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pp0321\Desktop\"/>
    </mc:Choice>
  </mc:AlternateContent>
  <xr:revisionPtr revIDLastSave="0" documentId="8_{BF94B183-CCA4-4A4A-8240-2E55A5D81ABA}" xr6:coauthVersionLast="47" xr6:coauthVersionMax="47" xr10:uidLastSave="{00000000-0000-0000-0000-000000000000}"/>
  <bookViews>
    <workbookView xWindow="-110" yWindow="-110" windowWidth="19420" windowHeight="10420" tabRatio="753" firstSheet="1" activeTab="3" xr2:uid="{CFE79BE4-4682-41AA-B270-71F557C8410D}"/>
  </bookViews>
  <sheets>
    <sheet name="Hydrogen" sheetId="5" state="hidden" r:id="rId1"/>
    <sheet name="RNG High" sheetId="15" r:id="rId2"/>
    <sheet name="RNG Low" sheetId="16" r:id="rId3"/>
    <sheet name="RNG" sheetId="1" r:id="rId4"/>
    <sheet name="Carbon Capture" sheetId="3" r:id="rId5"/>
    <sheet name="Synthetic Methane" sheetId="9" r:id="rId6"/>
    <sheet name="Green H2" sheetId="8" r:id="rId7"/>
    <sheet name="RNG Potential" sheetId="13" r:id="rId8"/>
    <sheet name="RNG Daily Estimated Volumes" sheetId="14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H34" i="3"/>
  <c r="T3" i="14"/>
  <c r="C5" i="13"/>
  <c r="B12" i="3"/>
  <c r="B5" i="3" l="1"/>
  <c r="Y84" i="1" l="1"/>
  <c r="V84" i="1"/>
  <c r="Y85" i="1"/>
  <c r="X85" i="1"/>
  <c r="U85" i="1"/>
  <c r="W85" i="1" s="1"/>
  <c r="X84" i="1"/>
  <c r="W84" i="1"/>
  <c r="Y107" i="16"/>
  <c r="X107" i="16"/>
  <c r="W107" i="16"/>
  <c r="V107" i="16"/>
  <c r="Y106" i="16"/>
  <c r="X106" i="16"/>
  <c r="W106" i="16"/>
  <c r="V106" i="16"/>
  <c r="Y105" i="16"/>
  <c r="X105" i="16"/>
  <c r="W105" i="16"/>
  <c r="V105" i="16"/>
  <c r="Y104" i="16"/>
  <c r="X104" i="16"/>
  <c r="W104" i="16"/>
  <c r="V104" i="16"/>
  <c r="Y103" i="16"/>
  <c r="X103" i="16"/>
  <c r="W103" i="16"/>
  <c r="V103" i="16"/>
  <c r="Y102" i="16"/>
  <c r="X102" i="16"/>
  <c r="W102" i="16"/>
  <c r="V102" i="16"/>
  <c r="Y101" i="16"/>
  <c r="X101" i="16"/>
  <c r="W101" i="16"/>
  <c r="V101" i="16"/>
  <c r="Y100" i="16"/>
  <c r="X100" i="16"/>
  <c r="W100" i="16"/>
  <c r="V100" i="16"/>
  <c r="Y99" i="16"/>
  <c r="X99" i="16"/>
  <c r="W99" i="16"/>
  <c r="V99" i="16"/>
  <c r="Y98" i="16"/>
  <c r="X98" i="16"/>
  <c r="W98" i="16"/>
  <c r="V98" i="16"/>
  <c r="Y97" i="16"/>
  <c r="X97" i="16"/>
  <c r="W97" i="16"/>
  <c r="V97" i="16"/>
  <c r="Y96" i="16"/>
  <c r="X96" i="16"/>
  <c r="W96" i="16"/>
  <c r="V96" i="16"/>
  <c r="Y95" i="16"/>
  <c r="X95" i="16"/>
  <c r="W95" i="16"/>
  <c r="V95" i="16"/>
  <c r="Y94" i="16"/>
  <c r="X94" i="16"/>
  <c r="W94" i="16"/>
  <c r="V94" i="16"/>
  <c r="Y93" i="16"/>
  <c r="X93" i="16"/>
  <c r="W93" i="16"/>
  <c r="V93" i="16"/>
  <c r="Y92" i="16"/>
  <c r="X92" i="16"/>
  <c r="W92" i="16"/>
  <c r="V92" i="16"/>
  <c r="Y91" i="16"/>
  <c r="X91" i="16"/>
  <c r="W91" i="16"/>
  <c r="V91" i="16"/>
  <c r="Y90" i="16"/>
  <c r="X90" i="16"/>
  <c r="W90" i="16"/>
  <c r="V90" i="16"/>
  <c r="Y89" i="16"/>
  <c r="X89" i="16"/>
  <c r="W89" i="16"/>
  <c r="V89" i="16"/>
  <c r="Y88" i="16"/>
  <c r="X88" i="16"/>
  <c r="W88" i="16"/>
  <c r="V88" i="16"/>
  <c r="Y87" i="16"/>
  <c r="X87" i="16"/>
  <c r="W87" i="16"/>
  <c r="V87" i="16"/>
  <c r="Y86" i="16"/>
  <c r="X86" i="16"/>
  <c r="W86" i="16"/>
  <c r="V86" i="16"/>
  <c r="Y85" i="16"/>
  <c r="X85" i="16"/>
  <c r="W85" i="16"/>
  <c r="V85" i="16"/>
  <c r="Y84" i="16"/>
  <c r="X84" i="16"/>
  <c r="W84" i="16"/>
  <c r="V84" i="16"/>
  <c r="U85" i="16"/>
  <c r="U86" i="16" s="1"/>
  <c r="Y107" i="15"/>
  <c r="X107" i="15"/>
  <c r="W107" i="15"/>
  <c r="V107" i="15"/>
  <c r="Y106" i="15"/>
  <c r="X106" i="15"/>
  <c r="W106" i="15"/>
  <c r="V106" i="15"/>
  <c r="Y105" i="15"/>
  <c r="X105" i="15"/>
  <c r="W105" i="15"/>
  <c r="V105" i="15"/>
  <c r="Y104" i="15"/>
  <c r="X104" i="15"/>
  <c r="W104" i="15"/>
  <c r="V104" i="15"/>
  <c r="Y103" i="15"/>
  <c r="X103" i="15"/>
  <c r="W103" i="15"/>
  <c r="V103" i="15"/>
  <c r="Y102" i="15"/>
  <c r="X102" i="15"/>
  <c r="W102" i="15"/>
  <c r="V102" i="15"/>
  <c r="Y101" i="15"/>
  <c r="X101" i="15"/>
  <c r="W101" i="15"/>
  <c r="V101" i="15"/>
  <c r="Y100" i="15"/>
  <c r="X100" i="15"/>
  <c r="W100" i="15"/>
  <c r="V100" i="15"/>
  <c r="Y99" i="15"/>
  <c r="X99" i="15"/>
  <c r="W99" i="15"/>
  <c r="V99" i="15"/>
  <c r="Y98" i="15"/>
  <c r="X98" i="15"/>
  <c r="W98" i="15"/>
  <c r="V98" i="15"/>
  <c r="Y97" i="15"/>
  <c r="X97" i="15"/>
  <c r="W97" i="15"/>
  <c r="V97" i="15"/>
  <c r="Y96" i="15"/>
  <c r="X96" i="15"/>
  <c r="W96" i="15"/>
  <c r="V96" i="15"/>
  <c r="Y95" i="15"/>
  <c r="X95" i="15"/>
  <c r="W95" i="15"/>
  <c r="V95" i="15"/>
  <c r="Y94" i="15"/>
  <c r="X94" i="15"/>
  <c r="W94" i="15"/>
  <c r="V94" i="15"/>
  <c r="Y93" i="15"/>
  <c r="X93" i="15"/>
  <c r="W93" i="15"/>
  <c r="V93" i="15"/>
  <c r="Y92" i="15"/>
  <c r="X92" i="15"/>
  <c r="W92" i="15"/>
  <c r="V92" i="15"/>
  <c r="Y91" i="15"/>
  <c r="X91" i="15"/>
  <c r="W91" i="15"/>
  <c r="V91" i="15"/>
  <c r="Y90" i="15"/>
  <c r="X90" i="15"/>
  <c r="W90" i="15"/>
  <c r="V90" i="15"/>
  <c r="Y89" i="15"/>
  <c r="X89" i="15"/>
  <c r="W89" i="15"/>
  <c r="V89" i="15"/>
  <c r="Y88" i="15"/>
  <c r="X88" i="15"/>
  <c r="W88" i="15"/>
  <c r="V88" i="15"/>
  <c r="Y87" i="15"/>
  <c r="X87" i="15"/>
  <c r="W87" i="15"/>
  <c r="V87" i="15"/>
  <c r="Y86" i="15"/>
  <c r="X86" i="15"/>
  <c r="W86" i="15"/>
  <c r="V86" i="15"/>
  <c r="Y85" i="15"/>
  <c r="X85" i="15"/>
  <c r="W85" i="15"/>
  <c r="V85" i="15"/>
  <c r="Y84" i="15"/>
  <c r="X84" i="15"/>
  <c r="W84" i="15"/>
  <c r="V84" i="15"/>
  <c r="U88" i="15"/>
  <c r="U89" i="15" s="1"/>
  <c r="U90" i="15" s="1"/>
  <c r="U91" i="15" s="1"/>
  <c r="U92" i="15" s="1"/>
  <c r="U93" i="15" s="1"/>
  <c r="U94" i="15" s="1"/>
  <c r="U95" i="15" s="1"/>
  <c r="U96" i="15" s="1"/>
  <c r="U97" i="15" s="1"/>
  <c r="U98" i="15" s="1"/>
  <c r="U99" i="15" s="1"/>
  <c r="U100" i="15" s="1"/>
  <c r="U101" i="15" s="1"/>
  <c r="U102" i="15" s="1"/>
  <c r="U103" i="15" s="1"/>
  <c r="U104" i="15" s="1"/>
  <c r="U105" i="15" s="1"/>
  <c r="U106" i="15" s="1"/>
  <c r="U107" i="15" s="1"/>
  <c r="U87" i="15"/>
  <c r="U86" i="15"/>
  <c r="U85" i="15"/>
  <c r="V76" i="15"/>
  <c r="V75" i="15"/>
  <c r="V74" i="15"/>
  <c r="V73" i="15"/>
  <c r="W73" i="15"/>
  <c r="AR76" i="16"/>
  <c r="AK76" i="16"/>
  <c r="AJ76" i="16"/>
  <c r="AH76" i="16"/>
  <c r="AG76" i="16"/>
  <c r="AF76" i="16"/>
  <c r="AE76" i="16"/>
  <c r="AD76" i="16"/>
  <c r="AC76" i="16"/>
  <c r="AB76" i="16"/>
  <c r="AA76" i="16"/>
  <c r="Z76" i="16"/>
  <c r="Y76" i="16"/>
  <c r="X76" i="16"/>
  <c r="W76" i="16"/>
  <c r="AU75" i="16"/>
  <c r="AR75" i="16"/>
  <c r="AQ75" i="16"/>
  <c r="AK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W75" i="16"/>
  <c r="BJ74" i="16"/>
  <c r="AS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BJ73" i="16"/>
  <c r="AR73" i="16"/>
  <c r="AQ73" i="16"/>
  <c r="AN73" i="16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BJ72" i="16"/>
  <c r="BJ75" i="16" s="1"/>
  <c r="BC72" i="16"/>
  <c r="BC76" i="16" s="1"/>
  <c r="AZ72" i="16"/>
  <c r="AZ76" i="16" s="1"/>
  <c r="AX72" i="16"/>
  <c r="AX76" i="16" s="1"/>
  <c r="AU72" i="16"/>
  <c r="BG72" i="16" s="1"/>
  <c r="AT72" i="16"/>
  <c r="BF72" i="16" s="1"/>
  <c r="AS72" i="16"/>
  <c r="AR72" i="16"/>
  <c r="BD72" i="16" s="1"/>
  <c r="AQ72" i="16"/>
  <c r="AQ76" i="16" s="1"/>
  <c r="AP72" i="16"/>
  <c r="AP74" i="16" s="1"/>
  <c r="AO72" i="16"/>
  <c r="AO73" i="16" s="1"/>
  <c r="AN72" i="16"/>
  <c r="AN76" i="16" s="1"/>
  <c r="AM72" i="16"/>
  <c r="AM73" i="16" s="1"/>
  <c r="AL72" i="16"/>
  <c r="AK72" i="16"/>
  <c r="AK73" i="16" s="1"/>
  <c r="AJ72" i="16"/>
  <c r="AJ73" i="16" s="1"/>
  <c r="AI72" i="16"/>
  <c r="AI73" i="16" s="1"/>
  <c r="AW76" i="15"/>
  <c r="AK76" i="15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AK75" i="15"/>
  <c r="AI75" i="15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AW74" i="15"/>
  <c r="AK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AK73" i="15"/>
  <c r="AJ73" i="15"/>
  <c r="AI73" i="15"/>
  <c r="AH73" i="15"/>
  <c r="AG73" i="15"/>
  <c r="AF73" i="15"/>
  <c r="AE73" i="15"/>
  <c r="AD73" i="15"/>
  <c r="AC73" i="15"/>
  <c r="AB73" i="15"/>
  <c r="AA73" i="15"/>
  <c r="Z73" i="15"/>
  <c r="Y73" i="15"/>
  <c r="X73" i="15"/>
  <c r="BS72" i="15"/>
  <c r="CE72" i="15" s="1"/>
  <c r="BI72" i="15"/>
  <c r="BI76" i="15" s="1"/>
  <c r="BG72" i="15"/>
  <c r="BG76" i="15" s="1"/>
  <c r="BD72" i="15"/>
  <c r="BD73" i="15" s="1"/>
  <c r="BC72" i="15"/>
  <c r="BO72" i="15" s="1"/>
  <c r="BB72" i="15"/>
  <c r="BN72" i="15" s="1"/>
  <c r="AW72" i="15"/>
  <c r="AW73" i="15" s="1"/>
  <c r="AV72" i="15"/>
  <c r="BH72" i="15" s="1"/>
  <c r="AU72" i="15"/>
  <c r="AT72" i="15"/>
  <c r="BF72" i="15" s="1"/>
  <c r="AS72" i="15"/>
  <c r="AS76" i="15" s="1"/>
  <c r="AR72" i="15"/>
  <c r="AQ72" i="15"/>
  <c r="AQ76" i="15" s="1"/>
  <c r="AP72" i="15"/>
  <c r="AO72" i="15"/>
  <c r="BA72" i="15" s="1"/>
  <c r="AN72" i="15"/>
  <c r="AN74" i="15" s="1"/>
  <c r="AM72" i="15"/>
  <c r="AY72" i="15" s="1"/>
  <c r="AL72" i="15"/>
  <c r="AX72" i="15" s="1"/>
  <c r="AK72" i="15"/>
  <c r="AJ72" i="15"/>
  <c r="AJ76" i="15" s="1"/>
  <c r="AI72" i="15"/>
  <c r="AI74" i="15" s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W76" i="1"/>
  <c r="W75" i="1"/>
  <c r="W74" i="1"/>
  <c r="W73" i="1"/>
  <c r="EU72" i="1"/>
  <c r="FG72" i="1" s="1"/>
  <c r="FS72" i="1" s="1"/>
  <c r="GE72" i="1" s="1"/>
  <c r="GQ72" i="1" s="1"/>
  <c r="HC72" i="1" s="1"/>
  <c r="HO72" i="1" s="1"/>
  <c r="IA72" i="1" s="1"/>
  <c r="IM72" i="1" s="1"/>
  <c r="IY72" i="1" s="1"/>
  <c r="JK72" i="1" s="1"/>
  <c r="JW72" i="1" s="1"/>
  <c r="KI72" i="1" s="1"/>
  <c r="KU72" i="1" s="1"/>
  <c r="EV72" i="1"/>
  <c r="EW72" i="1"/>
  <c r="EX72" i="1"/>
  <c r="FJ72" i="1" s="1"/>
  <c r="FV72" i="1" s="1"/>
  <c r="GH72" i="1" s="1"/>
  <c r="GT72" i="1" s="1"/>
  <c r="HF72" i="1" s="1"/>
  <c r="HR72" i="1" s="1"/>
  <c r="ID72" i="1" s="1"/>
  <c r="IP72" i="1" s="1"/>
  <c r="JB72" i="1" s="1"/>
  <c r="JN72" i="1" s="1"/>
  <c r="JZ72" i="1" s="1"/>
  <c r="KL72" i="1" s="1"/>
  <c r="KX72" i="1" s="1"/>
  <c r="EY72" i="1"/>
  <c r="EZ72" i="1"/>
  <c r="FL72" i="1" s="1"/>
  <c r="FX72" i="1" s="1"/>
  <c r="GJ72" i="1" s="1"/>
  <c r="GV72" i="1" s="1"/>
  <c r="HH72" i="1" s="1"/>
  <c r="HT72" i="1" s="1"/>
  <c r="IF72" i="1" s="1"/>
  <c r="IR72" i="1" s="1"/>
  <c r="JD72" i="1" s="1"/>
  <c r="JP72" i="1" s="1"/>
  <c r="KB72" i="1" s="1"/>
  <c r="KN72" i="1" s="1"/>
  <c r="FA72" i="1"/>
  <c r="FB72" i="1"/>
  <c r="FC72" i="1"/>
  <c r="FO72" i="1" s="1"/>
  <c r="GA72" i="1" s="1"/>
  <c r="GM72" i="1" s="1"/>
  <c r="GY72" i="1" s="1"/>
  <c r="HK72" i="1" s="1"/>
  <c r="HW72" i="1" s="1"/>
  <c r="II72" i="1" s="1"/>
  <c r="IU72" i="1" s="1"/>
  <c r="JG72" i="1" s="1"/>
  <c r="JS72" i="1" s="1"/>
  <c r="KE72" i="1" s="1"/>
  <c r="KQ72" i="1" s="1"/>
  <c r="FD72" i="1"/>
  <c r="FE72" i="1"/>
  <c r="FF72" i="1"/>
  <c r="FH72" i="1"/>
  <c r="FT72" i="1" s="1"/>
  <c r="GF72" i="1" s="1"/>
  <c r="GR72" i="1" s="1"/>
  <c r="HD72" i="1" s="1"/>
  <c r="HP72" i="1" s="1"/>
  <c r="IB72" i="1" s="1"/>
  <c r="IN72" i="1" s="1"/>
  <c r="IZ72" i="1" s="1"/>
  <c r="JL72" i="1" s="1"/>
  <c r="JX72" i="1" s="1"/>
  <c r="KJ72" i="1" s="1"/>
  <c r="KV72" i="1" s="1"/>
  <c r="FI72" i="1"/>
  <c r="FU72" i="1" s="1"/>
  <c r="GG72" i="1" s="1"/>
  <c r="GS72" i="1" s="1"/>
  <c r="HE72" i="1" s="1"/>
  <c r="HQ72" i="1" s="1"/>
  <c r="IC72" i="1" s="1"/>
  <c r="IO72" i="1" s="1"/>
  <c r="JA72" i="1" s="1"/>
  <c r="JM72" i="1" s="1"/>
  <c r="JY72" i="1" s="1"/>
  <c r="KK72" i="1" s="1"/>
  <c r="KW72" i="1" s="1"/>
  <c r="FK72" i="1"/>
  <c r="FW72" i="1" s="1"/>
  <c r="GI72" i="1" s="1"/>
  <c r="GU72" i="1" s="1"/>
  <c r="HG72" i="1" s="1"/>
  <c r="HS72" i="1" s="1"/>
  <c r="IE72" i="1" s="1"/>
  <c r="IQ72" i="1" s="1"/>
  <c r="JC72" i="1" s="1"/>
  <c r="JO72" i="1" s="1"/>
  <c r="KA72" i="1" s="1"/>
  <c r="KM72" i="1" s="1"/>
  <c r="FM72" i="1"/>
  <c r="FN72" i="1"/>
  <c r="FZ72" i="1" s="1"/>
  <c r="GL72" i="1" s="1"/>
  <c r="GX72" i="1" s="1"/>
  <c r="HJ72" i="1" s="1"/>
  <c r="HV72" i="1" s="1"/>
  <c r="IH72" i="1" s="1"/>
  <c r="IT72" i="1" s="1"/>
  <c r="JF72" i="1" s="1"/>
  <c r="JR72" i="1" s="1"/>
  <c r="KD72" i="1" s="1"/>
  <c r="KP72" i="1" s="1"/>
  <c r="FP72" i="1"/>
  <c r="GB72" i="1" s="1"/>
  <c r="GN72" i="1" s="1"/>
  <c r="GZ72" i="1" s="1"/>
  <c r="HL72" i="1" s="1"/>
  <c r="HX72" i="1" s="1"/>
  <c r="IJ72" i="1" s="1"/>
  <c r="IV72" i="1" s="1"/>
  <c r="JH72" i="1" s="1"/>
  <c r="JT72" i="1" s="1"/>
  <c r="KF72" i="1" s="1"/>
  <c r="KR72" i="1" s="1"/>
  <c r="FQ72" i="1"/>
  <c r="FR72" i="1"/>
  <c r="FY72" i="1"/>
  <c r="GK72" i="1" s="1"/>
  <c r="GW72" i="1" s="1"/>
  <c r="HI72" i="1" s="1"/>
  <c r="HU72" i="1" s="1"/>
  <c r="IG72" i="1" s="1"/>
  <c r="IS72" i="1" s="1"/>
  <c r="JE72" i="1" s="1"/>
  <c r="JQ72" i="1" s="1"/>
  <c r="KC72" i="1" s="1"/>
  <c r="KO72" i="1" s="1"/>
  <c r="GC72" i="1"/>
  <c r="GD72" i="1"/>
  <c r="GP72" i="1" s="1"/>
  <c r="HB72" i="1" s="1"/>
  <c r="HN72" i="1" s="1"/>
  <c r="HZ72" i="1" s="1"/>
  <c r="IL72" i="1" s="1"/>
  <c r="IX72" i="1" s="1"/>
  <c r="JJ72" i="1" s="1"/>
  <c r="JV72" i="1" s="1"/>
  <c r="KH72" i="1" s="1"/>
  <c r="KT72" i="1" s="1"/>
  <c r="GO72" i="1"/>
  <c r="HA72" i="1" s="1"/>
  <c r="HM72" i="1" s="1"/>
  <c r="HY72" i="1" s="1"/>
  <c r="IK72" i="1" s="1"/>
  <c r="IW72" i="1" s="1"/>
  <c r="JI72" i="1" s="1"/>
  <c r="JU72" i="1" s="1"/>
  <c r="KG72" i="1" s="1"/>
  <c r="KS72" i="1" s="1"/>
  <c r="AJ72" i="1"/>
  <c r="AK72" i="1"/>
  <c r="AW72" i="1" s="1"/>
  <c r="BI72" i="1" s="1"/>
  <c r="BU72" i="1" s="1"/>
  <c r="CG72" i="1" s="1"/>
  <c r="CS72" i="1" s="1"/>
  <c r="DE72" i="1" s="1"/>
  <c r="DQ72" i="1" s="1"/>
  <c r="EC72" i="1" s="1"/>
  <c r="EO72" i="1" s="1"/>
  <c r="AL72" i="1"/>
  <c r="AX72" i="1" s="1"/>
  <c r="BJ72" i="1" s="1"/>
  <c r="BV72" i="1" s="1"/>
  <c r="CH72" i="1" s="1"/>
  <c r="CT72" i="1" s="1"/>
  <c r="DF72" i="1" s="1"/>
  <c r="DR72" i="1" s="1"/>
  <c r="ED72" i="1" s="1"/>
  <c r="EP72" i="1" s="1"/>
  <c r="AM72" i="1"/>
  <c r="AY72" i="1" s="1"/>
  <c r="BK72" i="1" s="1"/>
  <c r="BW72" i="1" s="1"/>
  <c r="CI72" i="1" s="1"/>
  <c r="CU72" i="1" s="1"/>
  <c r="DG72" i="1" s="1"/>
  <c r="DS72" i="1" s="1"/>
  <c r="EE72" i="1" s="1"/>
  <c r="EQ72" i="1" s="1"/>
  <c r="AN72" i="1"/>
  <c r="AO72" i="1"/>
  <c r="AP72" i="1"/>
  <c r="AQ72" i="1"/>
  <c r="AR72" i="1"/>
  <c r="BD72" i="1" s="1"/>
  <c r="BP72" i="1" s="1"/>
  <c r="CB72" i="1" s="1"/>
  <c r="CN72" i="1" s="1"/>
  <c r="CZ72" i="1" s="1"/>
  <c r="DL72" i="1" s="1"/>
  <c r="DX72" i="1" s="1"/>
  <c r="EJ72" i="1" s="1"/>
  <c r="AS72" i="1"/>
  <c r="BE72" i="1" s="1"/>
  <c r="BQ72" i="1" s="1"/>
  <c r="CC72" i="1" s="1"/>
  <c r="CO72" i="1" s="1"/>
  <c r="DA72" i="1" s="1"/>
  <c r="DM72" i="1" s="1"/>
  <c r="DY72" i="1" s="1"/>
  <c r="EK72" i="1" s="1"/>
  <c r="AT72" i="1"/>
  <c r="BF72" i="1" s="1"/>
  <c r="BR72" i="1" s="1"/>
  <c r="CD72" i="1" s="1"/>
  <c r="CP72" i="1" s="1"/>
  <c r="DB72" i="1" s="1"/>
  <c r="DN72" i="1" s="1"/>
  <c r="DZ72" i="1" s="1"/>
  <c r="EL72" i="1" s="1"/>
  <c r="AU72" i="1"/>
  <c r="BG72" i="1" s="1"/>
  <c r="BS72" i="1" s="1"/>
  <c r="CE72" i="1" s="1"/>
  <c r="CQ72" i="1" s="1"/>
  <c r="DC72" i="1" s="1"/>
  <c r="DO72" i="1" s="1"/>
  <c r="EA72" i="1" s="1"/>
  <c r="EM72" i="1" s="1"/>
  <c r="AV72" i="1"/>
  <c r="BH72" i="1" s="1"/>
  <c r="BT72" i="1" s="1"/>
  <c r="CF72" i="1" s="1"/>
  <c r="CR72" i="1" s="1"/>
  <c r="DD72" i="1" s="1"/>
  <c r="DP72" i="1" s="1"/>
  <c r="EB72" i="1" s="1"/>
  <c r="EN72" i="1" s="1"/>
  <c r="AZ72" i="1"/>
  <c r="BA72" i="1"/>
  <c r="BM72" i="1" s="1"/>
  <c r="BY72" i="1" s="1"/>
  <c r="CK72" i="1" s="1"/>
  <c r="CW72" i="1" s="1"/>
  <c r="DI72" i="1" s="1"/>
  <c r="DU72" i="1" s="1"/>
  <c r="EG72" i="1" s="1"/>
  <c r="ES72" i="1" s="1"/>
  <c r="BB72" i="1"/>
  <c r="BN72" i="1" s="1"/>
  <c r="BZ72" i="1" s="1"/>
  <c r="CL72" i="1" s="1"/>
  <c r="CX72" i="1" s="1"/>
  <c r="DJ72" i="1" s="1"/>
  <c r="DV72" i="1" s="1"/>
  <c r="EH72" i="1" s="1"/>
  <c r="ET72" i="1" s="1"/>
  <c r="BC72" i="1"/>
  <c r="BO72" i="1" s="1"/>
  <c r="CA72" i="1" s="1"/>
  <c r="CM72" i="1" s="1"/>
  <c r="CY72" i="1" s="1"/>
  <c r="DK72" i="1" s="1"/>
  <c r="DW72" i="1" s="1"/>
  <c r="EI72" i="1" s="1"/>
  <c r="BL72" i="1"/>
  <c r="BX72" i="1" s="1"/>
  <c r="CJ72" i="1" s="1"/>
  <c r="CV72" i="1" s="1"/>
  <c r="DH72" i="1" s="1"/>
  <c r="DT72" i="1" s="1"/>
  <c r="EF72" i="1" s="1"/>
  <c r="ER72" i="1" s="1"/>
  <c r="AI72" i="1"/>
  <c r="N88" i="16"/>
  <c r="M88" i="16"/>
  <c r="L88" i="16"/>
  <c r="N87" i="16"/>
  <c r="M87" i="16"/>
  <c r="L87" i="16"/>
  <c r="N86" i="16"/>
  <c r="M86" i="16"/>
  <c r="L86" i="16"/>
  <c r="N85" i="16"/>
  <c r="M85" i="16"/>
  <c r="L85" i="16"/>
  <c r="N84" i="16"/>
  <c r="L82" i="16"/>
  <c r="L81" i="16"/>
  <c r="L80" i="16"/>
  <c r="L79" i="16"/>
  <c r="L77" i="16"/>
  <c r="L76" i="16"/>
  <c r="L75" i="16"/>
  <c r="K75" i="16" s="1"/>
  <c r="L74" i="16"/>
  <c r="K74" i="16"/>
  <c r="CA63" i="16"/>
  <c r="BZ63" i="16"/>
  <c r="BY63" i="16"/>
  <c r="BX63" i="16"/>
  <c r="BW63" i="16"/>
  <c r="BV63" i="16"/>
  <c r="BU63" i="16"/>
  <c r="BT63" i="16"/>
  <c r="BS63" i="16"/>
  <c r="BR63" i="16"/>
  <c r="BQ63" i="16"/>
  <c r="BP63" i="16"/>
  <c r="BO63" i="16"/>
  <c r="BN63" i="16"/>
  <c r="BM63" i="16"/>
  <c r="BL63" i="16"/>
  <c r="BK63" i="16"/>
  <c r="BJ63" i="16"/>
  <c r="BI63" i="16"/>
  <c r="BH63" i="16"/>
  <c r="BG63" i="16"/>
  <c r="BF63" i="16"/>
  <c r="BE63" i="16"/>
  <c r="BD63" i="16"/>
  <c r="BC63" i="16"/>
  <c r="BB63" i="16"/>
  <c r="BA63" i="16"/>
  <c r="AZ63" i="16"/>
  <c r="AY63" i="16"/>
  <c r="AX63" i="16"/>
  <c r="AW63" i="16"/>
  <c r="AV63" i="16"/>
  <c r="AU63" i="16"/>
  <c r="AT63" i="16"/>
  <c r="AS63" i="16"/>
  <c r="AR63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I54" i="16"/>
  <c r="L48" i="16"/>
  <c r="K48" i="16"/>
  <c r="K50" i="16" s="1"/>
  <c r="K45" i="16"/>
  <c r="L43" i="16"/>
  <c r="M43" i="16" s="1"/>
  <c r="N43" i="16" s="1"/>
  <c r="O43" i="16" s="1"/>
  <c r="P43" i="16" s="1"/>
  <c r="K43" i="16"/>
  <c r="K42" i="16"/>
  <c r="L42" i="16" s="1"/>
  <c r="M42" i="16" s="1"/>
  <c r="L32" i="16"/>
  <c r="M32" i="16" s="1"/>
  <c r="N32" i="16" s="1"/>
  <c r="O32" i="16" s="1"/>
  <c r="P32" i="16" s="1"/>
  <c r="Q32" i="16" s="1"/>
  <c r="L31" i="16"/>
  <c r="M31" i="16" s="1"/>
  <c r="N31" i="16" s="1"/>
  <c r="O31" i="16" s="1"/>
  <c r="P31" i="16" s="1"/>
  <c r="Q31" i="16" s="1"/>
  <c r="Q30" i="16"/>
  <c r="L30" i="16"/>
  <c r="M30" i="16" s="1"/>
  <c r="N30" i="16" s="1"/>
  <c r="O30" i="16" s="1"/>
  <c r="P30" i="16" s="1"/>
  <c r="L29" i="16"/>
  <c r="M29" i="16" s="1"/>
  <c r="N29" i="16" s="1"/>
  <c r="O29" i="16" s="1"/>
  <c r="P29" i="16" s="1"/>
  <c r="Q29" i="16" s="1"/>
  <c r="K26" i="16"/>
  <c r="K25" i="16"/>
  <c r="K24" i="16"/>
  <c r="L24" i="16" s="1"/>
  <c r="M24" i="16" s="1"/>
  <c r="N24" i="16" s="1"/>
  <c r="O24" i="16" s="1"/>
  <c r="P24" i="16" s="1"/>
  <c r="K23" i="16"/>
  <c r="P14" i="16"/>
  <c r="P13" i="16"/>
  <c r="P12" i="16"/>
  <c r="P11" i="16"/>
  <c r="AG2" i="16"/>
  <c r="Z2" i="16"/>
  <c r="S2" i="16"/>
  <c r="Q2" i="16" a="1"/>
  <c r="N88" i="15"/>
  <c r="M88" i="15"/>
  <c r="L88" i="15"/>
  <c r="N87" i="15"/>
  <c r="M87" i="15"/>
  <c r="L87" i="15"/>
  <c r="N86" i="15"/>
  <c r="M86" i="15"/>
  <c r="L86" i="15"/>
  <c r="N85" i="15"/>
  <c r="M85" i="15"/>
  <c r="L85" i="15"/>
  <c r="N84" i="15"/>
  <c r="L81" i="15"/>
  <c r="L80" i="15"/>
  <c r="L82" i="15" s="1"/>
  <c r="L79" i="15"/>
  <c r="L77" i="15"/>
  <c r="L76" i="15"/>
  <c r="K76" i="15"/>
  <c r="L75" i="15"/>
  <c r="L74" i="15"/>
  <c r="K74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I54" i="15"/>
  <c r="K48" i="15"/>
  <c r="K50" i="15" s="1"/>
  <c r="L45" i="15"/>
  <c r="K45" i="15"/>
  <c r="P43" i="15"/>
  <c r="M43" i="15"/>
  <c r="N43" i="15" s="1"/>
  <c r="O43" i="15" s="1"/>
  <c r="L43" i="15"/>
  <c r="K43" i="15"/>
  <c r="K42" i="15"/>
  <c r="L42" i="15" s="1"/>
  <c r="M42" i="15" s="1"/>
  <c r="L32" i="15"/>
  <c r="M32" i="15" s="1"/>
  <c r="N32" i="15" s="1"/>
  <c r="O32" i="15" s="1"/>
  <c r="P32" i="15" s="1"/>
  <c r="Q32" i="15" s="1"/>
  <c r="R32" i="15" s="1"/>
  <c r="S32" i="15" s="1"/>
  <c r="L31" i="15"/>
  <c r="M31" i="15" s="1"/>
  <c r="N31" i="15" s="1"/>
  <c r="O31" i="15" s="1"/>
  <c r="P31" i="15" s="1"/>
  <c r="Q31" i="15" s="1"/>
  <c r="R31" i="15" s="1"/>
  <c r="S31" i="15" s="1"/>
  <c r="L30" i="15"/>
  <c r="M30" i="15" s="1"/>
  <c r="N30" i="15" s="1"/>
  <c r="O30" i="15" s="1"/>
  <c r="P30" i="15" s="1"/>
  <c r="Q30" i="15" s="1"/>
  <c r="R30" i="15" s="1"/>
  <c r="S30" i="15" s="1"/>
  <c r="L29" i="15"/>
  <c r="M29" i="15" s="1"/>
  <c r="N29" i="15" s="1"/>
  <c r="O29" i="15" s="1"/>
  <c r="P29" i="15" s="1"/>
  <c r="Q29" i="15" s="1"/>
  <c r="R29" i="15" s="1"/>
  <c r="S29" i="15" s="1"/>
  <c r="K26" i="15"/>
  <c r="L26" i="15" s="1"/>
  <c r="M26" i="15" s="1"/>
  <c r="N26" i="15" s="1"/>
  <c r="O26" i="15" s="1"/>
  <c r="P26" i="15" s="1"/>
  <c r="Q26" i="15" s="1"/>
  <c r="R26" i="15" s="1"/>
  <c r="K25" i="15"/>
  <c r="L25" i="15" s="1"/>
  <c r="M25" i="15" s="1"/>
  <c r="N25" i="15" s="1"/>
  <c r="O25" i="15" s="1"/>
  <c r="P25" i="15" s="1"/>
  <c r="Q25" i="15" s="1"/>
  <c r="R25" i="15" s="1"/>
  <c r="K24" i="15"/>
  <c r="K23" i="15"/>
  <c r="L23" i="15" s="1"/>
  <c r="L58" i="15" s="1"/>
  <c r="L64" i="15" s="1"/>
  <c r="P14" i="15"/>
  <c r="P13" i="15"/>
  <c r="P12" i="15"/>
  <c r="P11" i="15"/>
  <c r="AL2" i="15"/>
  <c r="AJ2" i="15"/>
  <c r="AI2" i="15"/>
  <c r="AG2" i="15"/>
  <c r="AF2" i="15"/>
  <c r="AD2" i="15"/>
  <c r="AC2" i="15"/>
  <c r="AA2" i="15"/>
  <c r="Z2" i="15"/>
  <c r="X2" i="15"/>
  <c r="V2" i="15"/>
  <c r="U2" i="15"/>
  <c r="T2" i="15"/>
  <c r="R2" i="15"/>
  <c r="Q2" i="15"/>
  <c r="Q2" i="15" a="1"/>
  <c r="L6" i="13"/>
  <c r="L13" i="13"/>
  <c r="L8" i="13"/>
  <c r="L12" i="13"/>
  <c r="L5" i="13"/>
  <c r="C8" i="13"/>
  <c r="C12" i="13"/>
  <c r="C6" i="13"/>
  <c r="C2" i="14"/>
  <c r="D2" i="14"/>
  <c r="E2" i="14"/>
  <c r="F2" i="14"/>
  <c r="G2" i="14"/>
  <c r="H2" i="14"/>
  <c r="I2" i="14"/>
  <c r="J2" i="14"/>
  <c r="AB3" i="14"/>
  <c r="Y4" i="14"/>
  <c r="U4" i="14"/>
  <c r="Y5" i="14"/>
  <c r="W5" i="14"/>
  <c r="Y6" i="14"/>
  <c r="W6" i="14"/>
  <c r="Y7" i="14"/>
  <c r="V7" i="14"/>
  <c r="Y8" i="14"/>
  <c r="V8" i="14"/>
  <c r="Y9" i="14"/>
  <c r="U9" i="14"/>
  <c r="Y10" i="14"/>
  <c r="V10" i="14"/>
  <c r="Y11" i="14"/>
  <c r="U11" i="14"/>
  <c r="Y12" i="14"/>
  <c r="T12" i="14"/>
  <c r="Y13" i="14"/>
  <c r="W13" i="14"/>
  <c r="Y14" i="14"/>
  <c r="W14" i="14"/>
  <c r="Y15" i="14"/>
  <c r="T15" i="14"/>
  <c r="Y16" i="14"/>
  <c r="V16" i="14"/>
  <c r="Y17" i="14"/>
  <c r="U17" i="14"/>
  <c r="Y18" i="14"/>
  <c r="U18" i="14"/>
  <c r="Y19" i="14"/>
  <c r="W19" i="14"/>
  <c r="Y20" i="14"/>
  <c r="W20" i="14"/>
  <c r="Y21" i="14"/>
  <c r="W21" i="14"/>
  <c r="Y22" i="14"/>
  <c r="W22" i="14"/>
  <c r="Y23" i="14"/>
  <c r="T23" i="14"/>
  <c r="Y24" i="14"/>
  <c r="T24" i="14"/>
  <c r="Y25" i="14"/>
  <c r="T25" i="14"/>
  <c r="Y26" i="14"/>
  <c r="T26" i="14"/>
  <c r="Y27" i="14"/>
  <c r="T27" i="14"/>
  <c r="Y28" i="14"/>
  <c r="U28" i="14"/>
  <c r="Y29" i="14"/>
  <c r="V29" i="14"/>
  <c r="Y30" i="14"/>
  <c r="W30" i="14"/>
  <c r="T22" i="14" l="1"/>
  <c r="AA11" i="14"/>
  <c r="U86" i="1"/>
  <c r="V85" i="1"/>
  <c r="U87" i="16"/>
  <c r="V26" i="14"/>
  <c r="AA27" i="14"/>
  <c r="AB21" i="14"/>
  <c r="Z17" i="14"/>
  <c r="AB5" i="14"/>
  <c r="BD76" i="16"/>
  <c r="BD73" i="16"/>
  <c r="BD74" i="16"/>
  <c r="BD75" i="16"/>
  <c r="BP72" i="16"/>
  <c r="AS76" i="16"/>
  <c r="AS75" i="16"/>
  <c r="BE72" i="16"/>
  <c r="AS73" i="16"/>
  <c r="BF73" i="16"/>
  <c r="BF74" i="16"/>
  <c r="BF75" i="16"/>
  <c r="BR72" i="16"/>
  <c r="BF76" i="16"/>
  <c r="BG76" i="16"/>
  <c r="BG74" i="16"/>
  <c r="BG75" i="16"/>
  <c r="BS72" i="16"/>
  <c r="BG73" i="16"/>
  <c r="AP73" i="16"/>
  <c r="AR74" i="16"/>
  <c r="AT75" i="16"/>
  <c r="AI76" i="16"/>
  <c r="AT74" i="16"/>
  <c r="BJ76" i="16"/>
  <c r="AM76" i="16"/>
  <c r="AV72" i="16"/>
  <c r="BL72" i="16"/>
  <c r="AT73" i="16"/>
  <c r="AX75" i="16"/>
  <c r="AO76" i="16"/>
  <c r="AU74" i="16"/>
  <c r="AW72" i="16"/>
  <c r="AU73" i="16"/>
  <c r="AP76" i="16"/>
  <c r="AX74" i="16"/>
  <c r="AZ75" i="16"/>
  <c r="AY72" i="16"/>
  <c r="BO72" i="16"/>
  <c r="AJ75" i="16"/>
  <c r="AT76" i="16"/>
  <c r="AX73" i="16"/>
  <c r="AZ74" i="16"/>
  <c r="BC75" i="16"/>
  <c r="AU76" i="16"/>
  <c r="BA72" i="16"/>
  <c r="AJ74" i="16"/>
  <c r="AM75" i="16"/>
  <c r="AL76" i="16"/>
  <c r="AL75" i="16"/>
  <c r="AL74" i="16"/>
  <c r="AL73" i="16"/>
  <c r="BB72" i="16"/>
  <c r="AZ73" i="16"/>
  <c r="AK74" i="16"/>
  <c r="BC74" i="16"/>
  <c r="AN75" i="16"/>
  <c r="AM74" i="16"/>
  <c r="AO75" i="16"/>
  <c r="BC73" i="16"/>
  <c r="AN74" i="16"/>
  <c r="AP75" i="16"/>
  <c r="AO74" i="16"/>
  <c r="BV72" i="16"/>
  <c r="AQ74" i="16"/>
  <c r="BH76" i="15"/>
  <c r="BH75" i="15"/>
  <c r="BH74" i="15"/>
  <c r="BH73" i="15"/>
  <c r="BT72" i="15"/>
  <c r="BN76" i="15"/>
  <c r="BN75" i="15"/>
  <c r="BN74" i="15"/>
  <c r="BN73" i="15"/>
  <c r="BZ72" i="15"/>
  <c r="BO75" i="15"/>
  <c r="BO76" i="15"/>
  <c r="BO74" i="15"/>
  <c r="CA72" i="15"/>
  <c r="BO73" i="15"/>
  <c r="AX76" i="15"/>
  <c r="AX75" i="15"/>
  <c r="AX74" i="15"/>
  <c r="AX73" i="15"/>
  <c r="BJ72" i="15"/>
  <c r="AY73" i="15"/>
  <c r="AY75" i="15"/>
  <c r="AY76" i="15"/>
  <c r="BK72" i="15"/>
  <c r="AY74" i="15"/>
  <c r="CE76" i="15"/>
  <c r="CE73" i="15"/>
  <c r="CQ72" i="15"/>
  <c r="CE75" i="15"/>
  <c r="CE74" i="15"/>
  <c r="BF76" i="15"/>
  <c r="BF75" i="15"/>
  <c r="BF74" i="15"/>
  <c r="BF73" i="15"/>
  <c r="BR72" i="15"/>
  <c r="BA73" i="15"/>
  <c r="BA75" i="15"/>
  <c r="BM72" i="15"/>
  <c r="BA76" i="15"/>
  <c r="BA74" i="15"/>
  <c r="AP76" i="15"/>
  <c r="AP75" i="15"/>
  <c r="AP74" i="15"/>
  <c r="AP73" i="15"/>
  <c r="BG73" i="15"/>
  <c r="AS74" i="15"/>
  <c r="BI73" i="15"/>
  <c r="AR76" i="15"/>
  <c r="AR75" i="15"/>
  <c r="AR74" i="15"/>
  <c r="AR73" i="15"/>
  <c r="AJ75" i="15"/>
  <c r="AI76" i="15"/>
  <c r="AT76" i="15"/>
  <c r="AT75" i="15"/>
  <c r="AT74" i="15"/>
  <c r="AT73" i="15"/>
  <c r="AN75" i="15"/>
  <c r="AN76" i="15"/>
  <c r="AQ75" i="15"/>
  <c r="AU76" i="15"/>
  <c r="AU75" i="15"/>
  <c r="AU74" i="15"/>
  <c r="AU73" i="15"/>
  <c r="BC74" i="15"/>
  <c r="AV76" i="15"/>
  <c r="AV75" i="15"/>
  <c r="AV74" i="15"/>
  <c r="AV73" i="15"/>
  <c r="AM73" i="15"/>
  <c r="BS73" i="15"/>
  <c r="BD74" i="15"/>
  <c r="AS75" i="15"/>
  <c r="AN73" i="15"/>
  <c r="BG74" i="15"/>
  <c r="AW75" i="15"/>
  <c r="AQ73" i="15"/>
  <c r="BI74" i="15"/>
  <c r="BD76" i="15"/>
  <c r="AS73" i="15"/>
  <c r="AZ72" i="15"/>
  <c r="BP72" i="15"/>
  <c r="AJ74" i="15"/>
  <c r="BD75" i="15"/>
  <c r="AL76" i="15"/>
  <c r="AL75" i="15"/>
  <c r="AL74" i="15"/>
  <c r="AL73" i="15"/>
  <c r="BB76" i="15"/>
  <c r="BB75" i="15"/>
  <c r="BB74" i="15"/>
  <c r="BB73" i="15"/>
  <c r="BG75" i="15"/>
  <c r="AM76" i="15"/>
  <c r="AM75" i="15"/>
  <c r="BC76" i="15"/>
  <c r="BC75" i="15"/>
  <c r="BS76" i="15"/>
  <c r="BS75" i="15"/>
  <c r="AM74" i="15"/>
  <c r="BS74" i="15"/>
  <c r="BI75" i="15"/>
  <c r="BC73" i="15"/>
  <c r="AO76" i="15"/>
  <c r="AO75" i="15"/>
  <c r="AO74" i="15"/>
  <c r="AO73" i="15"/>
  <c r="BE72" i="15"/>
  <c r="BU72" i="15"/>
  <c r="AQ74" i="15"/>
  <c r="T21" i="14"/>
  <c r="V25" i="14"/>
  <c r="U5" i="14"/>
  <c r="Y3" i="14"/>
  <c r="Z27" i="14"/>
  <c r="AA21" i="14"/>
  <c r="AB15" i="14"/>
  <c r="Z11" i="14"/>
  <c r="AA5" i="14"/>
  <c r="T14" i="14"/>
  <c r="V15" i="14"/>
  <c r="V11" i="14"/>
  <c r="Z3" i="14"/>
  <c r="AB25" i="14"/>
  <c r="Z21" i="14"/>
  <c r="AA15" i="14"/>
  <c r="AB9" i="14"/>
  <c r="Z5" i="14"/>
  <c r="T13" i="14"/>
  <c r="V13" i="14"/>
  <c r="AA3" i="14"/>
  <c r="AA25" i="14"/>
  <c r="AB19" i="14"/>
  <c r="Z15" i="14"/>
  <c r="AA9" i="14"/>
  <c r="U27" i="14"/>
  <c r="W29" i="14"/>
  <c r="AB29" i="14"/>
  <c r="Z25" i="14"/>
  <c r="AA19" i="14"/>
  <c r="AB13" i="14"/>
  <c r="Z9" i="14"/>
  <c r="U26" i="14"/>
  <c r="W28" i="14"/>
  <c r="AA29" i="14"/>
  <c r="AB23" i="14"/>
  <c r="Z19" i="14"/>
  <c r="AA13" i="14"/>
  <c r="AB7" i="14"/>
  <c r="T30" i="14"/>
  <c r="U15" i="14"/>
  <c r="W17" i="14"/>
  <c r="Z29" i="14"/>
  <c r="AA23" i="14"/>
  <c r="AB17" i="14"/>
  <c r="Z13" i="14"/>
  <c r="AA7" i="14"/>
  <c r="T29" i="14"/>
  <c r="U12" i="14"/>
  <c r="AB27" i="14"/>
  <c r="Z23" i="14"/>
  <c r="AA17" i="14"/>
  <c r="AB11" i="14"/>
  <c r="Z7" i="14"/>
  <c r="K61" i="15"/>
  <c r="K58" i="15"/>
  <c r="K64" i="15" s="1"/>
  <c r="K60" i="15"/>
  <c r="K66" i="15" s="1"/>
  <c r="M23" i="15"/>
  <c r="N23" i="15" s="1"/>
  <c r="O23" i="15" s="1"/>
  <c r="P23" i="15" s="1"/>
  <c r="Q23" i="15" s="1"/>
  <c r="R23" i="15" s="1"/>
  <c r="S23" i="15" s="1"/>
  <c r="T23" i="15" s="1"/>
  <c r="U23" i="15" s="1"/>
  <c r="V23" i="15" s="1"/>
  <c r="R29" i="16"/>
  <c r="S29" i="16" s="1"/>
  <c r="T29" i="16" s="1"/>
  <c r="U29" i="16" s="1"/>
  <c r="V29" i="16" s="1"/>
  <c r="W29" i="16" s="1"/>
  <c r="X29" i="16" s="1"/>
  <c r="Y29" i="16" s="1"/>
  <c r="Z29" i="16" s="1"/>
  <c r="AA29" i="16" s="1"/>
  <c r="AB29" i="16" s="1"/>
  <c r="AC29" i="16" s="1"/>
  <c r="Q24" i="16"/>
  <c r="R24" i="16" s="1"/>
  <c r="S24" i="16" s="1"/>
  <c r="T24" i="16" s="1"/>
  <c r="U24" i="16" s="1"/>
  <c r="V24" i="16" s="1"/>
  <c r="W24" i="16" s="1"/>
  <c r="X24" i="16" s="1"/>
  <c r="Y24" i="16" s="1"/>
  <c r="Z24" i="16" s="1"/>
  <c r="AA24" i="16" s="1"/>
  <c r="AB24" i="16" s="1"/>
  <c r="AM2" i="16"/>
  <c r="AE2" i="16"/>
  <c r="W2" i="16"/>
  <c r="AL2" i="16"/>
  <c r="AD2" i="16"/>
  <c r="V2" i="16"/>
  <c r="AJ2" i="16"/>
  <c r="AB2" i="16"/>
  <c r="T2" i="16"/>
  <c r="AA2" i="16"/>
  <c r="K60" i="16"/>
  <c r="K66" i="16" s="1"/>
  <c r="L25" i="16"/>
  <c r="M25" i="16" s="1"/>
  <c r="N25" i="16" s="1"/>
  <c r="O25" i="16" s="1"/>
  <c r="P25" i="16" s="1"/>
  <c r="K61" i="16"/>
  <c r="Q2" i="16"/>
  <c r="R32" i="16" s="1"/>
  <c r="S32" i="16" s="1"/>
  <c r="T32" i="16" s="1"/>
  <c r="U32" i="16" s="1"/>
  <c r="V32" i="16" s="1"/>
  <c r="W32" i="16" s="1"/>
  <c r="X32" i="16" s="1"/>
  <c r="Y32" i="16" s="1"/>
  <c r="Z32" i="16" s="1"/>
  <c r="AA32" i="16" s="1"/>
  <c r="AB32" i="16" s="1"/>
  <c r="AC32" i="16" s="1"/>
  <c r="AD32" i="16" s="1"/>
  <c r="AE32" i="16" s="1"/>
  <c r="AF32" i="16" s="1"/>
  <c r="AG32" i="16" s="1"/>
  <c r="AH32" i="16" s="1"/>
  <c r="AI32" i="16" s="1"/>
  <c r="AJ32" i="16" s="1"/>
  <c r="AK32" i="16" s="1"/>
  <c r="AL32" i="16" s="1"/>
  <c r="AM32" i="16" s="1"/>
  <c r="AN32" i="16" s="1"/>
  <c r="AO32" i="16" s="1"/>
  <c r="AP32" i="16" s="1"/>
  <c r="AQ32" i="16" s="1"/>
  <c r="AR32" i="16" s="1"/>
  <c r="AS32" i="16" s="1"/>
  <c r="AC2" i="16"/>
  <c r="L26" i="16"/>
  <c r="M26" i="16" s="1"/>
  <c r="N26" i="16" s="1"/>
  <c r="O26" i="16" s="1"/>
  <c r="P26" i="16" s="1"/>
  <c r="R2" i="16"/>
  <c r="AF2" i="16"/>
  <c r="R30" i="16"/>
  <c r="S30" i="16" s="1"/>
  <c r="T30" i="16" s="1"/>
  <c r="U30" i="16" s="1"/>
  <c r="V30" i="16" s="1"/>
  <c r="W30" i="16" s="1"/>
  <c r="X30" i="16" s="1"/>
  <c r="Y30" i="16" s="1"/>
  <c r="Z30" i="16" s="1"/>
  <c r="AA30" i="16" s="1"/>
  <c r="AB30" i="16" s="1"/>
  <c r="AC30" i="16" s="1"/>
  <c r="AD30" i="16" s="1"/>
  <c r="AE30" i="16" s="1"/>
  <c r="AF30" i="16" s="1"/>
  <c r="AG30" i="16" s="1"/>
  <c r="AH30" i="16" s="1"/>
  <c r="AI30" i="16" s="1"/>
  <c r="AJ30" i="16" s="1"/>
  <c r="AK30" i="16" s="1"/>
  <c r="AL30" i="16" s="1"/>
  <c r="AM30" i="16" s="1"/>
  <c r="AN30" i="16" s="1"/>
  <c r="AO30" i="16" s="1"/>
  <c r="AP30" i="16" s="1"/>
  <c r="AQ30" i="16" s="1"/>
  <c r="AR30" i="16" s="1"/>
  <c r="AS30" i="16" s="1"/>
  <c r="U2" i="16"/>
  <c r="AH2" i="16"/>
  <c r="K58" i="16"/>
  <c r="K64" i="16" s="1"/>
  <c r="L23" i="16"/>
  <c r="M23" i="16" s="1"/>
  <c r="N23" i="16" s="1"/>
  <c r="O23" i="16" s="1"/>
  <c r="P23" i="16" s="1"/>
  <c r="Q23" i="16" s="1"/>
  <c r="R23" i="16" s="1"/>
  <c r="S23" i="16" s="1"/>
  <c r="T23" i="16" s="1"/>
  <c r="U23" i="16" s="1"/>
  <c r="V23" i="16" s="1"/>
  <c r="W23" i="16" s="1"/>
  <c r="X23" i="16" s="1"/>
  <c r="Y23" i="16" s="1"/>
  <c r="Z23" i="16" s="1"/>
  <c r="AA23" i="16" s="1"/>
  <c r="AB23" i="16" s="1"/>
  <c r="AC23" i="16" s="1"/>
  <c r="AD23" i="16" s="1"/>
  <c r="AE23" i="16" s="1"/>
  <c r="AF23" i="16" s="1"/>
  <c r="AG23" i="16" s="1"/>
  <c r="AH23" i="16" s="1"/>
  <c r="AI23" i="16" s="1"/>
  <c r="AJ23" i="16" s="1"/>
  <c r="AK23" i="16" s="1"/>
  <c r="AL23" i="16" s="1"/>
  <c r="AM23" i="16" s="1"/>
  <c r="AN23" i="16" s="1"/>
  <c r="AO23" i="16" s="1"/>
  <c r="AP23" i="16" s="1"/>
  <c r="AQ23" i="16" s="1"/>
  <c r="AR23" i="16" s="1"/>
  <c r="X2" i="16"/>
  <c r="AI2" i="16"/>
  <c r="M45" i="16"/>
  <c r="N42" i="16"/>
  <c r="Y2" i="16"/>
  <c r="AK2" i="16"/>
  <c r="L59" i="16"/>
  <c r="L65" i="16" s="1"/>
  <c r="L50" i="16"/>
  <c r="M48" i="16"/>
  <c r="K59" i="16"/>
  <c r="K65" i="16" s="1"/>
  <c r="L61" i="16"/>
  <c r="L67" i="16" s="1"/>
  <c r="L45" i="16"/>
  <c r="K77" i="16"/>
  <c r="K76" i="16"/>
  <c r="T29" i="15"/>
  <c r="U29" i="15" s="1"/>
  <c r="V29" i="15" s="1"/>
  <c r="W29" i="15" s="1"/>
  <c r="S25" i="15"/>
  <c r="T25" i="15" s="1"/>
  <c r="U25" i="15" s="1"/>
  <c r="V25" i="15" s="1"/>
  <c r="T30" i="15"/>
  <c r="U30" i="15" s="1"/>
  <c r="V30" i="15" s="1"/>
  <c r="W30" i="15" s="1"/>
  <c r="T31" i="15"/>
  <c r="U31" i="15" s="1"/>
  <c r="V31" i="15" s="1"/>
  <c r="W31" i="15" s="1"/>
  <c r="T32" i="15"/>
  <c r="U32" i="15" s="1"/>
  <c r="V32" i="15" s="1"/>
  <c r="W32" i="15" s="1"/>
  <c r="K59" i="15"/>
  <c r="L24" i="15"/>
  <c r="M24" i="15" s="1"/>
  <c r="N24" i="15" s="1"/>
  <c r="O24" i="15" s="1"/>
  <c r="P24" i="15" s="1"/>
  <c r="Q24" i="15" s="1"/>
  <c r="R24" i="15" s="1"/>
  <c r="S24" i="15" s="1"/>
  <c r="T24" i="15" s="1"/>
  <c r="U24" i="15" s="1"/>
  <c r="V24" i="15" s="1"/>
  <c r="AM2" i="15"/>
  <c r="AE2" i="15"/>
  <c r="W2" i="15"/>
  <c r="Y2" i="15"/>
  <c r="AH2" i="15"/>
  <c r="S2" i="15"/>
  <c r="AB2" i="15"/>
  <c r="AK2" i="15"/>
  <c r="Q43" i="15"/>
  <c r="R43" i="15" s="1"/>
  <c r="S43" i="15" s="1"/>
  <c r="T43" i="15" s="1"/>
  <c r="U43" i="15" s="1"/>
  <c r="V43" i="15" s="1"/>
  <c r="L59" i="15"/>
  <c r="L65" i="15" s="1"/>
  <c r="K75" i="15"/>
  <c r="M45" i="15"/>
  <c r="M60" i="15"/>
  <c r="M66" i="15" s="1"/>
  <c r="N42" i="15"/>
  <c r="L60" i="15"/>
  <c r="L66" i="15" s="1"/>
  <c r="L48" i="15"/>
  <c r="K77" i="15"/>
  <c r="T20" i="14"/>
  <c r="W27" i="14"/>
  <c r="T19" i="14"/>
  <c r="T9" i="14"/>
  <c r="U23" i="14"/>
  <c r="U10" i="14"/>
  <c r="V23" i="14"/>
  <c r="V9" i="14"/>
  <c r="W25" i="14"/>
  <c r="W12" i="14"/>
  <c r="V24" i="14"/>
  <c r="T18" i="14"/>
  <c r="T7" i="14"/>
  <c r="U20" i="14"/>
  <c r="V21" i="14"/>
  <c r="W11" i="14"/>
  <c r="AB30" i="14"/>
  <c r="AB28" i="14"/>
  <c r="AB26" i="14"/>
  <c r="AB24" i="14"/>
  <c r="AB22" i="14"/>
  <c r="AB20" i="14"/>
  <c r="AB18" i="14"/>
  <c r="AB16" i="14"/>
  <c r="AB14" i="14"/>
  <c r="AB12" i="14"/>
  <c r="AB10" i="14"/>
  <c r="AB8" i="14"/>
  <c r="AB6" i="14"/>
  <c r="AB4" i="14"/>
  <c r="U25" i="14"/>
  <c r="T17" i="14"/>
  <c r="T4" i="14"/>
  <c r="U19" i="14"/>
  <c r="V18" i="14"/>
  <c r="AA30" i="14"/>
  <c r="AA28" i="14"/>
  <c r="AA26" i="14"/>
  <c r="AA24" i="14"/>
  <c r="AA22" i="14"/>
  <c r="AA20" i="14"/>
  <c r="AA18" i="14"/>
  <c r="AA16" i="14"/>
  <c r="AA14" i="14"/>
  <c r="AA12" i="14"/>
  <c r="AA10" i="14"/>
  <c r="AA8" i="14"/>
  <c r="AA6" i="14"/>
  <c r="AA4" i="14"/>
  <c r="T16" i="14"/>
  <c r="U3" i="14"/>
  <c r="V3" i="14"/>
  <c r="V17" i="14"/>
  <c r="V5" i="14"/>
  <c r="Z30" i="14"/>
  <c r="Z28" i="14"/>
  <c r="Z26" i="14"/>
  <c r="Z24" i="14"/>
  <c r="Z22" i="14"/>
  <c r="Z20" i="14"/>
  <c r="Z18" i="14"/>
  <c r="Z16" i="14"/>
  <c r="Z14" i="14"/>
  <c r="Z12" i="14"/>
  <c r="Z10" i="14"/>
  <c r="Z8" i="14"/>
  <c r="Z6" i="14"/>
  <c r="Z4" i="14"/>
  <c r="T28" i="14"/>
  <c r="W4" i="14"/>
  <c r="T8" i="14"/>
  <c r="V30" i="14"/>
  <c r="V22" i="14"/>
  <c r="V14" i="14"/>
  <c r="V6" i="14"/>
  <c r="W26" i="14"/>
  <c r="W18" i="14"/>
  <c r="W10" i="14"/>
  <c r="W9" i="14"/>
  <c r="V28" i="14"/>
  <c r="V20" i="14"/>
  <c r="V12" i="14"/>
  <c r="V4" i="14"/>
  <c r="W24" i="14"/>
  <c r="W16" i="14"/>
  <c r="W8" i="14"/>
  <c r="V27" i="14"/>
  <c r="V19" i="14"/>
  <c r="W3" i="14"/>
  <c r="W23" i="14"/>
  <c r="W15" i="14"/>
  <c r="W7" i="14"/>
  <c r="U24" i="14"/>
  <c r="U16" i="14"/>
  <c r="U8" i="14"/>
  <c r="U7" i="14"/>
  <c r="U30" i="14"/>
  <c r="U22" i="14"/>
  <c r="U14" i="14"/>
  <c r="U6" i="14"/>
  <c r="U29" i="14"/>
  <c r="U21" i="14"/>
  <c r="U13" i="14"/>
  <c r="T6" i="14"/>
  <c r="T5" i="14"/>
  <c r="T11" i="14"/>
  <c r="T10" i="14"/>
  <c r="U87" i="1" l="1"/>
  <c r="Y86" i="1"/>
  <c r="X86" i="1"/>
  <c r="W86" i="1"/>
  <c r="V86" i="1"/>
  <c r="U88" i="16"/>
  <c r="BA76" i="16"/>
  <c r="BA73" i="16"/>
  <c r="BA74" i="16"/>
  <c r="BA75" i="16"/>
  <c r="BM72" i="16"/>
  <c r="BL76" i="16"/>
  <c r="BL74" i="16"/>
  <c r="BL73" i="16"/>
  <c r="BX72" i="16"/>
  <c r="BL75" i="16"/>
  <c r="BR76" i="16"/>
  <c r="BR75" i="16"/>
  <c r="BR74" i="16"/>
  <c r="BR73" i="16"/>
  <c r="CD72" i="16"/>
  <c r="AV76" i="16"/>
  <c r="AV73" i="16"/>
  <c r="AV74" i="16"/>
  <c r="AV75" i="16"/>
  <c r="BH72" i="16"/>
  <c r="BV73" i="16"/>
  <c r="BV74" i="16"/>
  <c r="BV76" i="16"/>
  <c r="BV75" i="16"/>
  <c r="CH72" i="16"/>
  <c r="BE76" i="16"/>
  <c r="BE73" i="16"/>
  <c r="BE74" i="16"/>
  <c r="BE75" i="16"/>
  <c r="BQ72" i="16"/>
  <c r="CA72" i="16"/>
  <c r="BO73" i="16"/>
  <c r="BO76" i="16"/>
  <c r="BO74" i="16"/>
  <c r="BO75" i="16"/>
  <c r="AY76" i="16"/>
  <c r="AY73" i="16"/>
  <c r="AY74" i="16"/>
  <c r="BK72" i="16"/>
  <c r="AY75" i="16"/>
  <c r="BB76" i="16"/>
  <c r="BB75" i="16"/>
  <c r="BB74" i="16"/>
  <c r="BB73" i="16"/>
  <c r="BN72" i="16"/>
  <c r="BP73" i="16"/>
  <c r="BP76" i="16"/>
  <c r="BP74" i="16"/>
  <c r="BP75" i="16"/>
  <c r="CB72" i="16"/>
  <c r="BS73" i="16"/>
  <c r="BS76" i="16"/>
  <c r="BS74" i="16"/>
  <c r="BS75" i="16"/>
  <c r="CE72" i="16"/>
  <c r="AW75" i="16"/>
  <c r="AW76" i="16"/>
  <c r="AW73" i="16"/>
  <c r="AW74" i="16"/>
  <c r="BI72" i="16"/>
  <c r="BJ76" i="15"/>
  <c r="BJ75" i="15"/>
  <c r="BJ74" i="15"/>
  <c r="BJ73" i="15"/>
  <c r="BV72" i="15"/>
  <c r="CA76" i="15"/>
  <c r="CA75" i="15"/>
  <c r="CA74" i="15"/>
  <c r="CA73" i="15"/>
  <c r="CM72" i="15"/>
  <c r="AZ76" i="15"/>
  <c r="AZ73" i="15"/>
  <c r="AZ75" i="15"/>
  <c r="BL72" i="15"/>
  <c r="AZ74" i="15"/>
  <c r="BU76" i="15"/>
  <c r="BU75" i="15"/>
  <c r="BU74" i="15"/>
  <c r="BU73" i="15"/>
  <c r="CG72" i="15"/>
  <c r="BZ76" i="15"/>
  <c r="BZ75" i="15"/>
  <c r="BZ74" i="15"/>
  <c r="BZ73" i="15"/>
  <c r="CL72" i="15"/>
  <c r="BR76" i="15"/>
  <c r="BR75" i="15"/>
  <c r="BR74" i="15"/>
  <c r="BR73" i="15"/>
  <c r="CD72" i="15"/>
  <c r="BE76" i="15"/>
  <c r="BE75" i="15"/>
  <c r="BE74" i="15"/>
  <c r="BE73" i="15"/>
  <c r="BQ72" i="15"/>
  <c r="BK76" i="15"/>
  <c r="BK75" i="15"/>
  <c r="BK74" i="15"/>
  <c r="BK73" i="15"/>
  <c r="BW72" i="15"/>
  <c r="BP76" i="15"/>
  <c r="BP74" i="15"/>
  <c r="CB72" i="15"/>
  <c r="BP73" i="15"/>
  <c r="BP75" i="15"/>
  <c r="CQ76" i="15"/>
  <c r="CQ75" i="15"/>
  <c r="CQ74" i="15"/>
  <c r="CQ73" i="15"/>
  <c r="DC72" i="15"/>
  <c r="BM75" i="15"/>
  <c r="BM76" i="15"/>
  <c r="BM74" i="15"/>
  <c r="BY72" i="15"/>
  <c r="BM73" i="15"/>
  <c r="BT74" i="15"/>
  <c r="BT76" i="15"/>
  <c r="CF72" i="15"/>
  <c r="BT73" i="15"/>
  <c r="BT75" i="15"/>
  <c r="L60" i="16"/>
  <c r="L66" i="16" s="1"/>
  <c r="K67" i="15"/>
  <c r="M58" i="15"/>
  <c r="M64" i="15" s="1"/>
  <c r="M60" i="16"/>
  <c r="M66" i="16" s="1"/>
  <c r="N45" i="16"/>
  <c r="O42" i="16"/>
  <c r="AD29" i="16"/>
  <c r="AE29" i="16" s="1"/>
  <c r="AF29" i="16" s="1"/>
  <c r="AG29" i="16" s="1"/>
  <c r="AH29" i="16" s="1"/>
  <c r="AI29" i="16" s="1"/>
  <c r="AJ29" i="16" s="1"/>
  <c r="AK29" i="16" s="1"/>
  <c r="AL29" i="16" s="1"/>
  <c r="AM29" i="16" s="1"/>
  <c r="AN29" i="16" s="1"/>
  <c r="AO29" i="16" s="1"/>
  <c r="AP29" i="16" s="1"/>
  <c r="AQ29" i="16" s="1"/>
  <c r="AR29" i="16" s="1"/>
  <c r="AS29" i="16" s="1"/>
  <c r="M58" i="16"/>
  <c r="M64" i="16" s="1"/>
  <c r="N58" i="16"/>
  <c r="N64" i="16" s="1"/>
  <c r="M59" i="16"/>
  <c r="M65" i="16" s="1"/>
  <c r="Q43" i="16"/>
  <c r="R43" i="16" s="1"/>
  <c r="S43" i="16" s="1"/>
  <c r="T43" i="16" s="1"/>
  <c r="U43" i="16" s="1"/>
  <c r="V43" i="16" s="1"/>
  <c r="W43" i="16" s="1"/>
  <c r="X43" i="16" s="1"/>
  <c r="Y43" i="16" s="1"/>
  <c r="Z43" i="16" s="1"/>
  <c r="AA43" i="16" s="1"/>
  <c r="AB43" i="16" s="1"/>
  <c r="AC43" i="16" s="1"/>
  <c r="AD43" i="16" s="1"/>
  <c r="AE43" i="16" s="1"/>
  <c r="AF43" i="16" s="1"/>
  <c r="AG43" i="16" s="1"/>
  <c r="AH43" i="16" s="1"/>
  <c r="AI43" i="16" s="1"/>
  <c r="AJ43" i="16" s="1"/>
  <c r="AK43" i="16" s="1"/>
  <c r="AL43" i="16" s="1"/>
  <c r="AM43" i="16" s="1"/>
  <c r="AN43" i="16" s="1"/>
  <c r="AO43" i="16" s="1"/>
  <c r="AP43" i="16" s="1"/>
  <c r="AQ43" i="16" s="1"/>
  <c r="AR43" i="16" s="1"/>
  <c r="Q26" i="16"/>
  <c r="R26" i="16" s="1"/>
  <c r="S26" i="16" s="1"/>
  <c r="T26" i="16" s="1"/>
  <c r="U26" i="16" s="1"/>
  <c r="V26" i="16" s="1"/>
  <c r="W26" i="16" s="1"/>
  <c r="X26" i="16" s="1"/>
  <c r="Y26" i="16" s="1"/>
  <c r="Z26" i="16" s="1"/>
  <c r="AA26" i="16" s="1"/>
  <c r="AB26" i="16" s="1"/>
  <c r="AC26" i="16" s="1"/>
  <c r="AD26" i="16" s="1"/>
  <c r="AE26" i="16" s="1"/>
  <c r="AF26" i="16" s="1"/>
  <c r="AG26" i="16" s="1"/>
  <c r="AH26" i="16" s="1"/>
  <c r="AI26" i="16" s="1"/>
  <c r="AJ26" i="16" s="1"/>
  <c r="AK26" i="16" s="1"/>
  <c r="AL26" i="16" s="1"/>
  <c r="AM26" i="16" s="1"/>
  <c r="AN26" i="16" s="1"/>
  <c r="AO26" i="16" s="1"/>
  <c r="AP26" i="16" s="1"/>
  <c r="AQ26" i="16" s="1"/>
  <c r="AR26" i="16" s="1"/>
  <c r="N48" i="16"/>
  <c r="M50" i="16"/>
  <c r="M61" i="16" s="1"/>
  <c r="M67" i="16" s="1"/>
  <c r="AC24" i="16"/>
  <c r="AD24" i="16" s="1"/>
  <c r="AE24" i="16" s="1"/>
  <c r="AF24" i="16" s="1"/>
  <c r="AG24" i="16" s="1"/>
  <c r="AH24" i="16" s="1"/>
  <c r="AI24" i="16" s="1"/>
  <c r="AJ24" i="16" s="1"/>
  <c r="AK24" i="16" s="1"/>
  <c r="AL24" i="16" s="1"/>
  <c r="AM24" i="16" s="1"/>
  <c r="AN24" i="16" s="1"/>
  <c r="AO24" i="16" s="1"/>
  <c r="AP24" i="16" s="1"/>
  <c r="AQ24" i="16" s="1"/>
  <c r="AR24" i="16" s="1"/>
  <c r="AS2" i="16" a="1"/>
  <c r="AS2" i="16" s="1"/>
  <c r="R31" i="16"/>
  <c r="S31" i="16" s="1"/>
  <c r="T31" i="16" s="1"/>
  <c r="U31" i="16" s="1"/>
  <c r="V31" i="16" s="1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G31" i="16" s="1"/>
  <c r="AH31" i="16" s="1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S31" i="16" s="1"/>
  <c r="K67" i="16"/>
  <c r="L58" i="16"/>
  <c r="L64" i="16" s="1"/>
  <c r="Q25" i="16"/>
  <c r="R25" i="16" s="1"/>
  <c r="S25" i="16" s="1"/>
  <c r="T25" i="16" s="1"/>
  <c r="U25" i="16" s="1"/>
  <c r="V25" i="16" s="1"/>
  <c r="W25" i="16" s="1"/>
  <c r="X25" i="16" s="1"/>
  <c r="Y25" i="16" s="1"/>
  <c r="Z25" i="16" s="1"/>
  <c r="AA25" i="16" s="1"/>
  <c r="AB25" i="16" s="1"/>
  <c r="AC25" i="16" s="1"/>
  <c r="AD25" i="16" s="1"/>
  <c r="AE25" i="16" s="1"/>
  <c r="AF25" i="16" s="1"/>
  <c r="AG25" i="16" s="1"/>
  <c r="AH25" i="16" s="1"/>
  <c r="AI25" i="16" s="1"/>
  <c r="AJ25" i="16" s="1"/>
  <c r="AK25" i="16" s="1"/>
  <c r="AL25" i="16" s="1"/>
  <c r="AM25" i="16" s="1"/>
  <c r="AN25" i="16" s="1"/>
  <c r="AO25" i="16" s="1"/>
  <c r="AP25" i="16" s="1"/>
  <c r="AQ25" i="16" s="1"/>
  <c r="AR25" i="16" s="1"/>
  <c r="N60" i="15"/>
  <c r="N66" i="15" s="1"/>
  <c r="AS2" i="15" a="1"/>
  <c r="AS2" i="15" s="1"/>
  <c r="S26" i="15"/>
  <c r="T26" i="15" s="1"/>
  <c r="U26" i="15" s="1"/>
  <c r="V26" i="15" s="1"/>
  <c r="W26" i="15" s="1"/>
  <c r="X26" i="15" s="1"/>
  <c r="Y26" i="15" s="1"/>
  <c r="Z26" i="15" s="1"/>
  <c r="AA26" i="15" s="1"/>
  <c r="AB26" i="15" s="1"/>
  <c r="AC26" i="15" s="1"/>
  <c r="AD26" i="15" s="1"/>
  <c r="AE26" i="15" s="1"/>
  <c r="AF26" i="15" s="1"/>
  <c r="AG26" i="15" s="1"/>
  <c r="AH26" i="15" s="1"/>
  <c r="AI26" i="15" s="1"/>
  <c r="AJ26" i="15" s="1"/>
  <c r="AK26" i="15" s="1"/>
  <c r="AL26" i="15" s="1"/>
  <c r="AM26" i="15" s="1"/>
  <c r="AN26" i="15" s="1"/>
  <c r="AO26" i="15" s="1"/>
  <c r="AP26" i="15" s="1"/>
  <c r="AQ26" i="15" s="1"/>
  <c r="AR26" i="15" s="1"/>
  <c r="L50" i="15"/>
  <c r="L61" i="15" s="1"/>
  <c r="L67" i="15" s="1"/>
  <c r="M48" i="15"/>
  <c r="W43" i="15"/>
  <c r="X43" i="15" s="1"/>
  <c r="Y43" i="15" s="1"/>
  <c r="Z43" i="15" s="1"/>
  <c r="AA43" i="15" s="1"/>
  <c r="AB43" i="15" s="1"/>
  <c r="AC43" i="15" s="1"/>
  <c r="AD43" i="15" s="1"/>
  <c r="AE43" i="15" s="1"/>
  <c r="AF43" i="15" s="1"/>
  <c r="AG43" i="15" s="1"/>
  <c r="AH43" i="15" s="1"/>
  <c r="AI43" i="15" s="1"/>
  <c r="AJ43" i="15" s="1"/>
  <c r="AK43" i="15" s="1"/>
  <c r="AL43" i="15" s="1"/>
  <c r="AM43" i="15" s="1"/>
  <c r="AN43" i="15" s="1"/>
  <c r="AO43" i="15" s="1"/>
  <c r="AP43" i="15" s="1"/>
  <c r="AQ43" i="15" s="1"/>
  <c r="AR43" i="15" s="1"/>
  <c r="N59" i="15"/>
  <c r="N65" i="15" s="1"/>
  <c r="W24" i="15"/>
  <c r="X24" i="15" s="1"/>
  <c r="Y24" i="15" s="1"/>
  <c r="Z24" i="15" s="1"/>
  <c r="AA24" i="15" s="1"/>
  <c r="AB24" i="15" s="1"/>
  <c r="AC24" i="15" s="1"/>
  <c r="AD24" i="15" s="1"/>
  <c r="AE24" i="15" s="1"/>
  <c r="AF24" i="15" s="1"/>
  <c r="AG24" i="15" s="1"/>
  <c r="AH24" i="15" s="1"/>
  <c r="AI24" i="15" s="1"/>
  <c r="AJ24" i="15" s="1"/>
  <c r="AK24" i="15" s="1"/>
  <c r="AL24" i="15" s="1"/>
  <c r="AM24" i="15" s="1"/>
  <c r="AN24" i="15" s="1"/>
  <c r="AO24" i="15" s="1"/>
  <c r="AP24" i="15" s="1"/>
  <c r="AQ24" i="15" s="1"/>
  <c r="AR24" i="15" s="1"/>
  <c r="AS24" i="15" s="1"/>
  <c r="X30" i="15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M59" i="15"/>
  <c r="M65" i="15" s="1"/>
  <c r="K65" i="15"/>
  <c r="N58" i="15"/>
  <c r="N64" i="15" s="1"/>
  <c r="W25" i="15"/>
  <c r="X25" i="15" s="1"/>
  <c r="Y25" i="15" s="1"/>
  <c r="Z25" i="15" s="1"/>
  <c r="AA25" i="15" s="1"/>
  <c r="AB25" i="15" s="1"/>
  <c r="AC25" i="15" s="1"/>
  <c r="AD25" i="15" s="1"/>
  <c r="AE25" i="15" s="1"/>
  <c r="AF25" i="15" s="1"/>
  <c r="AG25" i="15" s="1"/>
  <c r="AH25" i="15" s="1"/>
  <c r="AI25" i="15" s="1"/>
  <c r="AJ25" i="15" s="1"/>
  <c r="AK25" i="15" s="1"/>
  <c r="AL25" i="15" s="1"/>
  <c r="AM25" i="15" s="1"/>
  <c r="AN25" i="15" s="1"/>
  <c r="AO25" i="15" s="1"/>
  <c r="AP25" i="15" s="1"/>
  <c r="AQ25" i="15" s="1"/>
  <c r="AR25" i="15" s="1"/>
  <c r="O42" i="15"/>
  <c r="N45" i="15"/>
  <c r="X32" i="15"/>
  <c r="Y32" i="15" s="1"/>
  <c r="Z32" i="15" s="1"/>
  <c r="AA32" i="15" s="1"/>
  <c r="AB32" i="15" s="1"/>
  <c r="AC32" i="15" s="1"/>
  <c r="AD32" i="15" s="1"/>
  <c r="AE32" i="15" s="1"/>
  <c r="AF32" i="15" s="1"/>
  <c r="AG32" i="15" s="1"/>
  <c r="AH32" i="15" s="1"/>
  <c r="AI32" i="15" s="1"/>
  <c r="AJ32" i="15" s="1"/>
  <c r="AK32" i="15" s="1"/>
  <c r="AL32" i="15" s="1"/>
  <c r="AM32" i="15" s="1"/>
  <c r="AN32" i="15" s="1"/>
  <c r="AO32" i="15" s="1"/>
  <c r="AP32" i="15" s="1"/>
  <c r="AQ32" i="15" s="1"/>
  <c r="AR32" i="15" s="1"/>
  <c r="AS32" i="15" s="1"/>
  <c r="AT32" i="15" s="1"/>
  <c r="X31" i="15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X29" i="15"/>
  <c r="Y29" i="15" s="1"/>
  <c r="Z29" i="15" s="1"/>
  <c r="AA29" i="15" s="1"/>
  <c r="AB29" i="15" s="1"/>
  <c r="AC29" i="15" s="1"/>
  <c r="AD29" i="15" s="1"/>
  <c r="AE29" i="15" s="1"/>
  <c r="AF29" i="15" s="1"/>
  <c r="AG29" i="15" s="1"/>
  <c r="AH29" i="15" s="1"/>
  <c r="AI29" i="15" s="1"/>
  <c r="AJ29" i="15" s="1"/>
  <c r="AK29" i="15" s="1"/>
  <c r="AL29" i="15" s="1"/>
  <c r="AM29" i="15" s="1"/>
  <c r="AN29" i="15" s="1"/>
  <c r="AO29" i="15" s="1"/>
  <c r="AP29" i="15" s="1"/>
  <c r="AQ29" i="15" s="1"/>
  <c r="AR29" i="15" s="1"/>
  <c r="AS29" i="15" s="1"/>
  <c r="W23" i="15"/>
  <c r="X23" i="15" s="1"/>
  <c r="Y23" i="15" s="1"/>
  <c r="Z23" i="15" s="1"/>
  <c r="AA23" i="15" s="1"/>
  <c r="AB23" i="15" s="1"/>
  <c r="AC23" i="15" s="1"/>
  <c r="AD23" i="15" s="1"/>
  <c r="AE23" i="15" s="1"/>
  <c r="AF23" i="15" s="1"/>
  <c r="AG23" i="15" s="1"/>
  <c r="AH23" i="15" s="1"/>
  <c r="AI23" i="15" s="1"/>
  <c r="AJ23" i="15" s="1"/>
  <c r="AK23" i="15" s="1"/>
  <c r="AL23" i="15" s="1"/>
  <c r="AM23" i="15" s="1"/>
  <c r="AN23" i="15" s="1"/>
  <c r="AO23" i="15" s="1"/>
  <c r="AP23" i="15" s="1"/>
  <c r="AQ23" i="15" s="1"/>
  <c r="AR23" i="15" s="1"/>
  <c r="AS23" i="15" s="1"/>
  <c r="B13" i="13"/>
  <c r="K13" i="13"/>
  <c r="D11" i="3"/>
  <c r="D12" i="3"/>
  <c r="G12" i="3"/>
  <c r="BA58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Q58" i="1"/>
  <c r="Q59" i="1"/>
  <c r="R58" i="1"/>
  <c r="R64" i="1" s="1"/>
  <c r="S58" i="1"/>
  <c r="S64" i="1" s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Q60" i="1"/>
  <c r="Q61" i="1"/>
  <c r="I54" i="1"/>
  <c r="Q64" i="1"/>
  <c r="K64" i="1"/>
  <c r="K23" i="1"/>
  <c r="J1" i="8"/>
  <c r="J28" i="8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K63" i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6" i="8"/>
  <c r="U88" i="1" l="1"/>
  <c r="Y87" i="1"/>
  <c r="X87" i="1"/>
  <c r="W87" i="1"/>
  <c r="V87" i="1"/>
  <c r="U89" i="16"/>
  <c r="CA75" i="16"/>
  <c r="CM72" i="16"/>
  <c r="CA76" i="16"/>
  <c r="CA73" i="16"/>
  <c r="CA74" i="16"/>
  <c r="CD73" i="16"/>
  <c r="CD74" i="16"/>
  <c r="CD75" i="16"/>
  <c r="CP72" i="16"/>
  <c r="CD76" i="16"/>
  <c r="BN75" i="16"/>
  <c r="BN73" i="16"/>
  <c r="BN76" i="16"/>
  <c r="BN74" i="16"/>
  <c r="BZ72" i="16"/>
  <c r="BI76" i="16"/>
  <c r="BI75" i="16"/>
  <c r="BU72" i="16"/>
  <c r="BI73" i="16"/>
  <c r="BI74" i="16"/>
  <c r="BQ73" i="16"/>
  <c r="BQ76" i="16"/>
  <c r="BQ74" i="16"/>
  <c r="BQ75" i="16"/>
  <c r="CC72" i="16"/>
  <c r="CH76" i="16"/>
  <c r="CH75" i="16"/>
  <c r="CH74" i="16"/>
  <c r="CH73" i="16"/>
  <c r="CT72" i="16"/>
  <c r="BX74" i="16"/>
  <c r="BX76" i="16"/>
  <c r="BX75" i="16"/>
  <c r="CJ72" i="16"/>
  <c r="BX73" i="16"/>
  <c r="CE75" i="16"/>
  <c r="CQ72" i="16"/>
  <c r="CE73" i="16"/>
  <c r="CE74" i="16"/>
  <c r="CE76" i="16"/>
  <c r="BW72" i="16"/>
  <c r="BK73" i="16"/>
  <c r="BK76" i="16"/>
  <c r="BK74" i="16"/>
  <c r="BK75" i="16"/>
  <c r="BM73" i="16"/>
  <c r="BM76" i="16"/>
  <c r="BM74" i="16"/>
  <c r="BM75" i="16"/>
  <c r="BY72" i="16"/>
  <c r="BH74" i="16"/>
  <c r="BH75" i="16"/>
  <c r="BT72" i="16"/>
  <c r="BH76" i="16"/>
  <c r="BH73" i="16"/>
  <c r="CB76" i="16"/>
  <c r="CB73" i="16"/>
  <c r="CB74" i="16"/>
  <c r="CB75" i="16"/>
  <c r="CN72" i="16"/>
  <c r="CG76" i="15"/>
  <c r="CG73" i="15"/>
  <c r="CS72" i="15"/>
  <c r="CG75" i="15"/>
  <c r="CG74" i="15"/>
  <c r="CD76" i="15"/>
  <c r="CD75" i="15"/>
  <c r="CD74" i="15"/>
  <c r="CD73" i="15"/>
  <c r="CP72" i="15"/>
  <c r="BL76" i="15"/>
  <c r="BL75" i="15"/>
  <c r="BL74" i="15"/>
  <c r="BL73" i="15"/>
  <c r="BX72" i="15"/>
  <c r="CB76" i="15"/>
  <c r="CB75" i="15"/>
  <c r="CB74" i="15"/>
  <c r="CB73" i="15"/>
  <c r="CN72" i="15"/>
  <c r="CF76" i="15"/>
  <c r="CF73" i="15"/>
  <c r="CF75" i="15"/>
  <c r="CR72" i="15"/>
  <c r="CF74" i="15"/>
  <c r="CL76" i="15"/>
  <c r="CL75" i="15"/>
  <c r="CL74" i="15"/>
  <c r="CL73" i="15"/>
  <c r="CX72" i="15"/>
  <c r="BW76" i="15"/>
  <c r="BW74" i="15"/>
  <c r="CI72" i="15"/>
  <c r="BW73" i="15"/>
  <c r="BW75" i="15"/>
  <c r="CM76" i="15"/>
  <c r="CY72" i="15"/>
  <c r="CM75" i="15"/>
  <c r="CM74" i="15"/>
  <c r="CM73" i="15"/>
  <c r="BQ74" i="15"/>
  <c r="BQ76" i="15"/>
  <c r="CC72" i="15"/>
  <c r="BQ73" i="15"/>
  <c r="BQ75" i="15"/>
  <c r="BY76" i="15"/>
  <c r="CK72" i="15"/>
  <c r="BY73" i="15"/>
  <c r="BY75" i="15"/>
  <c r="BY74" i="15"/>
  <c r="DC76" i="15"/>
  <c r="DC74" i="15"/>
  <c r="DO72" i="15"/>
  <c r="DC73" i="15"/>
  <c r="DC75" i="15"/>
  <c r="BV76" i="15"/>
  <c r="BV75" i="15"/>
  <c r="BV74" i="15"/>
  <c r="BV73" i="15"/>
  <c r="CH72" i="15"/>
  <c r="N59" i="16"/>
  <c r="N65" i="16" s="1"/>
  <c r="AT32" i="16"/>
  <c r="AS24" i="16"/>
  <c r="AS26" i="16"/>
  <c r="AS23" i="16"/>
  <c r="AS25" i="16"/>
  <c r="AT29" i="16"/>
  <c r="P42" i="16"/>
  <c r="O45" i="16"/>
  <c r="O58" i="16" s="1"/>
  <c r="O64" i="16" s="1"/>
  <c r="N61" i="16"/>
  <c r="N67" i="16" s="1"/>
  <c r="AT30" i="16"/>
  <c r="AT31" i="16"/>
  <c r="N50" i="16"/>
  <c r="O48" i="16"/>
  <c r="N60" i="16"/>
  <c r="N66" i="16" s="1"/>
  <c r="AS43" i="16"/>
  <c r="AT2" i="16" a="1"/>
  <c r="AT2" i="16" s="1"/>
  <c r="AS25" i="15"/>
  <c r="AT25" i="15" s="1"/>
  <c r="AT29" i="15"/>
  <c r="AS26" i="15"/>
  <c r="AT31" i="15"/>
  <c r="AU31" i="15" s="1"/>
  <c r="AU30" i="15"/>
  <c r="AS43" i="15"/>
  <c r="AU2" i="15" a="1"/>
  <c r="AU2" i="15" s="1"/>
  <c r="O60" i="15"/>
  <c r="O66" i="15" s="1"/>
  <c r="N48" i="15"/>
  <c r="M50" i="15"/>
  <c r="M61" i="15" s="1"/>
  <c r="M67" i="15" s="1"/>
  <c r="AT24" i="15"/>
  <c r="O59" i="15"/>
  <c r="O65" i="15" s="1"/>
  <c r="AT2" i="15" a="1"/>
  <c r="AT2" i="15" s="1"/>
  <c r="P42" i="15"/>
  <c r="O45" i="15"/>
  <c r="O58" i="15" s="1"/>
  <c r="O64" i="15" s="1"/>
  <c r="AT23" i="15"/>
  <c r="F34" i="3"/>
  <c r="D8" i="8"/>
  <c r="B28" i="8"/>
  <c r="C13" i="3"/>
  <c r="C14" i="3"/>
  <c r="C15" i="3"/>
  <c r="C16" i="3"/>
  <c r="C17" i="3"/>
  <c r="C18" i="3"/>
  <c r="C19" i="3"/>
  <c r="C20" i="3"/>
  <c r="C12" i="3"/>
  <c r="M86" i="1"/>
  <c r="L86" i="1"/>
  <c r="M85" i="1"/>
  <c r="N85" i="1"/>
  <c r="N86" i="1"/>
  <c r="N87" i="1"/>
  <c r="N88" i="1"/>
  <c r="N84" i="1"/>
  <c r="M88" i="1"/>
  <c r="L79" i="1"/>
  <c r="X88" i="1" l="1"/>
  <c r="W88" i="1"/>
  <c r="V88" i="1"/>
  <c r="Y88" i="1"/>
  <c r="U89" i="1"/>
  <c r="U90" i="16"/>
  <c r="BZ75" i="16"/>
  <c r="CL72" i="16"/>
  <c r="BZ76" i="16"/>
  <c r="BZ73" i="16"/>
  <c r="BZ74" i="16"/>
  <c r="CN73" i="16"/>
  <c r="CN74" i="16"/>
  <c r="CZ72" i="16"/>
  <c r="CN75" i="16"/>
  <c r="CN76" i="16"/>
  <c r="BW76" i="16"/>
  <c r="BW73" i="16"/>
  <c r="BW74" i="16"/>
  <c r="BW75" i="16"/>
  <c r="CI72" i="16"/>
  <c r="CC76" i="16"/>
  <c r="CC73" i="16"/>
  <c r="CC74" i="16"/>
  <c r="CC75" i="16"/>
  <c r="CO72" i="16"/>
  <c r="CP74" i="16"/>
  <c r="DB72" i="16"/>
  <c r="CP75" i="16"/>
  <c r="CP76" i="16"/>
  <c r="CP73" i="16"/>
  <c r="CT76" i="16"/>
  <c r="CT73" i="16"/>
  <c r="CT74" i="16"/>
  <c r="DF72" i="16"/>
  <c r="CT75" i="16"/>
  <c r="BT76" i="16"/>
  <c r="BT73" i="16"/>
  <c r="BT74" i="16"/>
  <c r="BT75" i="16"/>
  <c r="CF72" i="16"/>
  <c r="DC72" i="16"/>
  <c r="CQ75" i="16"/>
  <c r="CQ76" i="16"/>
  <c r="CQ73" i="16"/>
  <c r="CQ74" i="16"/>
  <c r="BY76" i="16"/>
  <c r="BY74" i="16"/>
  <c r="BY75" i="16"/>
  <c r="CK72" i="16"/>
  <c r="BY73" i="16"/>
  <c r="CJ76" i="16"/>
  <c r="CJ73" i="16"/>
  <c r="CJ74" i="16"/>
  <c r="CV72" i="16"/>
  <c r="CJ75" i="16"/>
  <c r="BU73" i="16"/>
  <c r="BU74" i="16"/>
  <c r="BU76" i="16"/>
  <c r="BU75" i="16"/>
  <c r="CG72" i="16"/>
  <c r="CM76" i="16"/>
  <c r="CM73" i="16"/>
  <c r="CM74" i="16"/>
  <c r="CY72" i="16"/>
  <c r="CM75" i="16"/>
  <c r="CN76" i="15"/>
  <c r="CN75" i="15"/>
  <c r="CN74" i="15"/>
  <c r="CN73" i="15"/>
  <c r="CZ72" i="15"/>
  <c r="CK76" i="15"/>
  <c r="CK75" i="15"/>
  <c r="CK74" i="15"/>
  <c r="CK73" i="15"/>
  <c r="CW72" i="15"/>
  <c r="BX76" i="15"/>
  <c r="BX75" i="15"/>
  <c r="BX74" i="15"/>
  <c r="BX73" i="15"/>
  <c r="CJ72" i="15"/>
  <c r="CX76" i="15"/>
  <c r="CX75" i="15"/>
  <c r="CX74" i="15"/>
  <c r="CX73" i="15"/>
  <c r="DJ72" i="15"/>
  <c r="CC76" i="15"/>
  <c r="CC73" i="15"/>
  <c r="CC75" i="15"/>
  <c r="CO72" i="15"/>
  <c r="CC74" i="15"/>
  <c r="CP76" i="15"/>
  <c r="CP75" i="15"/>
  <c r="CP74" i="15"/>
  <c r="CP73" i="15"/>
  <c r="DB72" i="15"/>
  <c r="CS75" i="15"/>
  <c r="CS74" i="15"/>
  <c r="DE72" i="15"/>
  <c r="CS73" i="15"/>
  <c r="CS76" i="15"/>
  <c r="CR76" i="15"/>
  <c r="CR75" i="15"/>
  <c r="CR74" i="15"/>
  <c r="CR73" i="15"/>
  <c r="DD72" i="15"/>
  <c r="DO76" i="15"/>
  <c r="DO75" i="15"/>
  <c r="EA72" i="15"/>
  <c r="DO74" i="15"/>
  <c r="DO73" i="15"/>
  <c r="CY76" i="15"/>
  <c r="CY75" i="15"/>
  <c r="CY74" i="15"/>
  <c r="DK72" i="15"/>
  <c r="CY73" i="15"/>
  <c r="CI76" i="15"/>
  <c r="CI75" i="15"/>
  <c r="CI73" i="15"/>
  <c r="CU72" i="15"/>
  <c r="CI74" i="15"/>
  <c r="CH76" i="15"/>
  <c r="CH75" i="15"/>
  <c r="CH74" i="15"/>
  <c r="CH73" i="15"/>
  <c r="CT72" i="15"/>
  <c r="O60" i="16"/>
  <c r="O66" i="16" s="1"/>
  <c r="AU2" i="16" a="1"/>
  <c r="AU2" i="16" s="1"/>
  <c r="AT26" i="16"/>
  <c r="AT25" i="16"/>
  <c r="O50" i="16"/>
  <c r="P48" i="16"/>
  <c r="AT24" i="16"/>
  <c r="AU32" i="16"/>
  <c r="AU31" i="16"/>
  <c r="P45" i="16"/>
  <c r="Q42" i="16"/>
  <c r="AT43" i="16"/>
  <c r="AU30" i="16"/>
  <c r="AU29" i="16"/>
  <c r="O59" i="16"/>
  <c r="O65" i="16" s="1"/>
  <c r="O61" i="16"/>
  <c r="O67" i="16" s="1"/>
  <c r="AT23" i="16"/>
  <c r="P58" i="16"/>
  <c r="P59" i="15"/>
  <c r="AV2" i="15" a="1"/>
  <c r="AV2" i="15" s="1"/>
  <c r="AU32" i="15"/>
  <c r="AV32" i="15" s="1"/>
  <c r="P60" i="15"/>
  <c r="AV31" i="15"/>
  <c r="P45" i="15"/>
  <c r="P58" i="15" s="1"/>
  <c r="Q42" i="15"/>
  <c r="AT26" i="15"/>
  <c r="AU26" i="15" s="1"/>
  <c r="AU29" i="15"/>
  <c r="AV29" i="15" s="1"/>
  <c r="N50" i="15"/>
  <c r="N61" i="15" s="1"/>
  <c r="N67" i="15" s="1"/>
  <c r="O48" i="15"/>
  <c r="AT43" i="15"/>
  <c r="AU43" i="15" s="1"/>
  <c r="AU24" i="15"/>
  <c r="AV30" i="15"/>
  <c r="AU23" i="15"/>
  <c r="AU25" i="15"/>
  <c r="C13" i="13"/>
  <c r="B13" i="3"/>
  <c r="H11" i="3"/>
  <c r="B5" i="8"/>
  <c r="B6" i="8"/>
  <c r="K5" i="8"/>
  <c r="I7" i="8"/>
  <c r="K7" i="8" s="1"/>
  <c r="D7" i="8"/>
  <c r="E7" i="8" s="1"/>
  <c r="F7" i="8" s="1"/>
  <c r="B7" i="8" s="1"/>
  <c r="E6" i="8"/>
  <c r="F6" i="8" s="1"/>
  <c r="B4" i="8"/>
  <c r="B3" i="8"/>
  <c r="B14" i="3" l="1"/>
  <c r="D14" i="3" s="1"/>
  <c r="D13" i="3"/>
  <c r="U90" i="1"/>
  <c r="Y89" i="1"/>
  <c r="X89" i="1"/>
  <c r="W89" i="1"/>
  <c r="V89" i="1"/>
  <c r="U91" i="16"/>
  <c r="CI73" i="16"/>
  <c r="CI74" i="16"/>
  <c r="CU72" i="16"/>
  <c r="CI75" i="16"/>
  <c r="CI76" i="16"/>
  <c r="CK73" i="16"/>
  <c r="CK74" i="16"/>
  <c r="CW72" i="16"/>
  <c r="CK75" i="16"/>
  <c r="CK76" i="16"/>
  <c r="CZ76" i="16"/>
  <c r="CZ73" i="16"/>
  <c r="CZ74" i="16"/>
  <c r="DL72" i="16"/>
  <c r="CZ75" i="16"/>
  <c r="CY76" i="16"/>
  <c r="CY73" i="16"/>
  <c r="CY74" i="16"/>
  <c r="DK72" i="16"/>
  <c r="CY75" i="16"/>
  <c r="CG73" i="16"/>
  <c r="CG74" i="16"/>
  <c r="CG75" i="16"/>
  <c r="CS72" i="16"/>
  <c r="CG76" i="16"/>
  <c r="DN72" i="16"/>
  <c r="DB73" i="16"/>
  <c r="DB74" i="16"/>
  <c r="DB75" i="16"/>
  <c r="DB76" i="16"/>
  <c r="DF74" i="16"/>
  <c r="DR72" i="16"/>
  <c r="DF75" i="16"/>
  <c r="DF76" i="16"/>
  <c r="DF73" i="16"/>
  <c r="DC76" i="16"/>
  <c r="DC73" i="16"/>
  <c r="DC74" i="16"/>
  <c r="DO72" i="16"/>
  <c r="DC75" i="16"/>
  <c r="CL73" i="16"/>
  <c r="CL74" i="16"/>
  <c r="CX72" i="16"/>
  <c r="CL75" i="16"/>
  <c r="CL76" i="16"/>
  <c r="CO76" i="16"/>
  <c r="CO74" i="16"/>
  <c r="DA72" i="16"/>
  <c r="CO75" i="16"/>
  <c r="CO73" i="16"/>
  <c r="CF73" i="16"/>
  <c r="CF74" i="16"/>
  <c r="CF75" i="16"/>
  <c r="CR72" i="16"/>
  <c r="CF76" i="16"/>
  <c r="CV76" i="16"/>
  <c r="CV75" i="16"/>
  <c r="CV73" i="16"/>
  <c r="CV74" i="16"/>
  <c r="DH72" i="16"/>
  <c r="DN72" i="15"/>
  <c r="DB76" i="15"/>
  <c r="DB75" i="15"/>
  <c r="DB74" i="15"/>
  <c r="DB73" i="15"/>
  <c r="CJ73" i="15"/>
  <c r="CV72" i="15"/>
  <c r="CJ75" i="15"/>
  <c r="CJ74" i="15"/>
  <c r="CJ76" i="15"/>
  <c r="DE76" i="15"/>
  <c r="DQ72" i="15"/>
  <c r="DE73" i="15"/>
  <c r="DE75" i="15"/>
  <c r="DE74" i="15"/>
  <c r="EA75" i="15"/>
  <c r="EA76" i="15"/>
  <c r="EA74" i="15"/>
  <c r="EA73" i="15"/>
  <c r="EM72" i="15"/>
  <c r="CW75" i="15"/>
  <c r="CW74" i="15"/>
  <c r="DI72" i="15"/>
  <c r="CW73" i="15"/>
  <c r="CW76" i="15"/>
  <c r="DK73" i="15"/>
  <c r="DK76" i="15"/>
  <c r="DK75" i="15"/>
  <c r="DK74" i="15"/>
  <c r="DW72" i="15"/>
  <c r="CT76" i="15"/>
  <c r="CT75" i="15"/>
  <c r="CT74" i="15"/>
  <c r="CT73" i="15"/>
  <c r="DF72" i="15"/>
  <c r="DD76" i="15"/>
  <c r="DD75" i="15"/>
  <c r="DD74" i="15"/>
  <c r="DD73" i="15"/>
  <c r="DP72" i="15"/>
  <c r="CO76" i="15"/>
  <c r="DA72" i="15"/>
  <c r="CO75" i="15"/>
  <c r="CO74" i="15"/>
  <c r="CO73" i="15"/>
  <c r="CU75" i="15"/>
  <c r="CU74" i="15"/>
  <c r="DG72" i="15"/>
  <c r="CU73" i="15"/>
  <c r="CU76" i="15"/>
  <c r="DL72" i="15"/>
  <c r="CZ73" i="15"/>
  <c r="CZ76" i="15"/>
  <c r="CZ75" i="15"/>
  <c r="CZ74" i="15"/>
  <c r="DJ76" i="15"/>
  <c r="DJ75" i="15"/>
  <c r="DJ74" i="15"/>
  <c r="DJ73" i="15"/>
  <c r="DV72" i="15"/>
  <c r="AV2" i="16" a="1"/>
  <c r="AV2" i="16" s="1"/>
  <c r="P50" i="16"/>
  <c r="Q48" i="16"/>
  <c r="R42" i="16"/>
  <c r="Q45" i="16"/>
  <c r="AU24" i="16"/>
  <c r="AU26" i="16"/>
  <c r="P59" i="16"/>
  <c r="AU23" i="16"/>
  <c r="AV29" i="16"/>
  <c r="AV30" i="16"/>
  <c r="P61" i="16"/>
  <c r="P67" i="16" s="1"/>
  <c r="AU43" i="16"/>
  <c r="AV31" i="16"/>
  <c r="P60" i="16"/>
  <c r="Q58" i="16"/>
  <c r="AV32" i="16"/>
  <c r="P64" i="16"/>
  <c r="AU25" i="16"/>
  <c r="P64" i="15"/>
  <c r="AV25" i="15"/>
  <c r="P66" i="15"/>
  <c r="Q58" i="15"/>
  <c r="AW30" i="15"/>
  <c r="AW29" i="15"/>
  <c r="AW2" i="15" a="1"/>
  <c r="AW2" i="15" s="1"/>
  <c r="AV26" i="15"/>
  <c r="Q60" i="15"/>
  <c r="Q66" i="15" s="1"/>
  <c r="AV23" i="15"/>
  <c r="AV24" i="15"/>
  <c r="Q45" i="15"/>
  <c r="R42" i="15"/>
  <c r="AW32" i="15"/>
  <c r="O50" i="15"/>
  <c r="O61" i="15" s="1"/>
  <c r="O67" i="15" s="1"/>
  <c r="P48" i="15"/>
  <c r="Q59" i="15"/>
  <c r="Q65" i="15" s="1"/>
  <c r="P65" i="15"/>
  <c r="AV43" i="15"/>
  <c r="AW31" i="15"/>
  <c r="B15" i="3"/>
  <c r="I8" i="8"/>
  <c r="B16" i="3" l="1"/>
  <c r="D15" i="3"/>
  <c r="U91" i="1"/>
  <c r="Y90" i="1"/>
  <c r="X90" i="1"/>
  <c r="W90" i="1"/>
  <c r="V90" i="1"/>
  <c r="U92" i="16"/>
  <c r="DL76" i="16"/>
  <c r="DL73" i="16"/>
  <c r="DL74" i="16"/>
  <c r="DX72" i="16"/>
  <c r="DL75" i="16"/>
  <c r="DN76" i="16"/>
  <c r="DN75" i="16"/>
  <c r="DN74" i="16"/>
  <c r="DN73" i="16"/>
  <c r="DZ72" i="16"/>
  <c r="CS76" i="16"/>
  <c r="CS73" i="16"/>
  <c r="CS74" i="16"/>
  <c r="CS75" i="16"/>
  <c r="DE72" i="16"/>
  <c r="CW76" i="16"/>
  <c r="CW73" i="16"/>
  <c r="CW74" i="16"/>
  <c r="DI72" i="16"/>
  <c r="CW75" i="16"/>
  <c r="DO76" i="16"/>
  <c r="DO73" i="16"/>
  <c r="DO74" i="16"/>
  <c r="EA72" i="16"/>
  <c r="DO75" i="16"/>
  <c r="CR76" i="16"/>
  <c r="CR75" i="16"/>
  <c r="CR73" i="16"/>
  <c r="DD72" i="16"/>
  <c r="CR74" i="16"/>
  <c r="DA76" i="16"/>
  <c r="DA73" i="16"/>
  <c r="DA74" i="16"/>
  <c r="DM72" i="16"/>
  <c r="DA75" i="16"/>
  <c r="DH76" i="16"/>
  <c r="DT72" i="16"/>
  <c r="DH75" i="16"/>
  <c r="DH73" i="16"/>
  <c r="DH74" i="16"/>
  <c r="ED72" i="16"/>
  <c r="DR73" i="16"/>
  <c r="DR76" i="16"/>
  <c r="DR74" i="16"/>
  <c r="DR75" i="16"/>
  <c r="CX76" i="16"/>
  <c r="CX75" i="16"/>
  <c r="CX74" i="16"/>
  <c r="CX73" i="16"/>
  <c r="DJ72" i="16"/>
  <c r="DK76" i="16"/>
  <c r="DK73" i="16"/>
  <c r="DK74" i="16"/>
  <c r="DW72" i="16"/>
  <c r="DK75" i="16"/>
  <c r="DG72" i="16"/>
  <c r="CU76" i="16"/>
  <c r="CU73" i="16"/>
  <c r="CU74" i="16"/>
  <c r="CU75" i="16"/>
  <c r="DW76" i="15"/>
  <c r="DW75" i="15"/>
  <c r="DW74" i="15"/>
  <c r="DW73" i="15"/>
  <c r="EI72" i="15"/>
  <c r="DG76" i="15"/>
  <c r="DG75" i="15"/>
  <c r="DG74" i="15"/>
  <c r="DG73" i="15"/>
  <c r="DS72" i="15"/>
  <c r="DA76" i="15"/>
  <c r="DA75" i="15"/>
  <c r="DA74" i="15"/>
  <c r="DA73" i="15"/>
  <c r="DM72" i="15"/>
  <c r="DQ76" i="15"/>
  <c r="DQ75" i="15"/>
  <c r="DQ74" i="15"/>
  <c r="DQ73" i="15"/>
  <c r="EC72" i="15"/>
  <c r="DP73" i="15"/>
  <c r="DP76" i="15"/>
  <c r="DP75" i="15"/>
  <c r="EB72" i="15"/>
  <c r="DP74" i="15"/>
  <c r="DV76" i="15"/>
  <c r="DV75" i="15"/>
  <c r="DV74" i="15"/>
  <c r="DV73" i="15"/>
  <c r="EH72" i="15"/>
  <c r="CV76" i="15"/>
  <c r="CV75" i="15"/>
  <c r="CV74" i="15"/>
  <c r="DH72" i="15"/>
  <c r="CV73" i="15"/>
  <c r="DI73" i="15"/>
  <c r="DI76" i="15"/>
  <c r="DI75" i="15"/>
  <c r="DI74" i="15"/>
  <c r="DU72" i="15"/>
  <c r="EM76" i="15"/>
  <c r="EM75" i="15"/>
  <c r="EM74" i="15"/>
  <c r="EM73" i="15"/>
  <c r="EY72" i="15"/>
  <c r="DL76" i="15"/>
  <c r="DL73" i="15"/>
  <c r="DL75" i="15"/>
  <c r="DL74" i="15"/>
  <c r="DX72" i="15"/>
  <c r="DF76" i="15"/>
  <c r="DF75" i="15"/>
  <c r="DF74" i="15"/>
  <c r="DF73" i="15"/>
  <c r="DR72" i="15"/>
  <c r="DN76" i="15"/>
  <c r="DN75" i="15"/>
  <c r="DN74" i="15"/>
  <c r="DN73" i="15"/>
  <c r="DZ72" i="15"/>
  <c r="AV23" i="16"/>
  <c r="R45" i="16"/>
  <c r="S42" i="16"/>
  <c r="Q64" i="16"/>
  <c r="AW31" i="16"/>
  <c r="AV26" i="16"/>
  <c r="AW32" i="16"/>
  <c r="Q59" i="16"/>
  <c r="Q65" i="16" s="1"/>
  <c r="R58" i="16"/>
  <c r="AV43" i="16"/>
  <c r="AW30" i="16"/>
  <c r="AV24" i="16"/>
  <c r="P66" i="16"/>
  <c r="Q60" i="16"/>
  <c r="Q66" i="16" s="1"/>
  <c r="AW29" i="16"/>
  <c r="P65" i="16"/>
  <c r="Q61" i="16"/>
  <c r="Q67" i="16" s="1"/>
  <c r="AV25" i="16"/>
  <c r="AW2" i="16" a="1"/>
  <c r="AW2" i="16" s="1"/>
  <c r="Q50" i="16"/>
  <c r="R48" i="16"/>
  <c r="AW26" i="15"/>
  <c r="Q64" i="15"/>
  <c r="AW25" i="15"/>
  <c r="AX31" i="15"/>
  <c r="AW23" i="15"/>
  <c r="P50" i="15"/>
  <c r="Q48" i="15"/>
  <c r="P61" i="15"/>
  <c r="P67" i="15" s="1"/>
  <c r="AX30" i="15"/>
  <c r="AW24" i="15"/>
  <c r="AX2" i="15" a="1"/>
  <c r="AX2" i="15" s="1"/>
  <c r="AX32" i="15"/>
  <c r="R59" i="15"/>
  <c r="R45" i="15"/>
  <c r="R58" i="15" s="1"/>
  <c r="S42" i="15"/>
  <c r="AX29" i="15"/>
  <c r="AW43" i="15"/>
  <c r="R60" i="15"/>
  <c r="K8" i="8"/>
  <c r="E8" i="8"/>
  <c r="F8" i="8" s="1"/>
  <c r="B8" i="8" s="1"/>
  <c r="I9" i="8"/>
  <c r="B17" i="3" l="1"/>
  <c r="D16" i="3"/>
  <c r="Y91" i="1"/>
  <c r="X91" i="1"/>
  <c r="W91" i="1"/>
  <c r="V91" i="1"/>
  <c r="U92" i="1"/>
  <c r="U93" i="16"/>
  <c r="DE76" i="16"/>
  <c r="DE73" i="16"/>
  <c r="DE74" i="16"/>
  <c r="DQ72" i="16"/>
  <c r="DE75" i="16"/>
  <c r="DZ76" i="16"/>
  <c r="DZ75" i="16"/>
  <c r="DZ73" i="16"/>
  <c r="EL72" i="16"/>
  <c r="DZ74" i="16"/>
  <c r="ED76" i="16"/>
  <c r="ED75" i="16"/>
  <c r="ED74" i="16"/>
  <c r="ED73" i="16"/>
  <c r="EP72" i="16"/>
  <c r="DW74" i="16"/>
  <c r="DW76" i="16"/>
  <c r="EI72" i="16"/>
  <c r="DW75" i="16"/>
  <c r="DW73" i="16"/>
  <c r="DX76" i="16"/>
  <c r="DX74" i="16"/>
  <c r="EJ72" i="16"/>
  <c r="DX75" i="16"/>
  <c r="DX73" i="16"/>
  <c r="DG74" i="16"/>
  <c r="DS72" i="16"/>
  <c r="DG75" i="16"/>
  <c r="DG76" i="16"/>
  <c r="DG73" i="16"/>
  <c r="DT73" i="16"/>
  <c r="DT76" i="16"/>
  <c r="DT74" i="16"/>
  <c r="EF72" i="16"/>
  <c r="DT75" i="16"/>
  <c r="DI75" i="16"/>
  <c r="DI76" i="16"/>
  <c r="DI73" i="16"/>
  <c r="DU72" i="16"/>
  <c r="DI74" i="16"/>
  <c r="DD73" i="16"/>
  <c r="DD74" i="16"/>
  <c r="DP72" i="16"/>
  <c r="DD75" i="16"/>
  <c r="DD76" i="16"/>
  <c r="EA73" i="16"/>
  <c r="EA74" i="16"/>
  <c r="EA76" i="16"/>
  <c r="EA75" i="16"/>
  <c r="EM72" i="16"/>
  <c r="DJ76" i="16"/>
  <c r="DJ73" i="16"/>
  <c r="DJ74" i="16"/>
  <c r="DJ75" i="16"/>
  <c r="DV72" i="16"/>
  <c r="DM76" i="16"/>
  <c r="DM73" i="16"/>
  <c r="DM74" i="16"/>
  <c r="DY72" i="16"/>
  <c r="DM75" i="16"/>
  <c r="DM73" i="15"/>
  <c r="DM76" i="15"/>
  <c r="DM75" i="15"/>
  <c r="DM74" i="15"/>
  <c r="DY72" i="15"/>
  <c r="ET72" i="15"/>
  <c r="EH76" i="15"/>
  <c r="EH75" i="15"/>
  <c r="EH74" i="15"/>
  <c r="EH73" i="15"/>
  <c r="DZ76" i="15"/>
  <c r="DZ75" i="15"/>
  <c r="DZ74" i="15"/>
  <c r="DZ73" i="15"/>
  <c r="EL72" i="15"/>
  <c r="EY76" i="15"/>
  <c r="EY74" i="15"/>
  <c r="EY75" i="15"/>
  <c r="FK72" i="15"/>
  <c r="EY73" i="15"/>
  <c r="DS76" i="15"/>
  <c r="EE72" i="15"/>
  <c r="DS75" i="15"/>
  <c r="DS74" i="15"/>
  <c r="DS73" i="15"/>
  <c r="DU76" i="15"/>
  <c r="EG72" i="15"/>
  <c r="DU75" i="15"/>
  <c r="DU74" i="15"/>
  <c r="DU73" i="15"/>
  <c r="EB76" i="15"/>
  <c r="EB75" i="15"/>
  <c r="EB74" i="15"/>
  <c r="EB73" i="15"/>
  <c r="EN72" i="15"/>
  <c r="ED72" i="15"/>
  <c r="DR76" i="15"/>
  <c r="DR75" i="15"/>
  <c r="DR74" i="15"/>
  <c r="DR73" i="15"/>
  <c r="EC75" i="15"/>
  <c r="EC74" i="15"/>
  <c r="EC76" i="15"/>
  <c r="EC73" i="15"/>
  <c r="EO72" i="15"/>
  <c r="EI76" i="15"/>
  <c r="EI75" i="15"/>
  <c r="EI74" i="15"/>
  <c r="EI73" i="15"/>
  <c r="EU72" i="15"/>
  <c r="DX76" i="15"/>
  <c r="DX75" i="15"/>
  <c r="DX74" i="15"/>
  <c r="DX73" i="15"/>
  <c r="EJ72" i="15"/>
  <c r="DH76" i="15"/>
  <c r="DH75" i="15"/>
  <c r="DH74" i="15"/>
  <c r="DH73" i="15"/>
  <c r="DT72" i="15"/>
  <c r="R61" i="16"/>
  <c r="R67" i="16" s="1"/>
  <c r="R59" i="16"/>
  <c r="AW43" i="16"/>
  <c r="AW26" i="16"/>
  <c r="AX2" i="16" a="1"/>
  <c r="AX2" i="16" s="1"/>
  <c r="AW25" i="16"/>
  <c r="R64" i="16"/>
  <c r="AX31" i="16"/>
  <c r="S48" i="16"/>
  <c r="R50" i="16"/>
  <c r="AW24" i="16"/>
  <c r="AX29" i="16"/>
  <c r="AX32" i="16"/>
  <c r="T42" i="16"/>
  <c r="S45" i="16"/>
  <c r="S58" i="16" s="1"/>
  <c r="R60" i="16"/>
  <c r="AX30" i="16"/>
  <c r="AW23" i="16"/>
  <c r="R64" i="15"/>
  <c r="AX23" i="15"/>
  <c r="AY31" i="15"/>
  <c r="S60" i="15"/>
  <c r="S66" i="15" s="1"/>
  <c r="T42" i="15"/>
  <c r="S45" i="15"/>
  <c r="AX25" i="15"/>
  <c r="AY2" i="15" a="1"/>
  <c r="AY2" i="15" s="1"/>
  <c r="AX24" i="15"/>
  <c r="S58" i="15"/>
  <c r="S64" i="15" s="1"/>
  <c r="R65" i="15"/>
  <c r="AX43" i="15"/>
  <c r="S59" i="15"/>
  <c r="AY30" i="15"/>
  <c r="AX26" i="15"/>
  <c r="AY29" i="15"/>
  <c r="Q50" i="15"/>
  <c r="R48" i="15"/>
  <c r="Q61" i="15"/>
  <c r="Q67" i="15" s="1"/>
  <c r="R66" i="15"/>
  <c r="AY32" i="15"/>
  <c r="D9" i="8"/>
  <c r="E9" i="8" s="1"/>
  <c r="F9" i="8" s="1"/>
  <c r="B9" i="8" s="1"/>
  <c r="K9" i="8"/>
  <c r="I10" i="8"/>
  <c r="B18" i="3" l="1"/>
  <c r="D17" i="3"/>
  <c r="U93" i="1"/>
  <c r="Y92" i="1"/>
  <c r="X92" i="1"/>
  <c r="W92" i="1"/>
  <c r="V92" i="1"/>
  <c r="U94" i="16"/>
  <c r="FB72" i="16"/>
  <c r="EP75" i="16"/>
  <c r="EP76" i="16"/>
  <c r="EP73" i="16"/>
  <c r="EP74" i="16"/>
  <c r="DS76" i="16"/>
  <c r="DS73" i="16"/>
  <c r="DS74" i="16"/>
  <c r="EE72" i="16"/>
  <c r="DS75" i="16"/>
  <c r="EL73" i="16"/>
  <c r="EL74" i="16"/>
  <c r="EX72" i="16"/>
  <c r="EL75" i="16"/>
  <c r="EL76" i="16"/>
  <c r="EJ73" i="16"/>
  <c r="EJ74" i="16"/>
  <c r="EV72" i="16"/>
  <c r="EJ75" i="16"/>
  <c r="EJ76" i="16"/>
  <c r="DU76" i="16"/>
  <c r="DU73" i="16"/>
  <c r="DU74" i="16"/>
  <c r="EG72" i="16"/>
  <c r="DU75" i="16"/>
  <c r="DV73" i="16"/>
  <c r="DV74" i="16"/>
  <c r="DV76" i="16"/>
  <c r="EH72" i="16"/>
  <c r="DV75" i="16"/>
  <c r="DQ76" i="16"/>
  <c r="DQ73" i="16"/>
  <c r="DQ74" i="16"/>
  <c r="EC72" i="16"/>
  <c r="DQ75" i="16"/>
  <c r="EK72" i="16"/>
  <c r="DY76" i="16"/>
  <c r="DY75" i="16"/>
  <c r="DY73" i="16"/>
  <c r="DY74" i="16"/>
  <c r="DP76" i="16"/>
  <c r="DP73" i="16"/>
  <c r="DP74" i="16"/>
  <c r="EB72" i="16"/>
  <c r="DP75" i="16"/>
  <c r="EM73" i="16"/>
  <c r="EM74" i="16"/>
  <c r="EY72" i="16"/>
  <c r="EM75" i="16"/>
  <c r="EM76" i="16"/>
  <c r="EF76" i="16"/>
  <c r="EF73" i="16"/>
  <c r="EF74" i="16"/>
  <c r="ER72" i="16"/>
  <c r="EF75" i="16"/>
  <c r="EI76" i="16"/>
  <c r="EI73" i="16"/>
  <c r="EI74" i="16"/>
  <c r="EU72" i="16"/>
  <c r="EI75" i="16"/>
  <c r="EU76" i="15"/>
  <c r="EU75" i="15"/>
  <c r="EU73" i="15"/>
  <c r="EU74" i="15"/>
  <c r="FG72" i="15"/>
  <c r="EL76" i="15"/>
  <c r="EL75" i="15"/>
  <c r="EL74" i="15"/>
  <c r="EL73" i="15"/>
  <c r="EX72" i="15"/>
  <c r="EO76" i="15"/>
  <c r="FA72" i="15"/>
  <c r="EO73" i="15"/>
  <c r="EO75" i="15"/>
  <c r="EO74" i="15"/>
  <c r="DT76" i="15"/>
  <c r="DT75" i="15"/>
  <c r="DT74" i="15"/>
  <c r="DT73" i="15"/>
  <c r="EF72" i="15"/>
  <c r="EG76" i="15"/>
  <c r="EG75" i="15"/>
  <c r="EG74" i="15"/>
  <c r="EG73" i="15"/>
  <c r="ES72" i="15"/>
  <c r="EE76" i="15"/>
  <c r="EE75" i="15"/>
  <c r="EE74" i="15"/>
  <c r="EE73" i="15"/>
  <c r="EQ72" i="15"/>
  <c r="ET76" i="15"/>
  <c r="ET75" i="15"/>
  <c r="ET74" i="15"/>
  <c r="ET73" i="15"/>
  <c r="FF72" i="15"/>
  <c r="EJ76" i="15"/>
  <c r="EJ75" i="15"/>
  <c r="EJ74" i="15"/>
  <c r="EJ73" i="15"/>
  <c r="EV72" i="15"/>
  <c r="EK72" i="15"/>
  <c r="DY75" i="15"/>
  <c r="DY76" i="15"/>
  <c r="DY74" i="15"/>
  <c r="DY73" i="15"/>
  <c r="ED76" i="15"/>
  <c r="ED75" i="15"/>
  <c r="ED74" i="15"/>
  <c r="ED73" i="15"/>
  <c r="EP72" i="15"/>
  <c r="EN76" i="15"/>
  <c r="EN75" i="15"/>
  <c r="EN74" i="15"/>
  <c r="EN73" i="15"/>
  <c r="EZ72" i="15"/>
  <c r="FK76" i="15"/>
  <c r="FK75" i="15"/>
  <c r="FW72" i="15"/>
  <c r="FK74" i="15"/>
  <c r="FK73" i="15"/>
  <c r="S64" i="16"/>
  <c r="AY31" i="16"/>
  <c r="AX26" i="16"/>
  <c r="U42" i="16"/>
  <c r="T45" i="16"/>
  <c r="T58" i="16"/>
  <c r="T64" i="16" s="1"/>
  <c r="AX43" i="16"/>
  <c r="AY32" i="16"/>
  <c r="AX23" i="16"/>
  <c r="AY30" i="16"/>
  <c r="AY29" i="16"/>
  <c r="S59" i="16"/>
  <c r="S60" i="16"/>
  <c r="S66" i="16" s="1"/>
  <c r="R66" i="16"/>
  <c r="AX25" i="16"/>
  <c r="R65" i="16"/>
  <c r="S50" i="16"/>
  <c r="T48" i="16"/>
  <c r="AY2" i="16" a="1"/>
  <c r="AY2" i="16" s="1"/>
  <c r="AZ2" i="16" s="1" a="1"/>
  <c r="AZ2" i="16" s="1"/>
  <c r="BA2" i="16" s="1" a="1"/>
  <c r="BA2" i="16" s="1"/>
  <c r="BB2" i="16" s="1" a="1"/>
  <c r="BB2" i="16" s="1"/>
  <c r="BC2" i="16" s="1" a="1"/>
  <c r="BC2" i="16" s="1"/>
  <c r="BD2" i="16" s="1" a="1"/>
  <c r="BD2" i="16" s="1"/>
  <c r="BE2" i="16" s="1" a="1"/>
  <c r="BE2" i="16" s="1"/>
  <c r="BF2" i="16" s="1" a="1"/>
  <c r="BF2" i="16" s="1"/>
  <c r="BG2" i="16" s="1" a="1"/>
  <c r="BG2" i="16" s="1"/>
  <c r="BH2" i="16" s="1" a="1"/>
  <c r="BH2" i="16" s="1"/>
  <c r="BI2" i="16" s="1" a="1"/>
  <c r="BI2" i="16" s="1"/>
  <c r="BJ2" i="16" s="1" a="1"/>
  <c r="BJ2" i="16" s="1"/>
  <c r="BK2" i="16" s="1" a="1"/>
  <c r="BK2" i="16" s="1"/>
  <c r="BL2" i="16" s="1" a="1"/>
  <c r="BL2" i="16" s="1"/>
  <c r="BM2" i="16" s="1" a="1"/>
  <c r="BM2" i="16" s="1"/>
  <c r="BN2" i="16" s="1" a="1"/>
  <c r="BN2" i="16" s="1"/>
  <c r="BO2" i="16" s="1" a="1"/>
  <c r="BO2" i="16" s="1"/>
  <c r="BP2" i="16" s="1" a="1"/>
  <c r="BP2" i="16" s="1"/>
  <c r="BQ2" i="16" s="1" a="1"/>
  <c r="BQ2" i="16" s="1"/>
  <c r="BR2" i="16" s="1" a="1"/>
  <c r="BR2" i="16" s="1"/>
  <c r="BS2" i="16" s="1" a="1"/>
  <c r="BS2" i="16" s="1"/>
  <c r="BT2" i="16" s="1" a="1"/>
  <c r="BT2" i="16" s="1"/>
  <c r="BU2" i="16" s="1" a="1"/>
  <c r="BU2" i="16" s="1"/>
  <c r="BV2" i="16" s="1" a="1"/>
  <c r="BV2" i="16" s="1"/>
  <c r="BW2" i="16" s="1" a="1"/>
  <c r="BW2" i="16" s="1"/>
  <c r="BX2" i="16" s="1" a="1"/>
  <c r="BX2" i="16" s="1"/>
  <c r="S61" i="16"/>
  <c r="S67" i="16" s="1"/>
  <c r="AX24" i="16"/>
  <c r="AZ30" i="15"/>
  <c r="AY43" i="15"/>
  <c r="S65" i="15"/>
  <c r="U42" i="15"/>
  <c r="T45" i="15"/>
  <c r="T58" i="15" s="1"/>
  <c r="T60" i="15"/>
  <c r="AZ29" i="15"/>
  <c r="T59" i="15"/>
  <c r="AY24" i="15"/>
  <c r="AZ31" i="15"/>
  <c r="S48" i="15"/>
  <c r="R50" i="15"/>
  <c r="R61" i="15"/>
  <c r="R67" i="15" s="1"/>
  <c r="AY26" i="15"/>
  <c r="AY23" i="15"/>
  <c r="AZ32" i="15"/>
  <c r="AZ2" i="15" a="1"/>
  <c r="AZ2" i="15" s="1"/>
  <c r="BA2" i="15" s="1" a="1"/>
  <c r="BA2" i="15" s="1"/>
  <c r="BB2" i="15" s="1" a="1"/>
  <c r="BB2" i="15" s="1"/>
  <c r="BC2" i="15" s="1" a="1"/>
  <c r="BC2" i="15" s="1"/>
  <c r="BD2" i="15" s="1" a="1"/>
  <c r="BD2" i="15" s="1"/>
  <c r="BE2" i="15" s="1" a="1"/>
  <c r="BE2" i="15" s="1"/>
  <c r="BF2" i="15" s="1" a="1"/>
  <c r="BF2" i="15" s="1"/>
  <c r="BG2" i="15" s="1" a="1"/>
  <c r="BG2" i="15" s="1"/>
  <c r="BH2" i="15" s="1" a="1"/>
  <c r="BH2" i="15" s="1"/>
  <c r="BI2" i="15" s="1" a="1"/>
  <c r="BI2" i="15" s="1"/>
  <c r="BJ2" i="15" s="1" a="1"/>
  <c r="BJ2" i="15" s="1"/>
  <c r="BK2" i="15" s="1" a="1"/>
  <c r="BK2" i="15" s="1"/>
  <c r="BL2" i="15" s="1" a="1"/>
  <c r="BL2" i="15" s="1"/>
  <c r="BM2" i="15" s="1" a="1"/>
  <c r="BM2" i="15" s="1"/>
  <c r="BN2" i="15" s="1" a="1"/>
  <c r="BN2" i="15" s="1"/>
  <c r="BO2" i="15" s="1" a="1"/>
  <c r="BO2" i="15" s="1"/>
  <c r="BP2" i="15" s="1" a="1"/>
  <c r="BP2" i="15" s="1"/>
  <c r="BQ2" i="15" s="1" a="1"/>
  <c r="BQ2" i="15" s="1"/>
  <c r="BR2" i="15" s="1" a="1"/>
  <c r="BR2" i="15" s="1"/>
  <c r="BS2" i="15" s="1" a="1"/>
  <c r="BS2" i="15" s="1"/>
  <c r="BT2" i="15" s="1" a="1"/>
  <c r="BT2" i="15" s="1"/>
  <c r="BU2" i="15" s="1" a="1"/>
  <c r="BU2" i="15" s="1"/>
  <c r="BV2" i="15" s="1" a="1"/>
  <c r="BV2" i="15" s="1"/>
  <c r="BW2" i="15" s="1" a="1"/>
  <c r="BW2" i="15" s="1"/>
  <c r="BX2" i="15" s="1" a="1"/>
  <c r="BX2" i="15" s="1"/>
  <c r="BY2" i="15" s="1" a="1"/>
  <c r="BY2" i="15" s="1"/>
  <c r="AY25" i="15"/>
  <c r="I11" i="8"/>
  <c r="D10" i="8"/>
  <c r="E10" i="8" s="1"/>
  <c r="F10" i="8" s="1"/>
  <c r="B10" i="8" s="1"/>
  <c r="K10" i="8"/>
  <c r="B19" i="3" l="1"/>
  <c r="D18" i="3"/>
  <c r="U94" i="1"/>
  <c r="Y93" i="1"/>
  <c r="X93" i="1"/>
  <c r="W93" i="1"/>
  <c r="V93" i="1"/>
  <c r="U95" i="16"/>
  <c r="ET72" i="16"/>
  <c r="EH73" i="16"/>
  <c r="EH74" i="16"/>
  <c r="EH75" i="16"/>
  <c r="EH76" i="16"/>
  <c r="FJ72" i="16"/>
  <c r="EX76" i="16"/>
  <c r="EX73" i="16"/>
  <c r="EX74" i="16"/>
  <c r="EX75" i="16"/>
  <c r="EB73" i="16"/>
  <c r="EB74" i="16"/>
  <c r="EN72" i="16"/>
  <c r="EB76" i="16"/>
  <c r="EB75" i="16"/>
  <c r="EE73" i="16"/>
  <c r="EE74" i="16"/>
  <c r="EQ72" i="16"/>
  <c r="EE75" i="16"/>
  <c r="EE76" i="16"/>
  <c r="EY76" i="16"/>
  <c r="EY73" i="16"/>
  <c r="EY74" i="16"/>
  <c r="FK72" i="16"/>
  <c r="EY75" i="16"/>
  <c r="EG76" i="16"/>
  <c r="EG73" i="16"/>
  <c r="EG74" i="16"/>
  <c r="ES72" i="16"/>
  <c r="EG75" i="16"/>
  <c r="ER76" i="16"/>
  <c r="ER73" i="16"/>
  <c r="ER74" i="16"/>
  <c r="ER75" i="16"/>
  <c r="FD72" i="16"/>
  <c r="EK76" i="16"/>
  <c r="EK73" i="16"/>
  <c r="EK74" i="16"/>
  <c r="EW72" i="16"/>
  <c r="EK75" i="16"/>
  <c r="EU76" i="16"/>
  <c r="EU73" i="16"/>
  <c r="EU74" i="16"/>
  <c r="FG72" i="16"/>
  <c r="EU75" i="16"/>
  <c r="EC73" i="16"/>
  <c r="EC74" i="16"/>
  <c r="EC76" i="16"/>
  <c r="EC75" i="16"/>
  <c r="EO72" i="16"/>
  <c r="EV76" i="16"/>
  <c r="EV73" i="16"/>
  <c r="EV75" i="16"/>
  <c r="EV74" i="16"/>
  <c r="FH72" i="16"/>
  <c r="FB73" i="16"/>
  <c r="FB74" i="16"/>
  <c r="FN72" i="16"/>
  <c r="FB75" i="16"/>
  <c r="FB76" i="16"/>
  <c r="FC72" i="15"/>
  <c r="EQ76" i="15"/>
  <c r="EQ73" i="15"/>
  <c r="EQ75" i="15"/>
  <c r="EQ74" i="15"/>
  <c r="FA76" i="15"/>
  <c r="FM72" i="15"/>
  <c r="FA74" i="15"/>
  <c r="FA75" i="15"/>
  <c r="FA73" i="15"/>
  <c r="FW73" i="15"/>
  <c r="GI72" i="15"/>
  <c r="FW76" i="15"/>
  <c r="FW74" i="15"/>
  <c r="FW75" i="15"/>
  <c r="FJ72" i="15"/>
  <c r="EX76" i="15"/>
  <c r="EX75" i="15"/>
  <c r="EX74" i="15"/>
  <c r="EX73" i="15"/>
  <c r="EK76" i="15"/>
  <c r="EK73" i="15"/>
  <c r="EW72" i="15"/>
  <c r="EK75" i="15"/>
  <c r="EK74" i="15"/>
  <c r="ES76" i="15"/>
  <c r="ES73" i="15"/>
  <c r="ES75" i="15"/>
  <c r="ES74" i="15"/>
  <c r="FE72" i="15"/>
  <c r="EV73" i="15"/>
  <c r="EV75" i="15"/>
  <c r="EV74" i="15"/>
  <c r="FH72" i="15"/>
  <c r="EV76" i="15"/>
  <c r="FS72" i="15"/>
  <c r="FG74" i="15"/>
  <c r="FG75" i="15"/>
  <c r="FG73" i="15"/>
  <c r="FG76" i="15"/>
  <c r="EF75" i="15"/>
  <c r="EF74" i="15"/>
  <c r="EF76" i="15"/>
  <c r="ER72" i="15"/>
  <c r="EF73" i="15"/>
  <c r="FF76" i="15"/>
  <c r="FF75" i="15"/>
  <c r="FF74" i="15"/>
  <c r="FF73" i="15"/>
  <c r="FR72" i="15"/>
  <c r="EZ76" i="15"/>
  <c r="EZ75" i="15"/>
  <c r="EZ74" i="15"/>
  <c r="EZ73" i="15"/>
  <c r="FL72" i="15"/>
  <c r="EP76" i="15"/>
  <c r="EP75" i="15"/>
  <c r="EP74" i="15"/>
  <c r="EP73" i="15"/>
  <c r="FB72" i="15"/>
  <c r="T61" i="16"/>
  <c r="T67" i="16" s="1"/>
  <c r="AY25" i="16"/>
  <c r="AZ25" i="16" s="1"/>
  <c r="BA25" i="16" s="1"/>
  <c r="BB25" i="16" s="1"/>
  <c r="BC25" i="16" s="1"/>
  <c r="BD25" i="16" s="1"/>
  <c r="BE25" i="16" s="1"/>
  <c r="BF25" i="16" s="1"/>
  <c r="BG25" i="16" s="1"/>
  <c r="BH25" i="16" s="1"/>
  <c r="BI25" i="16" s="1"/>
  <c r="BJ25" i="16" s="1"/>
  <c r="BK25" i="16" s="1"/>
  <c r="BL25" i="16" s="1"/>
  <c r="BM25" i="16" s="1"/>
  <c r="BN25" i="16" s="1"/>
  <c r="BO25" i="16" s="1"/>
  <c r="BP25" i="16" s="1"/>
  <c r="BQ25" i="16" s="1"/>
  <c r="BR25" i="16" s="1"/>
  <c r="BS25" i="16" s="1"/>
  <c r="BT25" i="16" s="1"/>
  <c r="BU25" i="16" s="1"/>
  <c r="BV25" i="16" s="1"/>
  <c r="BW25" i="16" s="1"/>
  <c r="BX25" i="16" s="1"/>
  <c r="T59" i="16"/>
  <c r="T65" i="16" s="1"/>
  <c r="AZ29" i="16"/>
  <c r="BA29" i="16" s="1"/>
  <c r="BB29" i="16" s="1"/>
  <c r="BC29" i="16" s="1"/>
  <c r="BD29" i="16" s="1"/>
  <c r="BE29" i="16" s="1"/>
  <c r="BF29" i="16" s="1"/>
  <c r="BG29" i="16" s="1"/>
  <c r="BH29" i="16" s="1"/>
  <c r="BI29" i="16" s="1"/>
  <c r="BJ29" i="16" s="1"/>
  <c r="BK29" i="16" s="1"/>
  <c r="BL29" i="16" s="1"/>
  <c r="BM29" i="16" s="1"/>
  <c r="BN29" i="16" s="1"/>
  <c r="BO29" i="16" s="1"/>
  <c r="BP29" i="16" s="1"/>
  <c r="BQ29" i="16" s="1"/>
  <c r="BR29" i="16" s="1"/>
  <c r="BS29" i="16" s="1"/>
  <c r="BT29" i="16" s="1"/>
  <c r="BU29" i="16" s="1"/>
  <c r="BV29" i="16" s="1"/>
  <c r="BW29" i="16" s="1"/>
  <c r="BX29" i="16" s="1"/>
  <c r="BY29" i="16" s="1"/>
  <c r="AZ30" i="16"/>
  <c r="BA30" i="16" s="1"/>
  <c r="BB30" i="16" s="1"/>
  <c r="BC30" i="16" s="1"/>
  <c r="BD30" i="16" s="1"/>
  <c r="BE30" i="16" s="1"/>
  <c r="BF30" i="16" s="1"/>
  <c r="BG30" i="16" s="1"/>
  <c r="BH30" i="16" s="1"/>
  <c r="BI30" i="16" s="1"/>
  <c r="BJ30" i="16" s="1"/>
  <c r="BK30" i="16" s="1"/>
  <c r="BL30" i="16" s="1"/>
  <c r="BM30" i="16" s="1"/>
  <c r="BN30" i="16" s="1"/>
  <c r="BO30" i="16" s="1"/>
  <c r="BP30" i="16" s="1"/>
  <c r="BQ30" i="16" s="1"/>
  <c r="BR30" i="16" s="1"/>
  <c r="BS30" i="16" s="1"/>
  <c r="BT30" i="16" s="1"/>
  <c r="BU30" i="16" s="1"/>
  <c r="BV30" i="16" s="1"/>
  <c r="BW30" i="16" s="1"/>
  <c r="BX30" i="16" s="1"/>
  <c r="BY30" i="16" s="1"/>
  <c r="T50" i="16"/>
  <c r="U48" i="16"/>
  <c r="AY23" i="16"/>
  <c r="AZ23" i="16" s="1"/>
  <c r="BA23" i="16" s="1"/>
  <c r="BB23" i="16" s="1"/>
  <c r="BC23" i="16" s="1"/>
  <c r="BD23" i="16" s="1"/>
  <c r="BE23" i="16" s="1"/>
  <c r="BF23" i="16" s="1"/>
  <c r="BG23" i="16" s="1"/>
  <c r="BH23" i="16" s="1"/>
  <c r="BI23" i="16" s="1"/>
  <c r="BJ23" i="16" s="1"/>
  <c r="BK23" i="16" s="1"/>
  <c r="BL23" i="16" s="1"/>
  <c r="BM23" i="16" s="1"/>
  <c r="BN23" i="16" s="1"/>
  <c r="BO23" i="16" s="1"/>
  <c r="BP23" i="16" s="1"/>
  <c r="BQ23" i="16" s="1"/>
  <c r="BR23" i="16" s="1"/>
  <c r="BS23" i="16" s="1"/>
  <c r="BT23" i="16" s="1"/>
  <c r="BU23" i="16" s="1"/>
  <c r="BV23" i="16" s="1"/>
  <c r="BW23" i="16" s="1"/>
  <c r="BX23" i="16" s="1"/>
  <c r="U45" i="16"/>
  <c r="U58" i="16" s="1"/>
  <c r="V42" i="16"/>
  <c r="AY24" i="16"/>
  <c r="AZ24" i="16" s="1"/>
  <c r="BA24" i="16" s="1"/>
  <c r="BB24" i="16" s="1"/>
  <c r="BC24" i="16" s="1"/>
  <c r="BD24" i="16" s="1"/>
  <c r="BE24" i="16" s="1"/>
  <c r="BF24" i="16" s="1"/>
  <c r="BG24" i="16" s="1"/>
  <c r="BH24" i="16" s="1"/>
  <c r="BI24" i="16" s="1"/>
  <c r="BJ24" i="16" s="1"/>
  <c r="BK24" i="16" s="1"/>
  <c r="BL24" i="16" s="1"/>
  <c r="BM24" i="16" s="1"/>
  <c r="BN24" i="16" s="1"/>
  <c r="BO24" i="16" s="1"/>
  <c r="BP24" i="16" s="1"/>
  <c r="BQ24" i="16" s="1"/>
  <c r="BR24" i="16" s="1"/>
  <c r="BS24" i="16" s="1"/>
  <c r="BT24" i="16" s="1"/>
  <c r="BU24" i="16" s="1"/>
  <c r="BV24" i="16" s="1"/>
  <c r="BW24" i="16" s="1"/>
  <c r="BX24" i="16" s="1"/>
  <c r="T60" i="16"/>
  <c r="AZ32" i="16"/>
  <c r="BA32" i="16" s="1"/>
  <c r="BB32" i="16" s="1"/>
  <c r="BC32" i="16" s="1"/>
  <c r="BD32" i="16" s="1"/>
  <c r="BE32" i="16" s="1"/>
  <c r="BF32" i="16" s="1"/>
  <c r="BG32" i="16" s="1"/>
  <c r="BH32" i="16" s="1"/>
  <c r="BI32" i="16" s="1"/>
  <c r="BJ32" i="16" s="1"/>
  <c r="BK32" i="16" s="1"/>
  <c r="BL32" i="16" s="1"/>
  <c r="BM32" i="16" s="1"/>
  <c r="BN32" i="16" s="1"/>
  <c r="BO32" i="16" s="1"/>
  <c r="BP32" i="16" s="1"/>
  <c r="BQ32" i="16" s="1"/>
  <c r="BR32" i="16" s="1"/>
  <c r="BS32" i="16" s="1"/>
  <c r="BT32" i="16" s="1"/>
  <c r="BU32" i="16" s="1"/>
  <c r="BV32" i="16" s="1"/>
  <c r="BW32" i="16" s="1"/>
  <c r="BX32" i="16" s="1"/>
  <c r="BY32" i="16" s="1"/>
  <c r="AY26" i="16"/>
  <c r="AZ26" i="16" s="1"/>
  <c r="BA26" i="16" s="1"/>
  <c r="BB26" i="16" s="1"/>
  <c r="BC26" i="16" s="1"/>
  <c r="BD26" i="16" s="1"/>
  <c r="BE26" i="16" s="1"/>
  <c r="BF26" i="16" s="1"/>
  <c r="BG26" i="16" s="1"/>
  <c r="BH26" i="16" s="1"/>
  <c r="BI26" i="16" s="1"/>
  <c r="BJ26" i="16" s="1"/>
  <c r="BK26" i="16" s="1"/>
  <c r="BL26" i="16" s="1"/>
  <c r="BM26" i="16" s="1"/>
  <c r="BN26" i="16" s="1"/>
  <c r="BO26" i="16" s="1"/>
  <c r="BP26" i="16" s="1"/>
  <c r="BQ26" i="16" s="1"/>
  <c r="BR26" i="16" s="1"/>
  <c r="BS26" i="16" s="1"/>
  <c r="BT26" i="16" s="1"/>
  <c r="BU26" i="16" s="1"/>
  <c r="BV26" i="16" s="1"/>
  <c r="BW26" i="16" s="1"/>
  <c r="BX26" i="16" s="1"/>
  <c r="BY2" i="16" a="1"/>
  <c r="BY2" i="16" s="1"/>
  <c r="AZ31" i="16"/>
  <c r="BA31" i="16" s="1"/>
  <c r="BB31" i="16" s="1"/>
  <c r="BC31" i="16" s="1"/>
  <c r="BD31" i="16" s="1"/>
  <c r="BE31" i="16" s="1"/>
  <c r="BF31" i="16" s="1"/>
  <c r="BG31" i="16" s="1"/>
  <c r="BH31" i="16" s="1"/>
  <c r="BI31" i="16" s="1"/>
  <c r="BJ31" i="16" s="1"/>
  <c r="BK31" i="16" s="1"/>
  <c r="BL31" i="16" s="1"/>
  <c r="BM31" i="16" s="1"/>
  <c r="BN31" i="16" s="1"/>
  <c r="BO31" i="16" s="1"/>
  <c r="BP31" i="16" s="1"/>
  <c r="BQ31" i="16" s="1"/>
  <c r="BR31" i="16" s="1"/>
  <c r="BS31" i="16" s="1"/>
  <c r="BT31" i="16" s="1"/>
  <c r="BU31" i="16" s="1"/>
  <c r="BV31" i="16" s="1"/>
  <c r="BW31" i="16" s="1"/>
  <c r="BX31" i="16" s="1"/>
  <c r="BY31" i="16" s="1"/>
  <c r="S65" i="16"/>
  <c r="AY43" i="16"/>
  <c r="AZ43" i="16" s="1"/>
  <c r="BA43" i="16" s="1"/>
  <c r="BB43" i="16" s="1"/>
  <c r="BC43" i="16" s="1"/>
  <c r="BD43" i="16" s="1"/>
  <c r="BE43" i="16" s="1"/>
  <c r="BF43" i="16" s="1"/>
  <c r="BG43" i="16" s="1"/>
  <c r="BH43" i="16" s="1"/>
  <c r="BI43" i="16" s="1"/>
  <c r="BJ43" i="16" s="1"/>
  <c r="BK43" i="16" s="1"/>
  <c r="BL43" i="16" s="1"/>
  <c r="BM43" i="16" s="1"/>
  <c r="BN43" i="16" s="1"/>
  <c r="BO43" i="16" s="1"/>
  <c r="BP43" i="16" s="1"/>
  <c r="BQ43" i="16" s="1"/>
  <c r="BR43" i="16" s="1"/>
  <c r="BS43" i="16" s="1"/>
  <c r="BT43" i="16" s="1"/>
  <c r="BU43" i="16" s="1"/>
  <c r="BV43" i="16" s="1"/>
  <c r="BW43" i="16" s="1"/>
  <c r="BX43" i="16" s="1"/>
  <c r="T64" i="15"/>
  <c r="AZ25" i="15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T48" i="15"/>
  <c r="S50" i="15"/>
  <c r="S61" i="15"/>
  <c r="S67" i="15" s="1"/>
  <c r="AZ24" i="15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AZ26" i="15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A31" i="15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U45" i="15"/>
  <c r="U58" i="15" s="1"/>
  <c r="V42" i="15"/>
  <c r="T65" i="15"/>
  <c r="T66" i="15"/>
  <c r="AZ23" i="15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" i="15" a="1"/>
  <c r="BZ2" i="15" s="1"/>
  <c r="CA2" i="15" s="1" a="1"/>
  <c r="CA2" i="15" s="1"/>
  <c r="U60" i="15"/>
  <c r="U66" i="15" s="1"/>
  <c r="AZ43" i="15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U59" i="15"/>
  <c r="BA30" i="15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BA32" i="15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BA29" i="15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K11" i="8"/>
  <c r="I12" i="8"/>
  <c r="D11" i="8"/>
  <c r="E11" i="8" s="1"/>
  <c r="F11" i="8" s="1"/>
  <c r="B11" i="8" s="1"/>
  <c r="B20" i="3" l="1"/>
  <c r="D20" i="3" s="1"/>
  <c r="D19" i="3"/>
  <c r="U95" i="1"/>
  <c r="Y94" i="1"/>
  <c r="X94" i="1"/>
  <c r="W94" i="1"/>
  <c r="V94" i="1"/>
  <c r="U96" i="16"/>
  <c r="ES76" i="16"/>
  <c r="ES73" i="16"/>
  <c r="ES74" i="16"/>
  <c r="FE72" i="16"/>
  <c r="ES75" i="16"/>
  <c r="EN76" i="16"/>
  <c r="EN74" i="16"/>
  <c r="EZ72" i="16"/>
  <c r="EN75" i="16"/>
  <c r="EN73" i="16"/>
  <c r="FS72" i="16"/>
  <c r="FG75" i="16"/>
  <c r="FG76" i="16"/>
  <c r="FG73" i="16"/>
  <c r="FG74" i="16"/>
  <c r="FZ72" i="16"/>
  <c r="FN76" i="16"/>
  <c r="FN73" i="16"/>
  <c r="FN74" i="16"/>
  <c r="FN75" i="16"/>
  <c r="FH75" i="16"/>
  <c r="FH76" i="16"/>
  <c r="FT72" i="16"/>
  <c r="FH73" i="16"/>
  <c r="FH74" i="16"/>
  <c r="FJ76" i="16"/>
  <c r="FJ75" i="16"/>
  <c r="FJ74" i="16"/>
  <c r="FJ73" i="16"/>
  <c r="FV72" i="16"/>
  <c r="EW76" i="16"/>
  <c r="EW73" i="16"/>
  <c r="EW74" i="16"/>
  <c r="FI72" i="16"/>
  <c r="EW75" i="16"/>
  <c r="FD76" i="16"/>
  <c r="FD73" i="16"/>
  <c r="FD74" i="16"/>
  <c r="FP72" i="16"/>
  <c r="FD75" i="16"/>
  <c r="FK76" i="16"/>
  <c r="FK73" i="16"/>
  <c r="FW72" i="16"/>
  <c r="FK74" i="16"/>
  <c r="FK75" i="16"/>
  <c r="EO74" i="16"/>
  <c r="FA72" i="16"/>
  <c r="EO75" i="16"/>
  <c r="EO76" i="16"/>
  <c r="EO73" i="16"/>
  <c r="EQ75" i="16"/>
  <c r="EQ76" i="16"/>
  <c r="EQ73" i="16"/>
  <c r="FC72" i="16"/>
  <c r="EQ74" i="16"/>
  <c r="ET76" i="16"/>
  <c r="ET75" i="16"/>
  <c r="ET74" i="16"/>
  <c r="ET73" i="16"/>
  <c r="FF72" i="16"/>
  <c r="GI76" i="15"/>
  <c r="GI75" i="15"/>
  <c r="GI74" i="15"/>
  <c r="GI73" i="15"/>
  <c r="GU72" i="15"/>
  <c r="FH76" i="15"/>
  <c r="FT72" i="15"/>
  <c r="FH74" i="15"/>
  <c r="FH75" i="15"/>
  <c r="FH73" i="15"/>
  <c r="FC76" i="15"/>
  <c r="FC75" i="15"/>
  <c r="FC74" i="15"/>
  <c r="FC73" i="15"/>
  <c r="FO72" i="15"/>
  <c r="FR76" i="15"/>
  <c r="FR75" i="15"/>
  <c r="FR74" i="15"/>
  <c r="FR73" i="15"/>
  <c r="GD72" i="15"/>
  <c r="FB76" i="15"/>
  <c r="FB75" i="15"/>
  <c r="FB74" i="15"/>
  <c r="FB73" i="15"/>
  <c r="FN72" i="15"/>
  <c r="EW76" i="15"/>
  <c r="EW75" i="15"/>
  <c r="EW74" i="15"/>
  <c r="EW73" i="15"/>
  <c r="FI72" i="15"/>
  <c r="FM76" i="15"/>
  <c r="FM75" i="15"/>
  <c r="FM74" i="15"/>
  <c r="FM73" i="15"/>
  <c r="FY72" i="15"/>
  <c r="FL74" i="15"/>
  <c r="FL75" i="15"/>
  <c r="FL73" i="15"/>
  <c r="FL76" i="15"/>
  <c r="FX72" i="15"/>
  <c r="ER76" i="15"/>
  <c r="FD72" i="15"/>
  <c r="ER73" i="15"/>
  <c r="ER75" i="15"/>
  <c r="ER74" i="15"/>
  <c r="FJ76" i="15"/>
  <c r="FJ75" i="15"/>
  <c r="FJ74" i="15"/>
  <c r="FJ73" i="15"/>
  <c r="FV72" i="15"/>
  <c r="FQ72" i="15"/>
  <c r="FE74" i="15"/>
  <c r="FE75" i="15"/>
  <c r="FE73" i="15"/>
  <c r="FE76" i="15"/>
  <c r="FS76" i="15"/>
  <c r="FS75" i="15"/>
  <c r="FS74" i="15"/>
  <c r="FS73" i="15"/>
  <c r="GE72" i="15"/>
  <c r="U64" i="16"/>
  <c r="BZ2" i="16" a="1"/>
  <c r="BZ2" i="16" s="1"/>
  <c r="CA2" i="16" s="1" a="1"/>
  <c r="CA2" i="16" s="1"/>
  <c r="V48" i="16"/>
  <c r="U50" i="16"/>
  <c r="BY26" i="16"/>
  <c r="BZ32" i="16"/>
  <c r="T66" i="16"/>
  <c r="BZ30" i="16"/>
  <c r="U59" i="16"/>
  <c r="U60" i="16"/>
  <c r="U66" i="16" s="1"/>
  <c r="BY25" i="16"/>
  <c r="BZ31" i="16"/>
  <c r="V45" i="16"/>
  <c r="V58" i="16" s="1"/>
  <c r="V64" i="16" s="1"/>
  <c r="W42" i="16"/>
  <c r="BY24" i="16"/>
  <c r="BZ29" i="16"/>
  <c r="U61" i="16"/>
  <c r="U67" i="16" s="1"/>
  <c r="BY43" i="16"/>
  <c r="BY23" i="16"/>
  <c r="U64" i="15"/>
  <c r="V60" i="15"/>
  <c r="BZ23" i="15"/>
  <c r="CA23" i="15" s="1"/>
  <c r="CA31" i="15"/>
  <c r="T50" i="15"/>
  <c r="U48" i="15"/>
  <c r="T61" i="15"/>
  <c r="T67" i="15" s="1"/>
  <c r="V59" i="15"/>
  <c r="V65" i="15" s="1"/>
  <c r="U65" i="15"/>
  <c r="BZ26" i="15"/>
  <c r="CA26" i="15" s="1"/>
  <c r="BZ25" i="15"/>
  <c r="CA25" i="15" s="1"/>
  <c r="CA30" i="15"/>
  <c r="BZ24" i="15"/>
  <c r="CA24" i="15" s="1"/>
  <c r="BZ43" i="15"/>
  <c r="CA43" i="15" s="1"/>
  <c r="CA29" i="15"/>
  <c r="CA32" i="15"/>
  <c r="W42" i="15"/>
  <c r="V45" i="15"/>
  <c r="V58" i="15" s="1"/>
  <c r="V64" i="15" s="1"/>
  <c r="I13" i="8"/>
  <c r="K12" i="8"/>
  <c r="D12" i="8"/>
  <c r="E12" i="8" s="1"/>
  <c r="F12" i="8" s="1"/>
  <c r="B12" i="8" s="1"/>
  <c r="V95" i="1" l="1"/>
  <c r="U96" i="1"/>
  <c r="Y95" i="1"/>
  <c r="X95" i="1"/>
  <c r="W95" i="1"/>
  <c r="U97" i="16"/>
  <c r="FA76" i="16"/>
  <c r="FA73" i="16"/>
  <c r="FA74" i="16"/>
  <c r="FM72" i="16"/>
  <c r="FA75" i="16"/>
  <c r="FV74" i="16"/>
  <c r="FV76" i="16"/>
  <c r="GH72" i="16"/>
  <c r="FV75" i="16"/>
  <c r="FV73" i="16"/>
  <c r="FZ76" i="16"/>
  <c r="FZ75" i="16"/>
  <c r="FZ74" i="16"/>
  <c r="FZ73" i="16"/>
  <c r="GL72" i="16"/>
  <c r="FS73" i="16"/>
  <c r="FS76" i="16"/>
  <c r="FS74" i="16"/>
  <c r="GE72" i="16"/>
  <c r="FS75" i="16"/>
  <c r="FF74" i="16"/>
  <c r="FR72" i="16"/>
  <c r="FF75" i="16"/>
  <c r="FF76" i="16"/>
  <c r="FF73" i="16"/>
  <c r="FT76" i="16"/>
  <c r="FT73" i="16"/>
  <c r="FT74" i="16"/>
  <c r="GF72" i="16"/>
  <c r="FT75" i="16"/>
  <c r="EZ76" i="16"/>
  <c r="EZ73" i="16"/>
  <c r="EZ74" i="16"/>
  <c r="FL72" i="16"/>
  <c r="EZ75" i="16"/>
  <c r="FP73" i="16"/>
  <c r="FP76" i="16"/>
  <c r="FP74" i="16"/>
  <c r="GB72" i="16"/>
  <c r="FP75" i="16"/>
  <c r="FC73" i="16"/>
  <c r="FC74" i="16"/>
  <c r="FO72" i="16"/>
  <c r="FC75" i="16"/>
  <c r="FC76" i="16"/>
  <c r="FE74" i="16"/>
  <c r="FQ72" i="16"/>
  <c r="FE75" i="16"/>
  <c r="FE76" i="16"/>
  <c r="FE73" i="16"/>
  <c r="FW74" i="16"/>
  <c r="FW76" i="16"/>
  <c r="GI72" i="16"/>
  <c r="FW75" i="16"/>
  <c r="FW73" i="16"/>
  <c r="FI76" i="16"/>
  <c r="FI73" i="16"/>
  <c r="FI74" i="16"/>
  <c r="FI75" i="16"/>
  <c r="FU72" i="16"/>
  <c r="FU72" i="15"/>
  <c r="FI74" i="15"/>
  <c r="FI75" i="15"/>
  <c r="FI73" i="15"/>
  <c r="FI76" i="15"/>
  <c r="FO76" i="15"/>
  <c r="FO74" i="15"/>
  <c r="FO75" i="15"/>
  <c r="FO73" i="15"/>
  <c r="GA72" i="15"/>
  <c r="FD76" i="15"/>
  <c r="FD75" i="15"/>
  <c r="FD74" i="15"/>
  <c r="FD73" i="15"/>
  <c r="FP72" i="15"/>
  <c r="FZ72" i="15"/>
  <c r="FN76" i="15"/>
  <c r="FN75" i="15"/>
  <c r="FN74" i="15"/>
  <c r="FN73" i="15"/>
  <c r="GU76" i="15"/>
  <c r="GU74" i="15"/>
  <c r="GU75" i="15"/>
  <c r="GU73" i="15"/>
  <c r="HG72" i="15"/>
  <c r="GP72" i="15"/>
  <c r="GD76" i="15"/>
  <c r="GD75" i="15"/>
  <c r="GD74" i="15"/>
  <c r="GD73" i="15"/>
  <c r="FQ76" i="15"/>
  <c r="GC72" i="15"/>
  <c r="FQ75" i="15"/>
  <c r="FQ73" i="15"/>
  <c r="FQ74" i="15"/>
  <c r="FY73" i="15"/>
  <c r="GK72" i="15"/>
  <c r="FY76" i="15"/>
  <c r="FY74" i="15"/>
  <c r="FY75" i="15"/>
  <c r="GE76" i="15"/>
  <c r="GQ72" i="15"/>
  <c r="GE74" i="15"/>
  <c r="GE75" i="15"/>
  <c r="GE73" i="15"/>
  <c r="FX76" i="15"/>
  <c r="FX73" i="15"/>
  <c r="GJ72" i="15"/>
  <c r="FX74" i="15"/>
  <c r="FX75" i="15"/>
  <c r="FT76" i="15"/>
  <c r="FT75" i="15"/>
  <c r="FT74" i="15"/>
  <c r="FT73" i="15"/>
  <c r="GF72" i="15"/>
  <c r="FV76" i="15"/>
  <c r="FV75" i="15"/>
  <c r="FV74" i="15"/>
  <c r="FV73" i="15"/>
  <c r="GH72" i="15"/>
  <c r="V61" i="16"/>
  <c r="V67" i="16" s="1"/>
  <c r="V50" i="16"/>
  <c r="W48" i="16"/>
  <c r="U65" i="16"/>
  <c r="CA32" i="16"/>
  <c r="V59" i="16"/>
  <c r="V65" i="16" s="1"/>
  <c r="CA29" i="16"/>
  <c r="X42" i="16"/>
  <c r="W45" i="16"/>
  <c r="W58" i="16" s="1"/>
  <c r="W64" i="16" s="1"/>
  <c r="CA30" i="16"/>
  <c r="BZ26" i="16"/>
  <c r="CA26" i="16" s="1"/>
  <c r="V60" i="16"/>
  <c r="V66" i="16" s="1"/>
  <c r="BZ24" i="16"/>
  <c r="CA24" i="16" s="1"/>
  <c r="BZ23" i="16"/>
  <c r="CA23" i="16" s="1"/>
  <c r="CA31" i="16"/>
  <c r="BZ43" i="16"/>
  <c r="CA43" i="16" s="1"/>
  <c r="BZ25" i="16"/>
  <c r="CA25" i="16" s="1"/>
  <c r="W59" i="15"/>
  <c r="W65" i="15" s="1"/>
  <c r="V66" i="15"/>
  <c r="W60" i="15"/>
  <c r="W66" i="15" s="1"/>
  <c r="W45" i="15"/>
  <c r="W58" i="15" s="1"/>
  <c r="W64" i="15" s="1"/>
  <c r="X42" i="15"/>
  <c r="V48" i="15"/>
  <c r="U50" i="15"/>
  <c r="U61" i="15"/>
  <c r="U67" i="15" s="1"/>
  <c r="D13" i="8"/>
  <c r="E13" i="8" s="1"/>
  <c r="F13" i="8" s="1"/>
  <c r="B13" i="8" s="1"/>
  <c r="K13" i="8"/>
  <c r="I14" i="8"/>
  <c r="U97" i="1" l="1"/>
  <c r="Y96" i="1"/>
  <c r="X96" i="1"/>
  <c r="W96" i="1"/>
  <c r="V96" i="1"/>
  <c r="U98" i="16"/>
  <c r="FQ76" i="16"/>
  <c r="FQ73" i="16"/>
  <c r="FQ74" i="16"/>
  <c r="GC72" i="16"/>
  <c r="FQ75" i="16"/>
  <c r="GL73" i="16"/>
  <c r="GL74" i="16"/>
  <c r="GX72" i="16"/>
  <c r="GL75" i="16"/>
  <c r="GL76" i="16"/>
  <c r="GF73" i="16"/>
  <c r="GF74" i="16"/>
  <c r="GR72" i="16"/>
  <c r="GF75" i="16"/>
  <c r="GF76" i="16"/>
  <c r="GH73" i="16"/>
  <c r="GH74" i="16"/>
  <c r="GT72" i="16"/>
  <c r="GH75" i="16"/>
  <c r="GH76" i="16"/>
  <c r="GB76" i="16"/>
  <c r="GN72" i="16"/>
  <c r="GB74" i="16"/>
  <c r="GB73" i="16"/>
  <c r="GB75" i="16"/>
  <c r="GI73" i="16"/>
  <c r="GI74" i="16"/>
  <c r="GU72" i="16"/>
  <c r="GI75" i="16"/>
  <c r="GI76" i="16"/>
  <c r="FO76" i="16"/>
  <c r="FO73" i="16"/>
  <c r="FO74" i="16"/>
  <c r="GA72" i="16"/>
  <c r="FO75" i="16"/>
  <c r="FR73" i="16"/>
  <c r="FR76" i="16"/>
  <c r="FR74" i="16"/>
  <c r="GD72" i="16"/>
  <c r="FR75" i="16"/>
  <c r="FM76" i="16"/>
  <c r="FM73" i="16"/>
  <c r="FM75" i="16"/>
  <c r="FM74" i="16"/>
  <c r="FY72" i="16"/>
  <c r="GE76" i="16"/>
  <c r="GE73" i="16"/>
  <c r="GE74" i="16"/>
  <c r="GQ72" i="16"/>
  <c r="GE75" i="16"/>
  <c r="FU73" i="16"/>
  <c r="FU74" i="16"/>
  <c r="FU76" i="16"/>
  <c r="GG72" i="16"/>
  <c r="FU75" i="16"/>
  <c r="FL76" i="16"/>
  <c r="FL73" i="16"/>
  <c r="FL74" i="16"/>
  <c r="FX72" i="16"/>
  <c r="FL75" i="16"/>
  <c r="GC76" i="15"/>
  <c r="GC75" i="15"/>
  <c r="GC74" i="15"/>
  <c r="GC73" i="15"/>
  <c r="GO72" i="15"/>
  <c r="GH76" i="15"/>
  <c r="GH75" i="15"/>
  <c r="GH74" i="15"/>
  <c r="GH73" i="15"/>
  <c r="GT72" i="15"/>
  <c r="GP76" i="15"/>
  <c r="GP75" i="15"/>
  <c r="GP74" i="15"/>
  <c r="GP73" i="15"/>
  <c r="HB72" i="15"/>
  <c r="GA76" i="15"/>
  <c r="GA75" i="15"/>
  <c r="GA73" i="15"/>
  <c r="GM72" i="15"/>
  <c r="GA74" i="15"/>
  <c r="GJ76" i="15"/>
  <c r="GJ75" i="15"/>
  <c r="GJ74" i="15"/>
  <c r="GJ73" i="15"/>
  <c r="GV72" i="15"/>
  <c r="GQ76" i="15"/>
  <c r="GQ75" i="15"/>
  <c r="GQ74" i="15"/>
  <c r="GQ73" i="15"/>
  <c r="HC72" i="15"/>
  <c r="HG76" i="15"/>
  <c r="HG75" i="15"/>
  <c r="HG73" i="15"/>
  <c r="HS72" i="15"/>
  <c r="HG74" i="15"/>
  <c r="FZ76" i="15"/>
  <c r="FZ75" i="15"/>
  <c r="FZ74" i="15"/>
  <c r="FZ73" i="15"/>
  <c r="GL72" i="15"/>
  <c r="GF76" i="15"/>
  <c r="GF75" i="15"/>
  <c r="GF74" i="15"/>
  <c r="GF73" i="15"/>
  <c r="GR72" i="15"/>
  <c r="GK76" i="15"/>
  <c r="GK74" i="15"/>
  <c r="GK75" i="15"/>
  <c r="GK73" i="15"/>
  <c r="GW72" i="15"/>
  <c r="FP76" i="15"/>
  <c r="FP75" i="15"/>
  <c r="FP74" i="15"/>
  <c r="FP73" i="15"/>
  <c r="GB72" i="15"/>
  <c r="FU75" i="15"/>
  <c r="FU73" i="15"/>
  <c r="GG72" i="15"/>
  <c r="FU76" i="15"/>
  <c r="FU74" i="15"/>
  <c r="X45" i="16"/>
  <c r="Y42" i="16"/>
  <c r="W50" i="16"/>
  <c r="X48" i="16"/>
  <c r="X58" i="16"/>
  <c r="X64" i="16" s="1"/>
  <c r="W59" i="16"/>
  <c r="W60" i="16"/>
  <c r="W66" i="16" s="1"/>
  <c r="W61" i="16"/>
  <c r="W67" i="16" s="1"/>
  <c r="X59" i="15"/>
  <c r="X65" i="15" s="1"/>
  <c r="X60" i="15"/>
  <c r="X66" i="15" s="1"/>
  <c r="Y42" i="15"/>
  <c r="X45" i="15"/>
  <c r="X58" i="15" s="1"/>
  <c r="X64" i="15" s="1"/>
  <c r="V50" i="15"/>
  <c r="W48" i="15"/>
  <c r="V61" i="15"/>
  <c r="V67" i="15" s="1"/>
  <c r="I15" i="8"/>
  <c r="D14" i="8"/>
  <c r="E14" i="8" s="1"/>
  <c r="F14" i="8" s="1"/>
  <c r="B14" i="8" s="1"/>
  <c r="K14" i="8"/>
  <c r="U98" i="1" l="1"/>
  <c r="Y97" i="1"/>
  <c r="X97" i="1"/>
  <c r="W97" i="1"/>
  <c r="V97" i="1"/>
  <c r="U99" i="16"/>
  <c r="GR76" i="16"/>
  <c r="GR73" i="16"/>
  <c r="GR74" i="16"/>
  <c r="HD72" i="16"/>
  <c r="GR75" i="16"/>
  <c r="FY75" i="16"/>
  <c r="FY73" i="16"/>
  <c r="FY76" i="16"/>
  <c r="GK72" i="16"/>
  <c r="FY74" i="16"/>
  <c r="GU76" i="16"/>
  <c r="GU73" i="16"/>
  <c r="GU74" i="16"/>
  <c r="HG72" i="16"/>
  <c r="GU75" i="16"/>
  <c r="FX76" i="16"/>
  <c r="GJ72" i="16"/>
  <c r="FX75" i="16"/>
  <c r="FX73" i="16"/>
  <c r="FX74" i="16"/>
  <c r="GG76" i="16"/>
  <c r="GG73" i="16"/>
  <c r="GG74" i="16"/>
  <c r="GS72" i="16"/>
  <c r="GG75" i="16"/>
  <c r="GN74" i="16"/>
  <c r="GZ72" i="16"/>
  <c r="GN75" i="16"/>
  <c r="GN76" i="16"/>
  <c r="GN73" i="16"/>
  <c r="GX76" i="16"/>
  <c r="GX73" i="16"/>
  <c r="GX74" i="16"/>
  <c r="HJ72" i="16"/>
  <c r="GX75" i="16"/>
  <c r="GP72" i="16"/>
  <c r="GD73" i="16"/>
  <c r="GD74" i="16"/>
  <c r="GD75" i="16"/>
  <c r="GD76" i="16"/>
  <c r="GC76" i="16"/>
  <c r="GC73" i="16"/>
  <c r="GC74" i="16"/>
  <c r="GO72" i="16"/>
  <c r="GC75" i="16"/>
  <c r="GA73" i="16"/>
  <c r="GA74" i="16"/>
  <c r="GM72" i="16"/>
  <c r="GA76" i="16"/>
  <c r="GA75" i="16"/>
  <c r="HF72" i="16"/>
  <c r="GT76" i="16"/>
  <c r="GT73" i="16"/>
  <c r="GT74" i="16"/>
  <c r="GT75" i="16"/>
  <c r="GQ75" i="16"/>
  <c r="GQ73" i="16"/>
  <c r="GQ76" i="16"/>
  <c r="GQ74" i="16"/>
  <c r="HC72" i="16"/>
  <c r="HB76" i="15"/>
  <c r="HB75" i="15"/>
  <c r="HB74" i="15"/>
  <c r="HB73" i="15"/>
  <c r="HN72" i="15"/>
  <c r="GR74" i="15"/>
  <c r="GR76" i="15"/>
  <c r="GR75" i="15"/>
  <c r="GR73" i="15"/>
  <c r="HD72" i="15"/>
  <c r="GL76" i="15"/>
  <c r="GL75" i="15"/>
  <c r="GL74" i="15"/>
  <c r="GL73" i="15"/>
  <c r="GX72" i="15"/>
  <c r="HO72" i="15"/>
  <c r="HC75" i="15"/>
  <c r="HC76" i="15"/>
  <c r="HC73" i="15"/>
  <c r="HC74" i="15"/>
  <c r="GG76" i="15"/>
  <c r="GS72" i="15"/>
  <c r="GG74" i="15"/>
  <c r="GG75" i="15"/>
  <c r="GG73" i="15"/>
  <c r="GO74" i="15"/>
  <c r="GO76" i="15"/>
  <c r="GO75" i="15"/>
  <c r="GO73" i="15"/>
  <c r="HA72" i="15"/>
  <c r="GM74" i="15"/>
  <c r="GM76" i="15"/>
  <c r="GM75" i="15"/>
  <c r="GM73" i="15"/>
  <c r="GY72" i="15"/>
  <c r="HF72" i="15"/>
  <c r="GT76" i="15"/>
  <c r="GT75" i="15"/>
  <c r="GT74" i="15"/>
  <c r="GT73" i="15"/>
  <c r="GV76" i="15"/>
  <c r="GV75" i="15"/>
  <c r="GV74" i="15"/>
  <c r="GV73" i="15"/>
  <c r="HH72" i="15"/>
  <c r="GB73" i="15"/>
  <c r="GN72" i="15"/>
  <c r="GB76" i="15"/>
  <c r="GB74" i="15"/>
  <c r="GB75" i="15"/>
  <c r="GW76" i="15"/>
  <c r="HI72" i="15"/>
  <c r="GW75" i="15"/>
  <c r="GW73" i="15"/>
  <c r="GW74" i="15"/>
  <c r="IE72" i="15"/>
  <c r="HS76" i="15"/>
  <c r="HS74" i="15"/>
  <c r="HS75" i="15"/>
  <c r="HS73" i="15"/>
  <c r="X59" i="16"/>
  <c r="X65" i="16" s="1"/>
  <c r="X50" i="16"/>
  <c r="Y48" i="16"/>
  <c r="X61" i="16"/>
  <c r="X67" i="16" s="1"/>
  <c r="W65" i="16"/>
  <c r="Z42" i="16"/>
  <c r="Y45" i="16"/>
  <c r="Y58" i="16"/>
  <c r="Y64" i="16" s="1"/>
  <c r="X60" i="16"/>
  <c r="X66" i="16" s="1"/>
  <c r="Y60" i="15"/>
  <c r="Y66" i="15" s="1"/>
  <c r="Y45" i="15"/>
  <c r="Y58" i="15" s="1"/>
  <c r="Y64" i="15" s="1"/>
  <c r="Z42" i="15"/>
  <c r="W50" i="15"/>
  <c r="X48" i="15"/>
  <c r="W61" i="15"/>
  <c r="W67" i="15" s="1"/>
  <c r="Y59" i="15"/>
  <c r="Y65" i="15" s="1"/>
  <c r="K15" i="8"/>
  <c r="I16" i="8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F28" i="8" s="1"/>
  <c r="D15" i="8"/>
  <c r="E15" i="8" s="1"/>
  <c r="V98" i="1" l="1"/>
  <c r="U99" i="1"/>
  <c r="W98" i="1"/>
  <c r="Y98" i="1"/>
  <c r="X98" i="1"/>
  <c r="U100" i="16"/>
  <c r="HA72" i="16"/>
  <c r="GO75" i="16"/>
  <c r="GO76" i="16"/>
  <c r="GO73" i="16"/>
  <c r="GO74" i="16"/>
  <c r="GK73" i="16"/>
  <c r="GK74" i="16"/>
  <c r="GW72" i="16"/>
  <c r="GK75" i="16"/>
  <c r="GK76" i="16"/>
  <c r="HG75" i="16"/>
  <c r="HG76" i="16"/>
  <c r="HG73" i="16"/>
  <c r="HG74" i="16"/>
  <c r="HS72" i="16"/>
  <c r="GZ76" i="16"/>
  <c r="GZ73" i="16"/>
  <c r="GZ74" i="16"/>
  <c r="HL72" i="16"/>
  <c r="GZ75" i="16"/>
  <c r="HD74" i="16"/>
  <c r="HP72" i="16"/>
  <c r="HD75" i="16"/>
  <c r="HD76" i="16"/>
  <c r="HD73" i="16"/>
  <c r="GP76" i="16"/>
  <c r="GP75" i="16"/>
  <c r="GP74" i="16"/>
  <c r="GP73" i="16"/>
  <c r="HB72" i="16"/>
  <c r="HF76" i="16"/>
  <c r="HF75" i="16"/>
  <c r="HF74" i="16"/>
  <c r="HF73" i="16"/>
  <c r="HR72" i="16"/>
  <c r="GM74" i="16"/>
  <c r="GY72" i="16"/>
  <c r="GM75" i="16"/>
  <c r="GM76" i="16"/>
  <c r="GM73" i="16"/>
  <c r="GS76" i="16"/>
  <c r="HE72" i="16"/>
  <c r="GS74" i="16"/>
  <c r="GS73" i="16"/>
  <c r="GS75" i="16"/>
  <c r="HV72" i="16"/>
  <c r="HJ76" i="16"/>
  <c r="HJ73" i="16"/>
  <c r="HJ74" i="16"/>
  <c r="HJ75" i="16"/>
  <c r="HC73" i="16"/>
  <c r="HC74" i="16"/>
  <c r="HO72" i="16"/>
  <c r="HC75" i="16"/>
  <c r="HC76" i="16"/>
  <c r="GJ76" i="16"/>
  <c r="GJ73" i="16"/>
  <c r="GJ74" i="16"/>
  <c r="GV72" i="16"/>
  <c r="GJ75" i="16"/>
  <c r="GN76" i="15"/>
  <c r="GZ72" i="15"/>
  <c r="GN74" i="15"/>
  <c r="GN75" i="15"/>
  <c r="GN73" i="15"/>
  <c r="GX76" i="15"/>
  <c r="GX75" i="15"/>
  <c r="GX74" i="15"/>
  <c r="GX73" i="15"/>
  <c r="HJ72" i="15"/>
  <c r="HH73" i="15"/>
  <c r="HT72" i="15"/>
  <c r="HH74" i="15"/>
  <c r="HH75" i="15"/>
  <c r="HH76" i="15"/>
  <c r="HA76" i="15"/>
  <c r="HA75" i="15"/>
  <c r="HA73" i="15"/>
  <c r="HM72" i="15"/>
  <c r="HA74" i="15"/>
  <c r="HO76" i="15"/>
  <c r="HO75" i="15"/>
  <c r="HO74" i="15"/>
  <c r="HO73" i="15"/>
  <c r="IA72" i="15"/>
  <c r="IE76" i="15"/>
  <c r="IE75" i="15"/>
  <c r="IE74" i="15"/>
  <c r="IE73" i="15"/>
  <c r="IQ72" i="15"/>
  <c r="HN76" i="15"/>
  <c r="HN75" i="15"/>
  <c r="HN74" i="15"/>
  <c r="HN73" i="15"/>
  <c r="HZ72" i="15"/>
  <c r="GS76" i="15"/>
  <c r="GS75" i="15"/>
  <c r="GS74" i="15"/>
  <c r="GS73" i="15"/>
  <c r="HE72" i="15"/>
  <c r="HF76" i="15"/>
  <c r="HF75" i="15"/>
  <c r="HF74" i="15"/>
  <c r="HF73" i="15"/>
  <c r="HR72" i="15"/>
  <c r="HD76" i="15"/>
  <c r="HP72" i="15"/>
  <c r="HD75" i="15"/>
  <c r="HD73" i="15"/>
  <c r="HD74" i="15"/>
  <c r="HI76" i="15"/>
  <c r="HI75" i="15"/>
  <c r="HI74" i="15"/>
  <c r="HI73" i="15"/>
  <c r="HU72" i="15"/>
  <c r="GY76" i="15"/>
  <c r="GY75" i="15"/>
  <c r="GY74" i="15"/>
  <c r="GY73" i="15"/>
  <c r="HK72" i="15"/>
  <c r="Y61" i="16"/>
  <c r="Y67" i="16" s="1"/>
  <c r="Y50" i="16"/>
  <c r="Z48" i="16"/>
  <c r="Z58" i="16"/>
  <c r="Z64" i="16" s="1"/>
  <c r="Y60" i="16"/>
  <c r="Y66" i="16" s="1"/>
  <c r="Y59" i="16"/>
  <c r="Y65" i="16" s="1"/>
  <c r="Z45" i="16"/>
  <c r="AA42" i="16"/>
  <c r="Z45" i="15"/>
  <c r="AA42" i="15"/>
  <c r="X50" i="15"/>
  <c r="Y48" i="15"/>
  <c r="X61" i="15"/>
  <c r="X67" i="15" s="1"/>
  <c r="Z59" i="15"/>
  <c r="Z65" i="15" s="1"/>
  <c r="Z58" i="15"/>
  <c r="Z64" i="15" s="1"/>
  <c r="Z60" i="15"/>
  <c r="Z66" i="15" s="1"/>
  <c r="F15" i="8"/>
  <c r="B15" i="8" s="1"/>
  <c r="E16" i="8"/>
  <c r="C28" i="8"/>
  <c r="U100" i="1" l="1"/>
  <c r="Y99" i="1"/>
  <c r="X99" i="1"/>
  <c r="W99" i="1"/>
  <c r="V99" i="1"/>
  <c r="U101" i="16"/>
  <c r="GV76" i="16"/>
  <c r="GV73" i="16"/>
  <c r="GV74" i="16"/>
  <c r="HH72" i="16"/>
  <c r="GV75" i="16"/>
  <c r="HS73" i="16"/>
  <c r="HS76" i="16"/>
  <c r="HS74" i="16"/>
  <c r="IE72" i="16"/>
  <c r="HS75" i="16"/>
  <c r="HE74" i="16"/>
  <c r="HQ72" i="16"/>
  <c r="HE75" i="16"/>
  <c r="HE76" i="16"/>
  <c r="HE73" i="16"/>
  <c r="HV76" i="16"/>
  <c r="HV75" i="16"/>
  <c r="HV74" i="16"/>
  <c r="HV73" i="16"/>
  <c r="IH72" i="16"/>
  <c r="GY76" i="16"/>
  <c r="GY73" i="16"/>
  <c r="GY74" i="16"/>
  <c r="HK72" i="16"/>
  <c r="GY75" i="16"/>
  <c r="HR73" i="16"/>
  <c r="HR76" i="16"/>
  <c r="HR74" i="16"/>
  <c r="ID72" i="16"/>
  <c r="HR75" i="16"/>
  <c r="HL76" i="16"/>
  <c r="HL73" i="16"/>
  <c r="HL74" i="16"/>
  <c r="HX72" i="16"/>
  <c r="HL75" i="16"/>
  <c r="GW76" i="16"/>
  <c r="GW73" i="16"/>
  <c r="GW74" i="16"/>
  <c r="HI72" i="16"/>
  <c r="GW75" i="16"/>
  <c r="HO73" i="16"/>
  <c r="HO76" i="16"/>
  <c r="HO74" i="16"/>
  <c r="IA72" i="16"/>
  <c r="HO75" i="16"/>
  <c r="HB73" i="16"/>
  <c r="HB74" i="16"/>
  <c r="HN72" i="16"/>
  <c r="HB75" i="16"/>
  <c r="HB76" i="16"/>
  <c r="HP76" i="16"/>
  <c r="HP73" i="16"/>
  <c r="HP74" i="16"/>
  <c r="IB72" i="16"/>
  <c r="HP75" i="16"/>
  <c r="HA73" i="16"/>
  <c r="HA74" i="16"/>
  <c r="HM72" i="16"/>
  <c r="HA75" i="16"/>
  <c r="HA76" i="16"/>
  <c r="HP76" i="15"/>
  <c r="HP75" i="15"/>
  <c r="HP74" i="15"/>
  <c r="HP73" i="15"/>
  <c r="IB72" i="15"/>
  <c r="IQ76" i="15"/>
  <c r="IQ75" i="15"/>
  <c r="JC72" i="15"/>
  <c r="IQ74" i="15"/>
  <c r="IQ73" i="15"/>
  <c r="HT76" i="15"/>
  <c r="IF72" i="15"/>
  <c r="HT74" i="15"/>
  <c r="HT75" i="15"/>
  <c r="HT73" i="15"/>
  <c r="HR76" i="15"/>
  <c r="HR75" i="15"/>
  <c r="HR74" i="15"/>
  <c r="HR73" i="15"/>
  <c r="ID72" i="15"/>
  <c r="HV72" i="15"/>
  <c r="HJ76" i="15"/>
  <c r="HJ75" i="15"/>
  <c r="HJ74" i="15"/>
  <c r="HJ73" i="15"/>
  <c r="IA76" i="15"/>
  <c r="IA74" i="15"/>
  <c r="IA75" i="15"/>
  <c r="IA73" i="15"/>
  <c r="IM72" i="15"/>
  <c r="HE76" i="15"/>
  <c r="HE73" i="15"/>
  <c r="HQ72" i="15"/>
  <c r="HE74" i="15"/>
  <c r="HE75" i="15"/>
  <c r="HU74" i="15"/>
  <c r="HU75" i="15"/>
  <c r="HU73" i="15"/>
  <c r="IG72" i="15"/>
  <c r="HU76" i="15"/>
  <c r="HK76" i="15"/>
  <c r="HW72" i="15"/>
  <c r="HK74" i="15"/>
  <c r="HK75" i="15"/>
  <c r="HK73" i="15"/>
  <c r="IL72" i="15"/>
  <c r="HZ76" i="15"/>
  <c r="HZ75" i="15"/>
  <c r="HZ74" i="15"/>
  <c r="HZ73" i="15"/>
  <c r="HM76" i="15"/>
  <c r="HY72" i="15"/>
  <c r="HM74" i="15"/>
  <c r="HM75" i="15"/>
  <c r="HM73" i="15"/>
  <c r="GZ76" i="15"/>
  <c r="GZ75" i="15"/>
  <c r="GZ74" i="15"/>
  <c r="GZ73" i="15"/>
  <c r="HL72" i="15"/>
  <c r="AB42" i="16"/>
  <c r="AA45" i="16"/>
  <c r="AA58" i="16" s="1"/>
  <c r="AA64" i="16" s="1"/>
  <c r="AA48" i="16"/>
  <c r="Z50" i="16"/>
  <c r="Z60" i="16"/>
  <c r="Z66" i="16" s="1"/>
  <c r="Z59" i="16"/>
  <c r="Z65" i="16" s="1"/>
  <c r="Z61" i="16"/>
  <c r="Z67" i="16" s="1"/>
  <c r="AA60" i="15"/>
  <c r="AA66" i="15" s="1"/>
  <c r="Y50" i="15"/>
  <c r="Z48" i="15"/>
  <c r="Y61" i="15"/>
  <c r="Y67" i="15" s="1"/>
  <c r="AA58" i="15"/>
  <c r="AA64" i="15" s="1"/>
  <c r="AB42" i="15"/>
  <c r="AA45" i="15"/>
  <c r="AA59" i="15"/>
  <c r="AA65" i="15" s="1"/>
  <c r="E17" i="8"/>
  <c r="F16" i="8"/>
  <c r="U101" i="1" l="1"/>
  <c r="Y100" i="1"/>
  <c r="X100" i="1"/>
  <c r="W100" i="1"/>
  <c r="V100" i="1"/>
  <c r="U102" i="16"/>
  <c r="HQ73" i="16"/>
  <c r="HQ76" i="16"/>
  <c r="HQ74" i="16"/>
  <c r="IC72" i="16"/>
  <c r="HQ75" i="16"/>
  <c r="ID73" i="16"/>
  <c r="ID74" i="16"/>
  <c r="IP72" i="16"/>
  <c r="ID75" i="16"/>
  <c r="ID76" i="16"/>
  <c r="IA76" i="16"/>
  <c r="IA73" i="16"/>
  <c r="IA74" i="16"/>
  <c r="IM72" i="16"/>
  <c r="IA75" i="16"/>
  <c r="HM76" i="16"/>
  <c r="HM73" i="16"/>
  <c r="HM74" i="16"/>
  <c r="HY72" i="16"/>
  <c r="HM75" i="16"/>
  <c r="HN73" i="16"/>
  <c r="HN76" i="16"/>
  <c r="HN74" i="16"/>
  <c r="HZ72" i="16"/>
  <c r="HN75" i="16"/>
  <c r="IE73" i="16"/>
  <c r="IE74" i="16"/>
  <c r="IQ72" i="16"/>
  <c r="IE75" i="16"/>
  <c r="IE76" i="16"/>
  <c r="IB73" i="16"/>
  <c r="IB74" i="16"/>
  <c r="IN72" i="16"/>
  <c r="IB75" i="16"/>
  <c r="IB76" i="16"/>
  <c r="IH73" i="16"/>
  <c r="IH74" i="16"/>
  <c r="IT72" i="16"/>
  <c r="IH75" i="16"/>
  <c r="IH76" i="16"/>
  <c r="HH76" i="16"/>
  <c r="HH75" i="16"/>
  <c r="HH73" i="16"/>
  <c r="HT72" i="16"/>
  <c r="HH74" i="16"/>
  <c r="HI76" i="16"/>
  <c r="HI73" i="16"/>
  <c r="HI74" i="16"/>
  <c r="HU72" i="16"/>
  <c r="HI75" i="16"/>
  <c r="HK76" i="16"/>
  <c r="HW72" i="16"/>
  <c r="HK73" i="16"/>
  <c r="HK74" i="16"/>
  <c r="HK75" i="16"/>
  <c r="HX76" i="16"/>
  <c r="HX75" i="16"/>
  <c r="HX73" i="16"/>
  <c r="HX74" i="16"/>
  <c r="IJ72" i="16"/>
  <c r="JC76" i="15"/>
  <c r="JC75" i="15"/>
  <c r="JC74" i="15"/>
  <c r="JC73" i="15"/>
  <c r="JO72" i="15"/>
  <c r="IF76" i="15"/>
  <c r="IF75" i="15"/>
  <c r="IF74" i="15"/>
  <c r="IF73" i="15"/>
  <c r="IR72" i="15"/>
  <c r="HV76" i="15"/>
  <c r="HV75" i="15"/>
  <c r="HV74" i="15"/>
  <c r="HV73" i="15"/>
  <c r="IH72" i="15"/>
  <c r="IB76" i="15"/>
  <c r="IB75" i="15"/>
  <c r="IB74" i="15"/>
  <c r="IB73" i="15"/>
  <c r="IN72" i="15"/>
  <c r="HQ76" i="15"/>
  <c r="HQ74" i="15"/>
  <c r="HQ75" i="15"/>
  <c r="HQ73" i="15"/>
  <c r="IC72" i="15"/>
  <c r="HL76" i="15"/>
  <c r="HL75" i="15"/>
  <c r="HL74" i="15"/>
  <c r="HL73" i="15"/>
  <c r="HX72" i="15"/>
  <c r="HW76" i="15"/>
  <c r="HW75" i="15"/>
  <c r="HW74" i="15"/>
  <c r="HW73" i="15"/>
  <c r="II72" i="15"/>
  <c r="IG76" i="15"/>
  <c r="IG75" i="15"/>
  <c r="IG73" i="15"/>
  <c r="IS72" i="15"/>
  <c r="IG74" i="15"/>
  <c r="HY76" i="15"/>
  <c r="HY75" i="15"/>
  <c r="HY74" i="15"/>
  <c r="HY73" i="15"/>
  <c r="IK72" i="15"/>
  <c r="ID76" i="15"/>
  <c r="ID75" i="15"/>
  <c r="ID74" i="15"/>
  <c r="ID73" i="15"/>
  <c r="IP72" i="15"/>
  <c r="IL76" i="15"/>
  <c r="IL75" i="15"/>
  <c r="IL74" i="15"/>
  <c r="IL73" i="15"/>
  <c r="IX72" i="15"/>
  <c r="IM76" i="15"/>
  <c r="IM75" i="15"/>
  <c r="IM73" i="15"/>
  <c r="IY72" i="15"/>
  <c r="IM74" i="15"/>
  <c r="AA50" i="16"/>
  <c r="AB48" i="16"/>
  <c r="AC42" i="16"/>
  <c r="AB45" i="16"/>
  <c r="AB58" i="16" s="1"/>
  <c r="AB64" i="16" s="1"/>
  <c r="AA60" i="16"/>
  <c r="AA66" i="16" s="1"/>
  <c r="AA61" i="16"/>
  <c r="AA67" i="16" s="1"/>
  <c r="AA59" i="16"/>
  <c r="AA65" i="16" s="1"/>
  <c r="AA48" i="15"/>
  <c r="Z50" i="15"/>
  <c r="Z61" i="15"/>
  <c r="Z67" i="15" s="1"/>
  <c r="AB45" i="15"/>
  <c r="AB58" i="15" s="1"/>
  <c r="AB64" i="15" s="1"/>
  <c r="AC42" i="15"/>
  <c r="AB59" i="15"/>
  <c r="AB65" i="15" s="1"/>
  <c r="AB60" i="15"/>
  <c r="AB66" i="15" s="1"/>
  <c r="C16" i="8"/>
  <c r="B16" i="8"/>
  <c r="E18" i="8"/>
  <c r="F17" i="8"/>
  <c r="W101" i="1" l="1"/>
  <c r="V101" i="1"/>
  <c r="X101" i="1"/>
  <c r="U102" i="1"/>
  <c r="Y101" i="1"/>
  <c r="U103" i="16"/>
  <c r="IJ73" i="16"/>
  <c r="IJ74" i="16"/>
  <c r="IV72" i="16"/>
  <c r="IJ75" i="16"/>
  <c r="IJ76" i="16"/>
  <c r="JB72" i="16"/>
  <c r="IP75" i="16"/>
  <c r="IP73" i="16"/>
  <c r="IP76" i="16"/>
  <c r="IP74" i="16"/>
  <c r="IM74" i="16"/>
  <c r="IY72" i="16"/>
  <c r="IM75" i="16"/>
  <c r="IM76" i="16"/>
  <c r="IM73" i="16"/>
  <c r="IQ76" i="16"/>
  <c r="IQ73" i="16"/>
  <c r="IQ74" i="16"/>
  <c r="IQ75" i="16"/>
  <c r="JC72" i="16"/>
  <c r="IT76" i="16"/>
  <c r="IT73" i="16"/>
  <c r="IT74" i="16"/>
  <c r="JF72" i="16"/>
  <c r="IT75" i="16"/>
  <c r="IC76" i="16"/>
  <c r="IC73" i="16"/>
  <c r="IC74" i="16"/>
  <c r="IO72" i="16"/>
  <c r="IC75" i="16"/>
  <c r="HT73" i="16"/>
  <c r="HT76" i="16"/>
  <c r="HT74" i="16"/>
  <c r="IF72" i="16"/>
  <c r="HT75" i="16"/>
  <c r="HY76" i="16"/>
  <c r="HY75" i="16"/>
  <c r="HY73" i="16"/>
  <c r="HY74" i="16"/>
  <c r="IK72" i="16"/>
  <c r="IL72" i="16"/>
  <c r="HZ73" i="16"/>
  <c r="HZ74" i="16"/>
  <c r="HZ76" i="16"/>
  <c r="HZ75" i="16"/>
  <c r="HW76" i="16"/>
  <c r="HW74" i="16"/>
  <c r="II72" i="16"/>
  <c r="HW75" i="16"/>
  <c r="HW73" i="16"/>
  <c r="HU76" i="16"/>
  <c r="HU74" i="16"/>
  <c r="IG72" i="16"/>
  <c r="HU75" i="16"/>
  <c r="HU73" i="16"/>
  <c r="IN76" i="16"/>
  <c r="IN74" i="16"/>
  <c r="IZ72" i="16"/>
  <c r="IN75" i="16"/>
  <c r="IN73" i="16"/>
  <c r="HX74" i="15"/>
  <c r="HX75" i="15"/>
  <c r="HX73" i="15"/>
  <c r="IJ72" i="15"/>
  <c r="HX76" i="15"/>
  <c r="JK72" i="15"/>
  <c r="IY74" i="15"/>
  <c r="IY76" i="15"/>
  <c r="IY73" i="15"/>
  <c r="IY75" i="15"/>
  <c r="IC76" i="15"/>
  <c r="IO72" i="15"/>
  <c r="IC75" i="15"/>
  <c r="IC73" i="15"/>
  <c r="IC74" i="15"/>
  <c r="IH76" i="15"/>
  <c r="IH75" i="15"/>
  <c r="IH74" i="15"/>
  <c r="IH73" i="15"/>
  <c r="IT72" i="15"/>
  <c r="IX76" i="15"/>
  <c r="IX75" i="15"/>
  <c r="IX74" i="15"/>
  <c r="IX73" i="15"/>
  <c r="JJ72" i="15"/>
  <c r="IS76" i="15"/>
  <c r="JE72" i="15"/>
  <c r="IS74" i="15"/>
  <c r="IS73" i="15"/>
  <c r="IS75" i="15"/>
  <c r="KA72" i="15"/>
  <c r="JO73" i="15"/>
  <c r="JO76" i="15"/>
  <c r="JO75" i="15"/>
  <c r="JO74" i="15"/>
  <c r="IR76" i="15"/>
  <c r="IR75" i="15"/>
  <c r="IR74" i="15"/>
  <c r="IR73" i="15"/>
  <c r="JD72" i="15"/>
  <c r="IU72" i="15"/>
  <c r="II75" i="15"/>
  <c r="II73" i="15"/>
  <c r="II76" i="15"/>
  <c r="II74" i="15"/>
  <c r="IK75" i="15"/>
  <c r="IK73" i="15"/>
  <c r="IW72" i="15"/>
  <c r="IK74" i="15"/>
  <c r="IK76" i="15"/>
  <c r="JB72" i="15"/>
  <c r="IP76" i="15"/>
  <c r="IP75" i="15"/>
  <c r="IP74" i="15"/>
  <c r="IP73" i="15"/>
  <c r="IN73" i="15"/>
  <c r="IN75" i="15"/>
  <c r="IZ72" i="15"/>
  <c r="IN74" i="15"/>
  <c r="IN76" i="15"/>
  <c r="AC45" i="16"/>
  <c r="AD42" i="16"/>
  <c r="AB60" i="16"/>
  <c r="AB66" i="16" s="1"/>
  <c r="AB50" i="16"/>
  <c r="AC48" i="16"/>
  <c r="AB61" i="16"/>
  <c r="AB67" i="16" s="1"/>
  <c r="AC58" i="16"/>
  <c r="AC64" i="16" s="1"/>
  <c r="AB59" i="16"/>
  <c r="AB65" i="16" s="1"/>
  <c r="AC45" i="15"/>
  <c r="AC58" i="15" s="1"/>
  <c r="AC64" i="15" s="1"/>
  <c r="AD42" i="15"/>
  <c r="AB48" i="15"/>
  <c r="AA50" i="15"/>
  <c r="AA61" i="15"/>
  <c r="AA67" i="15" s="1"/>
  <c r="AC60" i="15"/>
  <c r="AC66" i="15" s="1"/>
  <c r="AC59" i="15"/>
  <c r="AC65" i="15" s="1"/>
  <c r="F18" i="8"/>
  <c r="E19" i="8"/>
  <c r="C17" i="8"/>
  <c r="B17" i="8"/>
  <c r="U103" i="1" l="1"/>
  <c r="Y102" i="1"/>
  <c r="X102" i="1"/>
  <c r="W102" i="1"/>
  <c r="V102" i="1"/>
  <c r="U104" i="16"/>
  <c r="IO76" i="16"/>
  <c r="IO75" i="16"/>
  <c r="IO73" i="16"/>
  <c r="IO74" i="16"/>
  <c r="JA72" i="16"/>
  <c r="II73" i="16"/>
  <c r="II74" i="16"/>
  <c r="IU72" i="16"/>
  <c r="II75" i="16"/>
  <c r="II76" i="16"/>
  <c r="IL76" i="16"/>
  <c r="IL75" i="16"/>
  <c r="IL74" i="16"/>
  <c r="IL73" i="16"/>
  <c r="IX72" i="16"/>
  <c r="JB76" i="16"/>
  <c r="JB75" i="16"/>
  <c r="JB74" i="16"/>
  <c r="JB73" i="16"/>
  <c r="JN72" i="16"/>
  <c r="IY73" i="16"/>
  <c r="IY74" i="16"/>
  <c r="JK72" i="16"/>
  <c r="IY75" i="16"/>
  <c r="IY76" i="16"/>
  <c r="IZ73" i="16"/>
  <c r="IZ74" i="16"/>
  <c r="JL72" i="16"/>
  <c r="IZ75" i="16"/>
  <c r="IZ76" i="16"/>
  <c r="JR72" i="16"/>
  <c r="JF75" i="16"/>
  <c r="JF76" i="16"/>
  <c r="JF73" i="16"/>
  <c r="JF74" i="16"/>
  <c r="JC73" i="16"/>
  <c r="JC74" i="16"/>
  <c r="JO72" i="16"/>
  <c r="JC75" i="16"/>
  <c r="JC76" i="16"/>
  <c r="IK73" i="16"/>
  <c r="IK74" i="16"/>
  <c r="IW72" i="16"/>
  <c r="IK75" i="16"/>
  <c r="IK76" i="16"/>
  <c r="IG73" i="16"/>
  <c r="IG74" i="16"/>
  <c r="IS72" i="16"/>
  <c r="IG75" i="16"/>
  <c r="IG76" i="16"/>
  <c r="IV76" i="16"/>
  <c r="IV73" i="16"/>
  <c r="IV74" i="16"/>
  <c r="JH72" i="16"/>
  <c r="IV75" i="16"/>
  <c r="IF76" i="16"/>
  <c r="IF73" i="16"/>
  <c r="IF74" i="16"/>
  <c r="IR72" i="16"/>
  <c r="IF75" i="16"/>
  <c r="KA76" i="15"/>
  <c r="KA75" i="15"/>
  <c r="KA74" i="15"/>
  <c r="KA73" i="15"/>
  <c r="KM72" i="15"/>
  <c r="IO76" i="15"/>
  <c r="IO75" i="15"/>
  <c r="IO74" i="15"/>
  <c r="IO73" i="15"/>
  <c r="JA72" i="15"/>
  <c r="JK76" i="15"/>
  <c r="JK75" i="15"/>
  <c r="JK74" i="15"/>
  <c r="JK73" i="15"/>
  <c r="JW72" i="15"/>
  <c r="IZ76" i="15"/>
  <c r="IZ75" i="15"/>
  <c r="JL72" i="15"/>
  <c r="IZ74" i="15"/>
  <c r="IZ73" i="15"/>
  <c r="JD74" i="15"/>
  <c r="JD76" i="15"/>
  <c r="JD73" i="15"/>
  <c r="JP72" i="15"/>
  <c r="JD75" i="15"/>
  <c r="IT76" i="15"/>
  <c r="IT75" i="15"/>
  <c r="IT74" i="15"/>
  <c r="IT73" i="15"/>
  <c r="JF72" i="15"/>
  <c r="IJ76" i="15"/>
  <c r="IJ75" i="15"/>
  <c r="IV72" i="15"/>
  <c r="IJ73" i="15"/>
  <c r="IJ74" i="15"/>
  <c r="IW76" i="15"/>
  <c r="IW74" i="15"/>
  <c r="IW73" i="15"/>
  <c r="JI72" i="15"/>
  <c r="IW75" i="15"/>
  <c r="IU76" i="15"/>
  <c r="IU75" i="15"/>
  <c r="IU74" i="15"/>
  <c r="IU73" i="15"/>
  <c r="JG72" i="15"/>
  <c r="JE76" i="15"/>
  <c r="JE75" i="15"/>
  <c r="JE74" i="15"/>
  <c r="JE73" i="15"/>
  <c r="JQ72" i="15"/>
  <c r="JJ76" i="15"/>
  <c r="JJ75" i="15"/>
  <c r="JJ74" i="15"/>
  <c r="JJ73" i="15"/>
  <c r="JV72" i="15"/>
  <c r="JB76" i="15"/>
  <c r="JB75" i="15"/>
  <c r="JB74" i="15"/>
  <c r="JB73" i="15"/>
  <c r="JN72" i="15"/>
  <c r="AC50" i="16"/>
  <c r="AD48" i="16"/>
  <c r="AC59" i="16"/>
  <c r="AC65" i="16" s="1"/>
  <c r="AC60" i="16"/>
  <c r="AC66" i="16" s="1"/>
  <c r="AC61" i="16"/>
  <c r="AC67" i="16" s="1"/>
  <c r="AD45" i="16"/>
  <c r="AD58" i="16" s="1"/>
  <c r="AD64" i="16" s="1"/>
  <c r="AE42" i="16"/>
  <c r="AE42" i="15"/>
  <c r="AD45" i="15"/>
  <c r="AD58" i="15" s="1"/>
  <c r="AD64" i="15" s="1"/>
  <c r="AD60" i="15"/>
  <c r="AD66" i="15" s="1"/>
  <c r="AB50" i="15"/>
  <c r="AC48" i="15"/>
  <c r="AB61" i="15"/>
  <c r="AB67" i="15" s="1"/>
  <c r="AD59" i="15"/>
  <c r="AD65" i="15" s="1"/>
  <c r="E20" i="8"/>
  <c r="F19" i="8"/>
  <c r="C18" i="8"/>
  <c r="B18" i="8"/>
  <c r="U104" i="1" l="1"/>
  <c r="Y103" i="1"/>
  <c r="X103" i="1"/>
  <c r="W103" i="1"/>
  <c r="V103" i="1"/>
  <c r="U105" i="16"/>
  <c r="JL76" i="16"/>
  <c r="JL73" i="16"/>
  <c r="JL74" i="16"/>
  <c r="JX72" i="16"/>
  <c r="JL75" i="16"/>
  <c r="JR76" i="16"/>
  <c r="JR75" i="16"/>
  <c r="JR74" i="16"/>
  <c r="JR73" i="16"/>
  <c r="KD72" i="16"/>
  <c r="IX76" i="16"/>
  <c r="IX73" i="16"/>
  <c r="IX74" i="16"/>
  <c r="JJ72" i="16"/>
  <c r="IX75" i="16"/>
  <c r="IR76" i="16"/>
  <c r="IR74" i="16"/>
  <c r="IR73" i="16"/>
  <c r="JD72" i="16"/>
  <c r="IR75" i="16"/>
  <c r="JA73" i="16"/>
  <c r="JA74" i="16"/>
  <c r="JM72" i="16"/>
  <c r="JA75" i="16"/>
  <c r="JA76" i="16"/>
  <c r="IW76" i="16"/>
  <c r="IW73" i="16"/>
  <c r="IW74" i="16"/>
  <c r="JI72" i="16"/>
  <c r="IW75" i="16"/>
  <c r="IU76" i="16"/>
  <c r="IU73" i="16"/>
  <c r="IU74" i="16"/>
  <c r="JG72" i="16"/>
  <c r="IU75" i="16"/>
  <c r="JN73" i="16"/>
  <c r="JN76" i="16"/>
  <c r="JN74" i="16"/>
  <c r="JZ72" i="16"/>
  <c r="JN75" i="16"/>
  <c r="JK76" i="16"/>
  <c r="JK73" i="16"/>
  <c r="JK74" i="16"/>
  <c r="JW72" i="16"/>
  <c r="JK75" i="16"/>
  <c r="JO73" i="16"/>
  <c r="JO76" i="16"/>
  <c r="JO74" i="16"/>
  <c r="KA72" i="16"/>
  <c r="JO75" i="16"/>
  <c r="IS76" i="16"/>
  <c r="IS73" i="16"/>
  <c r="IS74" i="16"/>
  <c r="JE72" i="16"/>
  <c r="IS75" i="16"/>
  <c r="JH76" i="16"/>
  <c r="JH73" i="16"/>
  <c r="JH74" i="16"/>
  <c r="JH75" i="16"/>
  <c r="JT72" i="16"/>
  <c r="JR72" i="15"/>
  <c r="JF76" i="15"/>
  <c r="JF75" i="15"/>
  <c r="JF74" i="15"/>
  <c r="JF73" i="15"/>
  <c r="JG76" i="15"/>
  <c r="JG74" i="15"/>
  <c r="JG75" i="15"/>
  <c r="JG73" i="15"/>
  <c r="JS72" i="15"/>
  <c r="JW76" i="15"/>
  <c r="KI72" i="15"/>
  <c r="JW75" i="15"/>
  <c r="JW74" i="15"/>
  <c r="JW73" i="15"/>
  <c r="JP76" i="15"/>
  <c r="JP75" i="15"/>
  <c r="KB72" i="15"/>
  <c r="JP73" i="15"/>
  <c r="JP74" i="15"/>
  <c r="KM76" i="15"/>
  <c r="KM74" i="15"/>
  <c r="KM73" i="15"/>
  <c r="KM75" i="15"/>
  <c r="JI76" i="15"/>
  <c r="JU72" i="15"/>
  <c r="JI73" i="15"/>
  <c r="JI75" i="15"/>
  <c r="JI74" i="15"/>
  <c r="JA74" i="15"/>
  <c r="JA76" i="15"/>
  <c r="JA73" i="15"/>
  <c r="JA75" i="15"/>
  <c r="JM72" i="15"/>
  <c r="KH72" i="15"/>
  <c r="JV76" i="15"/>
  <c r="JV75" i="15"/>
  <c r="JV74" i="15"/>
  <c r="JV73" i="15"/>
  <c r="JQ73" i="15"/>
  <c r="KC72" i="15"/>
  <c r="JQ76" i="15"/>
  <c r="JQ75" i="15"/>
  <c r="JQ74" i="15"/>
  <c r="JL76" i="15"/>
  <c r="JL75" i="15"/>
  <c r="JL74" i="15"/>
  <c r="JL73" i="15"/>
  <c r="JX72" i="15"/>
  <c r="JN76" i="15"/>
  <c r="JN75" i="15"/>
  <c r="JN74" i="15"/>
  <c r="JN73" i="15"/>
  <c r="JZ72" i="15"/>
  <c r="IV76" i="15"/>
  <c r="IV75" i="15"/>
  <c r="IV74" i="15"/>
  <c r="IV73" i="15"/>
  <c r="JH72" i="15"/>
  <c r="AD61" i="16"/>
  <c r="AD67" i="16" s="1"/>
  <c r="AD59" i="16"/>
  <c r="AD65" i="16" s="1"/>
  <c r="AD60" i="16"/>
  <c r="AD66" i="16" s="1"/>
  <c r="AF42" i="16"/>
  <c r="AE45" i="16"/>
  <c r="AE58" i="16" s="1"/>
  <c r="AE64" i="16" s="1"/>
  <c r="AD50" i="16"/>
  <c r="AE48" i="16"/>
  <c r="AE60" i="15"/>
  <c r="AE66" i="15" s="1"/>
  <c r="AD48" i="15"/>
  <c r="AC50" i="15"/>
  <c r="AC61" i="15"/>
  <c r="AC67" i="15" s="1"/>
  <c r="AE59" i="15"/>
  <c r="AE65" i="15" s="1"/>
  <c r="AE45" i="15"/>
  <c r="AE58" i="15" s="1"/>
  <c r="AE64" i="15" s="1"/>
  <c r="AF42" i="15"/>
  <c r="B19" i="8"/>
  <c r="C19" i="8"/>
  <c r="F20" i="8"/>
  <c r="E21" i="8"/>
  <c r="X104" i="1" l="1"/>
  <c r="W104" i="1"/>
  <c r="V104" i="1"/>
  <c r="Y104" i="1"/>
  <c r="U105" i="1"/>
  <c r="U106" i="16"/>
  <c r="JJ76" i="16"/>
  <c r="JJ73" i="16"/>
  <c r="JV72" i="16"/>
  <c r="JJ74" i="16"/>
  <c r="JJ75" i="16"/>
  <c r="JT76" i="16"/>
  <c r="JT73" i="16"/>
  <c r="JT74" i="16"/>
  <c r="KF72" i="16"/>
  <c r="JT75" i="16"/>
  <c r="JW76" i="16"/>
  <c r="KI72" i="16"/>
  <c r="JW75" i="16"/>
  <c r="JW73" i="16"/>
  <c r="JW74" i="16"/>
  <c r="JI76" i="16"/>
  <c r="JI73" i="16"/>
  <c r="JU72" i="16"/>
  <c r="JI75" i="16"/>
  <c r="JI74" i="16"/>
  <c r="KD73" i="16"/>
  <c r="KD74" i="16"/>
  <c r="KP72" i="16"/>
  <c r="KD75" i="16"/>
  <c r="KD76" i="16"/>
  <c r="JZ74" i="16"/>
  <c r="JZ73" i="16"/>
  <c r="KL72" i="16"/>
  <c r="JZ76" i="16"/>
  <c r="JZ75" i="16"/>
  <c r="JX76" i="16"/>
  <c r="JX75" i="16"/>
  <c r="JX73" i="16"/>
  <c r="KJ72" i="16"/>
  <c r="JX74" i="16"/>
  <c r="JM73" i="16"/>
  <c r="JM76" i="16"/>
  <c r="JM74" i="16"/>
  <c r="JY72" i="16"/>
  <c r="JM75" i="16"/>
  <c r="JE76" i="16"/>
  <c r="JE74" i="16"/>
  <c r="JQ72" i="16"/>
  <c r="JE75" i="16"/>
  <c r="JE73" i="16"/>
  <c r="JD76" i="16"/>
  <c r="JD74" i="16"/>
  <c r="JP72" i="16"/>
  <c r="JD75" i="16"/>
  <c r="JD73" i="16"/>
  <c r="JG76" i="16"/>
  <c r="JG75" i="16"/>
  <c r="JG73" i="16"/>
  <c r="JS72" i="16"/>
  <c r="JG74" i="16"/>
  <c r="KM72" i="16"/>
  <c r="KA73" i="16"/>
  <c r="KA74" i="16"/>
  <c r="KA75" i="16"/>
  <c r="KA76" i="16"/>
  <c r="KI76" i="15"/>
  <c r="KI75" i="15"/>
  <c r="KI74" i="15"/>
  <c r="KI73" i="15"/>
  <c r="KU72" i="15"/>
  <c r="JH76" i="15"/>
  <c r="JH75" i="15"/>
  <c r="JH74" i="15"/>
  <c r="JH73" i="15"/>
  <c r="JT72" i="15"/>
  <c r="JU76" i="15"/>
  <c r="JU75" i="15"/>
  <c r="JU74" i="15"/>
  <c r="JU73" i="15"/>
  <c r="KG72" i="15"/>
  <c r="JS76" i="15"/>
  <c r="JS75" i="15"/>
  <c r="JS73" i="15"/>
  <c r="KE72" i="15"/>
  <c r="JS74" i="15"/>
  <c r="KC76" i="15"/>
  <c r="KC75" i="15"/>
  <c r="KC74" i="15"/>
  <c r="KC73" i="15"/>
  <c r="KO72" i="15"/>
  <c r="KH76" i="15"/>
  <c r="KH75" i="15"/>
  <c r="KH74" i="15"/>
  <c r="KH73" i="15"/>
  <c r="KT72" i="15"/>
  <c r="JZ76" i="15"/>
  <c r="JZ75" i="15"/>
  <c r="JZ74" i="15"/>
  <c r="JZ73" i="15"/>
  <c r="KL72" i="15"/>
  <c r="JM76" i="15"/>
  <c r="JM73" i="15"/>
  <c r="JY72" i="15"/>
  <c r="JM75" i="15"/>
  <c r="JM74" i="15"/>
  <c r="KB76" i="15"/>
  <c r="KB75" i="15"/>
  <c r="KB74" i="15"/>
  <c r="KB73" i="15"/>
  <c r="KN72" i="15"/>
  <c r="JX76" i="15"/>
  <c r="JX75" i="15"/>
  <c r="JX74" i="15"/>
  <c r="JX73" i="15"/>
  <c r="KJ72" i="15"/>
  <c r="JR76" i="15"/>
  <c r="JR75" i="15"/>
  <c r="JR74" i="15"/>
  <c r="JR73" i="15"/>
  <c r="KD72" i="15"/>
  <c r="AF45" i="16"/>
  <c r="AG42" i="16"/>
  <c r="AE60" i="16"/>
  <c r="AE66" i="16" s="1"/>
  <c r="AE59" i="16"/>
  <c r="AE65" i="16" s="1"/>
  <c r="AE50" i="16"/>
  <c r="AF48" i="16"/>
  <c r="AE61" i="16"/>
  <c r="AE67" i="16" s="1"/>
  <c r="AF58" i="16"/>
  <c r="AF64" i="16" s="1"/>
  <c r="AG42" i="15"/>
  <c r="AF45" i="15"/>
  <c r="AD50" i="15"/>
  <c r="AE48" i="15"/>
  <c r="AD61" i="15"/>
  <c r="AD67" i="15" s="1"/>
  <c r="AF60" i="15"/>
  <c r="AF66" i="15" s="1"/>
  <c r="AF59" i="15"/>
  <c r="AF65" i="15" s="1"/>
  <c r="AF58" i="15"/>
  <c r="AF64" i="15" s="1"/>
  <c r="C20" i="8"/>
  <c r="B20" i="8"/>
  <c r="F21" i="8"/>
  <c r="E22" i="8"/>
  <c r="U106" i="1" l="1"/>
  <c r="Y105" i="1"/>
  <c r="X105" i="1"/>
  <c r="W105" i="1"/>
  <c r="V105" i="1"/>
  <c r="U107" i="16"/>
  <c r="KF73" i="16"/>
  <c r="KF74" i="16"/>
  <c r="KR72" i="16"/>
  <c r="KF75" i="16"/>
  <c r="KF76" i="16"/>
  <c r="KX72" i="16"/>
  <c r="KL74" i="16"/>
  <c r="KL75" i="16"/>
  <c r="KL76" i="16"/>
  <c r="KL73" i="16"/>
  <c r="JP73" i="16"/>
  <c r="JP76" i="16"/>
  <c r="JP74" i="16"/>
  <c r="KB72" i="16"/>
  <c r="JP75" i="16"/>
  <c r="JQ73" i="16"/>
  <c r="JQ76" i="16"/>
  <c r="JQ74" i="16"/>
  <c r="KC72" i="16"/>
  <c r="JQ75" i="16"/>
  <c r="KM76" i="16"/>
  <c r="KM75" i="16"/>
  <c r="KM74" i="16"/>
  <c r="KM73" i="16"/>
  <c r="KP75" i="16"/>
  <c r="KP76" i="16"/>
  <c r="KP73" i="16"/>
  <c r="KP74" i="16"/>
  <c r="KI73" i="16"/>
  <c r="KI74" i="16"/>
  <c r="KU72" i="16"/>
  <c r="KI75" i="16"/>
  <c r="KI76" i="16"/>
  <c r="KH72" i="16"/>
  <c r="JV74" i="16"/>
  <c r="JV76" i="16"/>
  <c r="JV75" i="16"/>
  <c r="JV73" i="16"/>
  <c r="JY76" i="16"/>
  <c r="JY73" i="16"/>
  <c r="JY74" i="16"/>
  <c r="JY75" i="16"/>
  <c r="KK72" i="16"/>
  <c r="JS73" i="16"/>
  <c r="JS76" i="16"/>
  <c r="JS74" i="16"/>
  <c r="KE72" i="16"/>
  <c r="JS75" i="16"/>
  <c r="KJ76" i="16"/>
  <c r="KJ75" i="16"/>
  <c r="KJ73" i="16"/>
  <c r="KJ74" i="16"/>
  <c r="KV72" i="16"/>
  <c r="JU76" i="16"/>
  <c r="JU74" i="16"/>
  <c r="KG72" i="16"/>
  <c r="JU75" i="16"/>
  <c r="JU73" i="16"/>
  <c r="KG75" i="15"/>
  <c r="KG76" i="15"/>
  <c r="KG74" i="15"/>
  <c r="KG73" i="15"/>
  <c r="KS72" i="15"/>
  <c r="JT73" i="15"/>
  <c r="KF72" i="15"/>
  <c r="JT76" i="15"/>
  <c r="JT75" i="15"/>
  <c r="JT74" i="15"/>
  <c r="KU76" i="15"/>
  <c r="KU73" i="15"/>
  <c r="KU75" i="15"/>
  <c r="KU74" i="15"/>
  <c r="KN76" i="15"/>
  <c r="KN75" i="15"/>
  <c r="KN74" i="15"/>
  <c r="KN73" i="15"/>
  <c r="KD76" i="15"/>
  <c r="KD75" i="15"/>
  <c r="KD74" i="15"/>
  <c r="KD73" i="15"/>
  <c r="KP72" i="15"/>
  <c r="KX72" i="15"/>
  <c r="KL76" i="15"/>
  <c r="KL75" i="15"/>
  <c r="KL74" i="15"/>
  <c r="KL73" i="15"/>
  <c r="KQ72" i="15"/>
  <c r="KE75" i="15"/>
  <c r="KE76" i="15"/>
  <c r="KE74" i="15"/>
  <c r="KE73" i="15"/>
  <c r="KT76" i="15"/>
  <c r="KT75" i="15"/>
  <c r="KT74" i="15"/>
  <c r="KT73" i="15"/>
  <c r="KJ74" i="15"/>
  <c r="KJ76" i="15"/>
  <c r="KJ73" i="15"/>
  <c r="KV72" i="15"/>
  <c r="KJ75" i="15"/>
  <c r="KO76" i="15"/>
  <c r="KO73" i="15"/>
  <c r="KO75" i="15"/>
  <c r="KO74" i="15"/>
  <c r="JY76" i="15"/>
  <c r="KK72" i="15"/>
  <c r="JY75" i="15"/>
  <c r="JY74" i="15"/>
  <c r="JY73" i="15"/>
  <c r="AF50" i="16"/>
  <c r="AG48" i="16"/>
  <c r="AF59" i="16"/>
  <c r="AF65" i="16" s="1"/>
  <c r="AG58" i="16"/>
  <c r="AG64" i="16" s="1"/>
  <c r="AF60" i="16"/>
  <c r="AF66" i="16" s="1"/>
  <c r="AH42" i="16"/>
  <c r="AG45" i="16"/>
  <c r="AF61" i="16"/>
  <c r="AF67" i="16" s="1"/>
  <c r="AG60" i="15"/>
  <c r="AG66" i="15" s="1"/>
  <c r="AE50" i="15"/>
  <c r="AF48" i="15"/>
  <c r="AE61" i="15"/>
  <c r="AE67" i="15" s="1"/>
  <c r="AG59" i="15"/>
  <c r="AG65" i="15" s="1"/>
  <c r="AG45" i="15"/>
  <c r="AG58" i="15" s="1"/>
  <c r="AG64" i="15" s="1"/>
  <c r="AH42" i="15"/>
  <c r="E23" i="8"/>
  <c r="F22" i="8"/>
  <c r="C21" i="8"/>
  <c r="B21" i="8"/>
  <c r="U107" i="1" l="1"/>
  <c r="Y106" i="1"/>
  <c r="X106" i="1"/>
  <c r="W106" i="1"/>
  <c r="V106" i="1"/>
  <c r="KU76" i="16"/>
  <c r="KU73" i="16"/>
  <c r="KU74" i="16"/>
  <c r="KU75" i="16"/>
  <c r="KE73" i="16"/>
  <c r="KE74" i="16"/>
  <c r="KQ72" i="16"/>
  <c r="KE75" i="16"/>
  <c r="KE76" i="16"/>
  <c r="KX76" i="16"/>
  <c r="KX75" i="16"/>
  <c r="KX74" i="16"/>
  <c r="KX73" i="16"/>
  <c r="KG73" i="16"/>
  <c r="KG74" i="16"/>
  <c r="KS72" i="16"/>
  <c r="KG75" i="16"/>
  <c r="KG76" i="16"/>
  <c r="KK76" i="16"/>
  <c r="KK73" i="16"/>
  <c r="KK74" i="16"/>
  <c r="KW72" i="16"/>
  <c r="KK75" i="16"/>
  <c r="KC73" i="16"/>
  <c r="KC74" i="16"/>
  <c r="KO72" i="16"/>
  <c r="KC75" i="16"/>
  <c r="KC76" i="16"/>
  <c r="KR76" i="16"/>
  <c r="KR75" i="16"/>
  <c r="KR73" i="16"/>
  <c r="KR74" i="16"/>
  <c r="KV76" i="16"/>
  <c r="KV73" i="16"/>
  <c r="KV74" i="16"/>
  <c r="KV75" i="16"/>
  <c r="KH76" i="16"/>
  <c r="KH75" i="16"/>
  <c r="KH74" i="16"/>
  <c r="KH73" i="16"/>
  <c r="KT72" i="16"/>
  <c r="KB76" i="16"/>
  <c r="KB73" i="16"/>
  <c r="KB74" i="16"/>
  <c r="KN72" i="16"/>
  <c r="KB75" i="16"/>
  <c r="KK76" i="15"/>
  <c r="KK75" i="15"/>
  <c r="KK74" i="15"/>
  <c r="KK73" i="15"/>
  <c r="KW72" i="15"/>
  <c r="KQ76" i="15"/>
  <c r="KQ75" i="15"/>
  <c r="KQ74" i="15"/>
  <c r="KQ73" i="15"/>
  <c r="KV76" i="15"/>
  <c r="KV75" i="15"/>
  <c r="KV73" i="15"/>
  <c r="KV74" i="15"/>
  <c r="KS76" i="15"/>
  <c r="KS73" i="15"/>
  <c r="KS75" i="15"/>
  <c r="KS74" i="15"/>
  <c r="KX76" i="15"/>
  <c r="KX75" i="15"/>
  <c r="KX74" i="15"/>
  <c r="KX73" i="15"/>
  <c r="KF76" i="15"/>
  <c r="KF75" i="15"/>
  <c r="KR72" i="15"/>
  <c r="KF74" i="15"/>
  <c r="KF73" i="15"/>
  <c r="KP76" i="15"/>
  <c r="KP75" i="15"/>
  <c r="KP74" i="15"/>
  <c r="KP73" i="15"/>
  <c r="AG59" i="16"/>
  <c r="AG65" i="16" s="1"/>
  <c r="AG60" i="16"/>
  <c r="AG66" i="16" s="1"/>
  <c r="AH58" i="16"/>
  <c r="AH64" i="16" s="1"/>
  <c r="AG50" i="16"/>
  <c r="AH48" i="16"/>
  <c r="AG61" i="16"/>
  <c r="AG67" i="16" s="1"/>
  <c r="AH45" i="16"/>
  <c r="AI42" i="16"/>
  <c r="AH45" i="15"/>
  <c r="AI42" i="15"/>
  <c r="AH59" i="15"/>
  <c r="AH65" i="15" s="1"/>
  <c r="AF50" i="15"/>
  <c r="AG48" i="15"/>
  <c r="AF61" i="15"/>
  <c r="AF67" i="15" s="1"/>
  <c r="AH58" i="15"/>
  <c r="AH64" i="15" s="1"/>
  <c r="AH60" i="15"/>
  <c r="AH66" i="15" s="1"/>
  <c r="C22" i="8"/>
  <c r="B22" i="8"/>
  <c r="F23" i="8"/>
  <c r="E24" i="8"/>
  <c r="Y107" i="1" l="1"/>
  <c r="X107" i="1"/>
  <c r="W107" i="1"/>
  <c r="V107" i="1"/>
  <c r="KO76" i="16"/>
  <c r="KO75" i="16"/>
  <c r="KO73" i="16"/>
  <c r="KO74" i="16"/>
  <c r="KN76" i="16"/>
  <c r="KN75" i="16"/>
  <c r="KN73" i="16"/>
  <c r="KN74" i="16"/>
  <c r="KQ75" i="16"/>
  <c r="KQ76" i="16"/>
  <c r="KQ73" i="16"/>
  <c r="KQ74" i="16"/>
  <c r="KS75" i="16"/>
  <c r="KS76" i="16"/>
  <c r="KS73" i="16"/>
  <c r="KS74" i="16"/>
  <c r="KT76" i="16"/>
  <c r="KT73" i="16"/>
  <c r="KT74" i="16"/>
  <c r="KT75" i="16"/>
  <c r="KW76" i="16"/>
  <c r="KW73" i="16"/>
  <c r="KW74" i="16"/>
  <c r="KW75" i="16"/>
  <c r="KW76" i="15"/>
  <c r="KW73" i="15"/>
  <c r="KW75" i="15"/>
  <c r="KW74" i="15"/>
  <c r="KR76" i="15"/>
  <c r="KR75" i="15"/>
  <c r="KR74" i="15"/>
  <c r="KR73" i="15"/>
  <c r="AI48" i="16"/>
  <c r="AH50" i="16"/>
  <c r="AH60" i="16"/>
  <c r="AH66" i="16" s="1"/>
  <c r="AJ42" i="16"/>
  <c r="AI45" i="16"/>
  <c r="AI58" i="16" s="1"/>
  <c r="AH61" i="16"/>
  <c r="AH67" i="16" s="1"/>
  <c r="AH59" i="16"/>
  <c r="AH65" i="16" s="1"/>
  <c r="AG50" i="15"/>
  <c r="AH48" i="15"/>
  <c r="AG61" i="15"/>
  <c r="AG67" i="15" s="1"/>
  <c r="AI59" i="15"/>
  <c r="AJ42" i="15"/>
  <c r="AI45" i="15"/>
  <c r="AI58" i="15" s="1"/>
  <c r="AI60" i="15"/>
  <c r="B23" i="8"/>
  <c r="C23" i="8"/>
  <c r="E25" i="8"/>
  <c r="F24" i="8"/>
  <c r="AI64" i="16" l="1"/>
  <c r="AK42" i="16"/>
  <c r="AJ45" i="16"/>
  <c r="AI59" i="16"/>
  <c r="AI60" i="16"/>
  <c r="AI50" i="16"/>
  <c r="AJ48" i="16"/>
  <c r="AI61" i="16"/>
  <c r="AI67" i="16" s="1"/>
  <c r="AJ58" i="16"/>
  <c r="AI64" i="15"/>
  <c r="AI66" i="15"/>
  <c r="AJ59" i="15"/>
  <c r="AJ65" i="15" s="1"/>
  <c r="AJ58" i="15"/>
  <c r="AJ60" i="15"/>
  <c r="AJ66" i="15" s="1"/>
  <c r="AH50" i="15"/>
  <c r="AI48" i="15"/>
  <c r="AH61" i="15"/>
  <c r="AH67" i="15" s="1"/>
  <c r="AI65" i="15"/>
  <c r="AK42" i="15"/>
  <c r="AJ45" i="15"/>
  <c r="C24" i="8"/>
  <c r="B24" i="8"/>
  <c r="E26" i="8"/>
  <c r="F25" i="8"/>
  <c r="AI65" i="16" l="1"/>
  <c r="AJ64" i="16"/>
  <c r="O74" i="16"/>
  <c r="P74" i="16" s="1"/>
  <c r="N74" i="16"/>
  <c r="AJ61" i="16"/>
  <c r="AJ67" i="16" s="1"/>
  <c r="AL42" i="16"/>
  <c r="AK45" i="16"/>
  <c r="AK58" i="16" s="1"/>
  <c r="AJ59" i="16"/>
  <c r="AJ65" i="16" s="1"/>
  <c r="M75" i="16"/>
  <c r="AJ50" i="16"/>
  <c r="AK48" i="16"/>
  <c r="O75" i="16"/>
  <c r="P75" i="16" s="1"/>
  <c r="AJ60" i="16"/>
  <c r="AJ66" i="16" s="1"/>
  <c r="AI66" i="16"/>
  <c r="N77" i="16"/>
  <c r="O77" i="16"/>
  <c r="P77" i="16" s="1"/>
  <c r="M77" i="16"/>
  <c r="N76" i="15"/>
  <c r="AJ64" i="15"/>
  <c r="N74" i="15"/>
  <c r="O74" i="15"/>
  <c r="P74" i="15" s="1"/>
  <c r="AL42" i="15"/>
  <c r="AK45" i="15"/>
  <c r="AK58" i="15" s="1"/>
  <c r="AK60" i="15"/>
  <c r="AK66" i="15" s="1"/>
  <c r="O75" i="15"/>
  <c r="P75" i="15" s="1"/>
  <c r="M76" i="15"/>
  <c r="M75" i="15"/>
  <c r="AI50" i="15"/>
  <c r="AJ48" i="15"/>
  <c r="AI61" i="15"/>
  <c r="N75" i="15"/>
  <c r="O76" i="15"/>
  <c r="P76" i="15" s="1"/>
  <c r="AK59" i="15"/>
  <c r="AK65" i="15" s="1"/>
  <c r="C25" i="8"/>
  <c r="B25" i="8"/>
  <c r="F26" i="8"/>
  <c r="E27" i="8"/>
  <c r="F27" i="8" s="1"/>
  <c r="AK64" i="16" l="1"/>
  <c r="M74" i="16"/>
  <c r="AK61" i="16"/>
  <c r="AK67" i="16" s="1"/>
  <c r="AK60" i="16"/>
  <c r="AK66" i="16" s="1"/>
  <c r="AK59" i="16"/>
  <c r="AK65" i="16" s="1"/>
  <c r="N75" i="16"/>
  <c r="O76" i="16"/>
  <c r="P76" i="16" s="1"/>
  <c r="AK50" i="16"/>
  <c r="AL48" i="16"/>
  <c r="M76" i="16"/>
  <c r="AL45" i="16"/>
  <c r="AL58" i="16" s="1"/>
  <c r="AL64" i="16" s="1"/>
  <c r="AM42" i="16"/>
  <c r="N76" i="16"/>
  <c r="AK64" i="15"/>
  <c r="M74" i="15"/>
  <c r="AL60" i="15"/>
  <c r="AL66" i="15" s="1"/>
  <c r="AL45" i="15"/>
  <c r="AL58" i="15" s="1"/>
  <c r="AL64" i="15" s="1"/>
  <c r="AM42" i="15"/>
  <c r="AL59" i="15"/>
  <c r="AL65" i="15" s="1"/>
  <c r="AI67" i="15"/>
  <c r="AJ50" i="15"/>
  <c r="AK48" i="15"/>
  <c r="AJ61" i="15"/>
  <c r="AJ67" i="15" s="1"/>
  <c r="B27" i="8"/>
  <c r="C27" i="8"/>
  <c r="C26" i="8"/>
  <c r="B26" i="8"/>
  <c r="N77" i="15" l="1"/>
  <c r="O77" i="15"/>
  <c r="P77" i="15" s="1"/>
  <c r="M77" i="15"/>
  <c r="AL60" i="16"/>
  <c r="AL66" i="16" s="1"/>
  <c r="AL50" i="16"/>
  <c r="AM48" i="16"/>
  <c r="AL61" i="16"/>
  <c r="AL67" i="16" s="1"/>
  <c r="AM58" i="16"/>
  <c r="AM64" i="16" s="1"/>
  <c r="I64" i="16" s="1"/>
  <c r="AN42" i="16"/>
  <c r="AM45" i="16"/>
  <c r="AL59" i="16"/>
  <c r="AL65" i="16" s="1"/>
  <c r="AM45" i="15"/>
  <c r="AN42" i="15"/>
  <c r="AK50" i="15"/>
  <c r="AL48" i="15"/>
  <c r="AK61" i="15"/>
  <c r="AK67" i="15" s="1"/>
  <c r="AM59" i="15"/>
  <c r="AM65" i="15" s="1"/>
  <c r="I65" i="15" s="1"/>
  <c r="AM60" i="15"/>
  <c r="AM66" i="15" s="1"/>
  <c r="I66" i="15" s="1"/>
  <c r="AM58" i="15"/>
  <c r="AM64" i="15" s="1"/>
  <c r="I64" i="15" s="1"/>
  <c r="C26" i="9"/>
  <c r="B5" i="9"/>
  <c r="B6" i="9"/>
  <c r="B7" i="9"/>
  <c r="B8" i="9"/>
  <c r="B9" i="9"/>
  <c r="B10" i="9"/>
  <c r="B11" i="9"/>
  <c r="B12" i="9"/>
  <c r="B13" i="9"/>
  <c r="B4" i="9"/>
  <c r="G13" i="3"/>
  <c r="G20" i="3"/>
  <c r="G14" i="3"/>
  <c r="Q2" i="1" a="1"/>
  <c r="S2" i="1" s="1"/>
  <c r="AM61" i="16" l="1"/>
  <c r="AM67" i="16" s="1"/>
  <c r="I67" i="16" s="1"/>
  <c r="AM50" i="16"/>
  <c r="AN48" i="16"/>
  <c r="AM59" i="16"/>
  <c r="AM65" i="16" s="1"/>
  <c r="I65" i="16" s="1"/>
  <c r="AN45" i="16"/>
  <c r="AN58" i="16" s="1"/>
  <c r="AN64" i="16" s="1"/>
  <c r="AO42" i="16"/>
  <c r="AM60" i="16"/>
  <c r="AM66" i="16" s="1"/>
  <c r="I66" i="16" s="1"/>
  <c r="AN59" i="15"/>
  <c r="AN65" i="15" s="1"/>
  <c r="AN60" i="15"/>
  <c r="AN66" i="15" s="1"/>
  <c r="AL50" i="15"/>
  <c r="AM48" i="15"/>
  <c r="AL61" i="15"/>
  <c r="AL67" i="15" s="1"/>
  <c r="AN45" i="15"/>
  <c r="AN58" i="15" s="1"/>
  <c r="AN64" i="15" s="1"/>
  <c r="AO42" i="15"/>
  <c r="B26" i="9"/>
  <c r="D26" i="9" s="1"/>
  <c r="C4" i="9"/>
  <c r="G18" i="3"/>
  <c r="G19" i="3"/>
  <c r="G17" i="3"/>
  <c r="G16" i="3"/>
  <c r="G15" i="3"/>
  <c r="Y2" i="1"/>
  <c r="AF2" i="1"/>
  <c r="X2" i="1"/>
  <c r="AM2" i="1"/>
  <c r="AE2" i="1"/>
  <c r="W2" i="1"/>
  <c r="AL2" i="1"/>
  <c r="AD2" i="1"/>
  <c r="V2" i="1"/>
  <c r="AH2" i="1"/>
  <c r="R2" i="1"/>
  <c r="AC2" i="1"/>
  <c r="AJ2" i="1"/>
  <c r="AB2" i="1"/>
  <c r="T2" i="1"/>
  <c r="Z2" i="1"/>
  <c r="AG2" i="1"/>
  <c r="Q2" i="1"/>
  <c r="AK2" i="1"/>
  <c r="U2" i="1"/>
  <c r="AI2" i="1"/>
  <c r="AA2" i="1"/>
  <c r="AN59" i="16" l="1"/>
  <c r="AN65" i="16" s="1"/>
  <c r="AN50" i="16"/>
  <c r="AO48" i="16"/>
  <c r="AN60" i="16"/>
  <c r="AN66" i="16" s="1"/>
  <c r="AN61" i="16"/>
  <c r="AN67" i="16" s="1"/>
  <c r="AP42" i="16"/>
  <c r="AO45" i="16"/>
  <c r="AO58" i="16"/>
  <c r="AO64" i="16" s="1"/>
  <c r="AM50" i="15"/>
  <c r="AN48" i="15"/>
  <c r="AM61" i="15"/>
  <c r="AM67" i="15" s="1"/>
  <c r="I67" i="15" s="1"/>
  <c r="AO45" i="15"/>
  <c r="AO58" i="15" s="1"/>
  <c r="AO64" i="15" s="1"/>
  <c r="AP42" i="15"/>
  <c r="AO60" i="15"/>
  <c r="AO66" i="15" s="1"/>
  <c r="AO59" i="15"/>
  <c r="AO65" i="15" s="1"/>
  <c r="D4" i="9"/>
  <c r="C6" i="9"/>
  <c r="D6" i="9" s="1"/>
  <c r="C7" i="9"/>
  <c r="D7" i="9" s="1"/>
  <c r="C5" i="9"/>
  <c r="D5" i="9" s="1"/>
  <c r="C8" i="9"/>
  <c r="D8" i="9" s="1"/>
  <c r="AO61" i="16" l="1"/>
  <c r="AO67" i="16" s="1"/>
  <c r="AO50" i="16"/>
  <c r="AP48" i="16"/>
  <c r="AP58" i="16"/>
  <c r="AP64" i="16" s="1"/>
  <c r="AO59" i="16"/>
  <c r="AO65" i="16" s="1"/>
  <c r="AO60" i="16"/>
  <c r="AO66" i="16" s="1"/>
  <c r="AP45" i="16"/>
  <c r="AQ42" i="16"/>
  <c r="AP45" i="15"/>
  <c r="AQ42" i="15"/>
  <c r="AP59" i="15"/>
  <c r="AP65" i="15" s="1"/>
  <c r="AP58" i="15"/>
  <c r="AP64" i="15" s="1"/>
  <c r="AO48" i="15"/>
  <c r="AN50" i="15"/>
  <c r="AN61" i="15"/>
  <c r="AN67" i="15" s="1"/>
  <c r="AP60" i="15"/>
  <c r="AP66" i="15" s="1"/>
  <c r="C9" i="9"/>
  <c r="D9" i="9" s="1"/>
  <c r="AQ48" i="16" l="1"/>
  <c r="AP50" i="16"/>
  <c r="AP59" i="16"/>
  <c r="AP65" i="16" s="1"/>
  <c r="AR42" i="16"/>
  <c r="AQ45" i="16"/>
  <c r="AQ58" i="16" s="1"/>
  <c r="AQ64" i="16" s="1"/>
  <c r="AP60" i="16"/>
  <c r="AP66" i="16" s="1"/>
  <c r="AP61" i="16"/>
  <c r="AP67" i="16" s="1"/>
  <c r="AQ60" i="15"/>
  <c r="AQ66" i="15" s="1"/>
  <c r="AQ59" i="15"/>
  <c r="AQ65" i="15" s="1"/>
  <c r="AR42" i="15"/>
  <c r="AQ45" i="15"/>
  <c r="AQ58" i="15" s="1"/>
  <c r="AQ64" i="15" s="1"/>
  <c r="AO50" i="15"/>
  <c r="AP48" i="15"/>
  <c r="AO61" i="15"/>
  <c r="AO67" i="15" s="1"/>
  <c r="C10" i="9"/>
  <c r="D10" i="9" s="1"/>
  <c r="AQ61" i="16" l="1"/>
  <c r="AQ67" i="16" s="1"/>
  <c r="AQ59" i="16"/>
  <c r="AQ65" i="16" s="1"/>
  <c r="AQ60" i="16"/>
  <c r="AQ66" i="16" s="1"/>
  <c r="AS42" i="16"/>
  <c r="AR45" i="16"/>
  <c r="AR58" i="16" s="1"/>
  <c r="AR64" i="16" s="1"/>
  <c r="AQ50" i="16"/>
  <c r="AR48" i="16"/>
  <c r="AS42" i="15"/>
  <c r="AR45" i="15"/>
  <c r="AR58" i="15" s="1"/>
  <c r="AR64" i="15" s="1"/>
  <c r="AR59" i="15"/>
  <c r="AR65" i="15" s="1"/>
  <c r="AQ48" i="15"/>
  <c r="AP50" i="15"/>
  <c r="AP61" i="15"/>
  <c r="AP67" i="15" s="1"/>
  <c r="AR60" i="15"/>
  <c r="AR66" i="15" s="1"/>
  <c r="C11" i="9"/>
  <c r="D11" i="9" s="1"/>
  <c r="AR59" i="16" l="1"/>
  <c r="AR65" i="16" s="1"/>
  <c r="AR60" i="16"/>
  <c r="AR66" i="16" s="1"/>
  <c r="AT42" i="16"/>
  <c r="AS45" i="16"/>
  <c r="AS58" i="16" s="1"/>
  <c r="AS64" i="16" s="1"/>
  <c r="AR50" i="16"/>
  <c r="AS48" i="16"/>
  <c r="AR61" i="16"/>
  <c r="AR67" i="16" s="1"/>
  <c r="AS59" i="15"/>
  <c r="AS65" i="15" s="1"/>
  <c r="AS58" i="15"/>
  <c r="AS64" i="15" s="1"/>
  <c r="AS60" i="15"/>
  <c r="AS66" i="15" s="1"/>
  <c r="AS45" i="15"/>
  <c r="AT42" i="15"/>
  <c r="AR48" i="15"/>
  <c r="AQ50" i="15"/>
  <c r="AQ61" i="15"/>
  <c r="AQ67" i="15" s="1"/>
  <c r="C12" i="9"/>
  <c r="AS61" i="16" l="1"/>
  <c r="AS67" i="16" s="1"/>
  <c r="AS60" i="16"/>
  <c r="AS66" i="16" s="1"/>
  <c r="AS50" i="16"/>
  <c r="AT48" i="16"/>
  <c r="AT45" i="16"/>
  <c r="AT58" i="16" s="1"/>
  <c r="AT64" i="16" s="1"/>
  <c r="AU42" i="16"/>
  <c r="AS59" i="16"/>
  <c r="AS65" i="16" s="1"/>
  <c r="AR50" i="15"/>
  <c r="AS48" i="15"/>
  <c r="AR61" i="15"/>
  <c r="AR67" i="15" s="1"/>
  <c r="AU42" i="15"/>
  <c r="AT45" i="15"/>
  <c r="AT58" i="15" s="1"/>
  <c r="AT64" i="15" s="1"/>
  <c r="AT60" i="15"/>
  <c r="AT66" i="15" s="1"/>
  <c r="AT59" i="15"/>
  <c r="AT65" i="15" s="1"/>
  <c r="D12" i="9"/>
  <c r="C13" i="9"/>
  <c r="D13" i="9" s="1"/>
  <c r="AV42" i="16" l="1"/>
  <c r="AU45" i="16"/>
  <c r="AT50" i="16"/>
  <c r="AU48" i="16"/>
  <c r="AT60" i="16"/>
  <c r="AT66" i="16" s="1"/>
  <c r="AT61" i="16"/>
  <c r="AT67" i="16" s="1"/>
  <c r="AT59" i="16"/>
  <c r="AT65" i="16" s="1"/>
  <c r="AU58" i="16"/>
  <c r="AU64" i="16" s="1"/>
  <c r="AV42" i="15"/>
  <c r="AU45" i="15"/>
  <c r="AU58" i="15" s="1"/>
  <c r="AU64" i="15" s="1"/>
  <c r="AU59" i="15"/>
  <c r="AU65" i="15" s="1"/>
  <c r="AT48" i="15"/>
  <c r="AS50" i="15"/>
  <c r="AS61" i="15"/>
  <c r="AS67" i="15" s="1"/>
  <c r="AU60" i="15"/>
  <c r="AU66" i="15" s="1"/>
  <c r="C14" i="9"/>
  <c r="AU50" i="16" l="1"/>
  <c r="AV48" i="16"/>
  <c r="AU61" i="16"/>
  <c r="AU67" i="16" s="1"/>
  <c r="AU60" i="16"/>
  <c r="AU66" i="16" s="1"/>
  <c r="AV58" i="16"/>
  <c r="AV64" i="16" s="1"/>
  <c r="AU59" i="16"/>
  <c r="AU65" i="16" s="1"/>
  <c r="AV45" i="16"/>
  <c r="AW42" i="16"/>
  <c r="AT50" i="15"/>
  <c r="AU48" i="15"/>
  <c r="AT61" i="15"/>
  <c r="AT67" i="15" s="1"/>
  <c r="AV59" i="15"/>
  <c r="AV65" i="15" s="1"/>
  <c r="AV45" i="15"/>
  <c r="AV58" i="15" s="1"/>
  <c r="AV64" i="15" s="1"/>
  <c r="AW42" i="15"/>
  <c r="AV60" i="15"/>
  <c r="AV66" i="15" s="1"/>
  <c r="C15" i="9"/>
  <c r="AV61" i="16" l="1"/>
  <c r="AV67" i="16" s="1"/>
  <c r="AV60" i="16"/>
  <c r="AV66" i="16" s="1"/>
  <c r="AV59" i="16"/>
  <c r="AV65" i="16" s="1"/>
  <c r="AV50" i="16"/>
  <c r="AW48" i="16"/>
  <c r="AX42" i="16"/>
  <c r="AW45" i="16"/>
  <c r="AW58" i="16" s="1"/>
  <c r="AW64" i="16" s="1"/>
  <c r="AW60" i="15"/>
  <c r="AW66" i="15" s="1"/>
  <c r="AU50" i="15"/>
  <c r="AV48" i="15"/>
  <c r="AU61" i="15"/>
  <c r="AU67" i="15" s="1"/>
  <c r="AW45" i="15"/>
  <c r="AW58" i="15" s="1"/>
  <c r="AW64" i="15" s="1"/>
  <c r="AX42" i="15"/>
  <c r="AW59" i="15"/>
  <c r="AW65" i="15" s="1"/>
  <c r="C16" i="9"/>
  <c r="AW59" i="16" l="1"/>
  <c r="AW65" i="16" s="1"/>
  <c r="AW61" i="16"/>
  <c r="AW67" i="16" s="1"/>
  <c r="AW60" i="16"/>
  <c r="AW66" i="16" s="1"/>
  <c r="AW50" i="16"/>
  <c r="AX48" i="16"/>
  <c r="AX45" i="16"/>
  <c r="AY42" i="16"/>
  <c r="AX58" i="16"/>
  <c r="AX64" i="16" s="1"/>
  <c r="AV50" i="15"/>
  <c r="AW48" i="15"/>
  <c r="AV61" i="15"/>
  <c r="AV67" i="15" s="1"/>
  <c r="AX58" i="15"/>
  <c r="AX64" i="15" s="1"/>
  <c r="AX59" i="15"/>
  <c r="AX65" i="15" s="1"/>
  <c r="AX45" i="15"/>
  <c r="AY42" i="15"/>
  <c r="AX60" i="15"/>
  <c r="AX66" i="15" s="1"/>
  <c r="C17" i="9"/>
  <c r="AY48" i="16" l="1"/>
  <c r="AX50" i="16"/>
  <c r="AX60" i="16"/>
  <c r="AX66" i="16" s="1"/>
  <c r="AX61" i="16"/>
  <c r="AX67" i="16" s="1"/>
  <c r="AZ42" i="16"/>
  <c r="AY45" i="16"/>
  <c r="AY58" i="16" s="1"/>
  <c r="AY64" i="16" s="1"/>
  <c r="AX59" i="16"/>
  <c r="AX65" i="16" s="1"/>
  <c r="AY59" i="15"/>
  <c r="AY65" i="15" s="1"/>
  <c r="AY60" i="15"/>
  <c r="AY66" i="15" s="1"/>
  <c r="AZ42" i="15"/>
  <c r="AY45" i="15"/>
  <c r="AY58" i="15" s="1"/>
  <c r="AY64" i="15" s="1"/>
  <c r="AW50" i="15"/>
  <c r="AX48" i="15"/>
  <c r="AW61" i="15"/>
  <c r="AW67" i="15" s="1"/>
  <c r="C18" i="9"/>
  <c r="AY59" i="16" l="1"/>
  <c r="AY65" i="16" s="1"/>
  <c r="AY60" i="16"/>
  <c r="AY66" i="16" s="1"/>
  <c r="AZ45" i="16"/>
  <c r="AZ58" i="16" s="1"/>
  <c r="AZ64" i="16" s="1"/>
  <c r="BA42" i="16"/>
  <c r="AY61" i="16"/>
  <c r="AY67" i="16" s="1"/>
  <c r="AZ48" i="16"/>
  <c r="AY50" i="16"/>
  <c r="AZ60" i="15"/>
  <c r="AZ66" i="15" s="1"/>
  <c r="AX50" i="15"/>
  <c r="AY48" i="15"/>
  <c r="AX61" i="15"/>
  <c r="AX67" i="15" s="1"/>
  <c r="AZ58" i="15"/>
  <c r="AZ64" i="15" s="1"/>
  <c r="AZ59" i="15"/>
  <c r="AZ65" i="15" s="1"/>
  <c r="AZ45" i="15"/>
  <c r="BA42" i="15"/>
  <c r="C19" i="9"/>
  <c r="AZ61" i="16" l="1"/>
  <c r="AZ67" i="16" s="1"/>
  <c r="AZ60" i="16"/>
  <c r="AZ66" i="16" s="1"/>
  <c r="BA45" i="16"/>
  <c r="BA58" i="16" s="1"/>
  <c r="BA64" i="16" s="1"/>
  <c r="BB42" i="16"/>
  <c r="AZ50" i="16"/>
  <c r="BA48" i="16"/>
  <c r="AZ59" i="16"/>
  <c r="AZ65" i="16" s="1"/>
  <c r="AZ48" i="15"/>
  <c r="AY50" i="15"/>
  <c r="AY61" i="15"/>
  <c r="AY67" i="15" s="1"/>
  <c r="BA59" i="15"/>
  <c r="BA65" i="15" s="1"/>
  <c r="BB42" i="15"/>
  <c r="BA45" i="15"/>
  <c r="BA58" i="15" s="1"/>
  <c r="BA64" i="15" s="1"/>
  <c r="BA60" i="15"/>
  <c r="BA66" i="15" s="1"/>
  <c r="C20" i="9"/>
  <c r="BB45" i="16" l="1"/>
  <c r="BC42" i="16"/>
  <c r="BA59" i="16"/>
  <c r="BA65" i="16" s="1"/>
  <c r="BA60" i="16"/>
  <c r="BA66" i="16" s="1"/>
  <c r="BB48" i="16"/>
  <c r="BA50" i="16"/>
  <c r="BB58" i="16"/>
  <c r="BB64" i="16" s="1"/>
  <c r="BA61" i="16"/>
  <c r="BA67" i="16" s="1"/>
  <c r="BC42" i="15"/>
  <c r="BB45" i="15"/>
  <c r="BB60" i="15"/>
  <c r="BB66" i="15" s="1"/>
  <c r="AZ50" i="15"/>
  <c r="BA48" i="15"/>
  <c r="AZ61" i="15"/>
  <c r="AZ67" i="15" s="1"/>
  <c r="BB59" i="15"/>
  <c r="BB65" i="15" s="1"/>
  <c r="BB58" i="15"/>
  <c r="BB64" i="15" s="1"/>
  <c r="C21" i="9"/>
  <c r="BB50" i="16" l="1"/>
  <c r="BC48" i="16"/>
  <c r="BB59" i="16"/>
  <c r="BB65" i="16" s="1"/>
  <c r="BB60" i="16"/>
  <c r="BB66" i="16" s="1"/>
  <c r="BD42" i="16"/>
  <c r="BC45" i="16"/>
  <c r="BC58" i="16" s="1"/>
  <c r="BC64" i="16" s="1"/>
  <c r="BB61" i="16"/>
  <c r="BB67" i="16" s="1"/>
  <c r="BB48" i="15"/>
  <c r="BA50" i="15"/>
  <c r="BA61" i="15"/>
  <c r="BA67" i="15" s="1"/>
  <c r="BC60" i="15"/>
  <c r="BC66" i="15" s="1"/>
  <c r="BC59" i="15"/>
  <c r="BC65" i="15" s="1"/>
  <c r="BC45" i="15"/>
  <c r="BC58" i="15" s="1"/>
  <c r="BC64" i="15" s="1"/>
  <c r="BD42" i="15"/>
  <c r="C22" i="9"/>
  <c r="BD45" i="16" l="1"/>
  <c r="BE42" i="16"/>
  <c r="BC59" i="16"/>
  <c r="BC65" i="16" s="1"/>
  <c r="BC50" i="16"/>
  <c r="BD48" i="16"/>
  <c r="BC60" i="16"/>
  <c r="BC66" i="16" s="1"/>
  <c r="BD58" i="16"/>
  <c r="BD64" i="16" s="1"/>
  <c r="BC61" i="16"/>
  <c r="BC67" i="16" s="1"/>
  <c r="BE42" i="15"/>
  <c r="BD45" i="15"/>
  <c r="BD60" i="15"/>
  <c r="BD66" i="15" s="1"/>
  <c r="BD58" i="15"/>
  <c r="BD64" i="15" s="1"/>
  <c r="BD59" i="15"/>
  <c r="BD65" i="15" s="1"/>
  <c r="BB50" i="15"/>
  <c r="BC48" i="15"/>
  <c r="BB61" i="15"/>
  <c r="BB67" i="15" s="1"/>
  <c r="C23" i="9"/>
  <c r="BD60" i="16" l="1"/>
  <c r="BD66" i="16" s="1"/>
  <c r="BD59" i="16"/>
  <c r="BD65" i="16" s="1"/>
  <c r="BE48" i="16"/>
  <c r="BD50" i="16"/>
  <c r="BF42" i="16"/>
  <c r="BE45" i="16"/>
  <c r="BE58" i="16" s="1"/>
  <c r="BE64" i="16" s="1"/>
  <c r="BD61" i="16"/>
  <c r="BD67" i="16" s="1"/>
  <c r="BE60" i="15"/>
  <c r="BE66" i="15" s="1"/>
  <c r="BE59" i="15"/>
  <c r="BE65" i="15" s="1"/>
  <c r="BE58" i="15"/>
  <c r="BE64" i="15" s="1"/>
  <c r="BC50" i="15"/>
  <c r="BD48" i="15"/>
  <c r="BC61" i="15"/>
  <c r="BC67" i="15" s="1"/>
  <c r="BE45" i="15"/>
  <c r="BF42" i="15"/>
  <c r="C24" i="9"/>
  <c r="C25" i="9"/>
  <c r="B78" i="5"/>
  <c r="H65" i="5"/>
  <c r="J65" i="5"/>
  <c r="P65" i="5"/>
  <c r="R65" i="5"/>
  <c r="C30" i="5"/>
  <c r="D30" i="5" s="1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C31" i="5"/>
  <c r="D31" i="5" s="1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S31" i="5" s="1"/>
  <c r="T31" i="5" s="1"/>
  <c r="U31" i="5" s="1"/>
  <c r="V31" i="5" s="1"/>
  <c r="C32" i="5"/>
  <c r="D32" i="5" s="1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C29" i="5"/>
  <c r="D29" i="5" s="1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C25" i="5"/>
  <c r="D25" i="5" s="1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B26" i="5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B25" i="5"/>
  <c r="B24" i="5"/>
  <c r="C24" i="5" s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B23" i="5"/>
  <c r="C23" i="5" s="1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B20" i="5"/>
  <c r="C20" i="5" s="1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B19" i="5"/>
  <c r="C19" i="5" s="1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B18" i="5"/>
  <c r="C18" i="5" s="1"/>
  <c r="D18" i="5" s="1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B17" i="5"/>
  <c r="B84" i="5" s="1"/>
  <c r="B91" i="5"/>
  <c r="C65" i="5" s="1"/>
  <c r="B79" i="5"/>
  <c r="B80" i="5"/>
  <c r="B81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5" i="5"/>
  <c r="V5" i="5"/>
  <c r="W5" i="5"/>
  <c r="X5" i="5"/>
  <c r="Y5" i="5"/>
  <c r="Z5" i="5"/>
  <c r="A6" i="5"/>
  <c r="A7" i="5"/>
  <c r="A8" i="5"/>
  <c r="B2" i="5"/>
  <c r="B38" i="5" s="1"/>
  <c r="B100" i="5" s="1" a="1"/>
  <c r="B100" i="5" s="1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Y8" i="5"/>
  <c r="S7" i="5"/>
  <c r="V6" i="5"/>
  <c r="T5" i="5"/>
  <c r="BF45" i="16" l="1"/>
  <c r="BG42" i="16"/>
  <c r="BE50" i="16"/>
  <c r="BF48" i="16"/>
  <c r="BF58" i="16"/>
  <c r="BF64" i="16" s="1"/>
  <c r="BE59" i="16"/>
  <c r="BE65" i="16" s="1"/>
  <c r="BE61" i="16"/>
  <c r="BE67" i="16" s="1"/>
  <c r="BE60" i="16"/>
  <c r="BE66" i="16" s="1"/>
  <c r="BE48" i="15"/>
  <c r="BD50" i="15"/>
  <c r="BD61" i="15"/>
  <c r="BD67" i="15" s="1"/>
  <c r="BF45" i="15"/>
  <c r="BG42" i="15"/>
  <c r="BF58" i="15"/>
  <c r="BF64" i="15" s="1"/>
  <c r="BF59" i="15"/>
  <c r="BF65" i="15" s="1"/>
  <c r="BF60" i="15"/>
  <c r="BF66" i="15" s="1"/>
  <c r="B65" i="5"/>
  <c r="Q65" i="5"/>
  <c r="I65" i="5"/>
  <c r="O65" i="5"/>
  <c r="G65" i="5"/>
  <c r="V65" i="5"/>
  <c r="W65" i="5" s="1"/>
  <c r="X65" i="5" s="1"/>
  <c r="Y65" i="5" s="1"/>
  <c r="Z65" i="5" s="1"/>
  <c r="AA65" i="5" s="1"/>
  <c r="AB65" i="5" s="1"/>
  <c r="AC65" i="5" s="1"/>
  <c r="AD65" i="5" s="1"/>
  <c r="AE65" i="5" s="1"/>
  <c r="AF65" i="5" s="1"/>
  <c r="N65" i="5"/>
  <c r="F65" i="5"/>
  <c r="U65" i="5"/>
  <c r="M65" i="5"/>
  <c r="E65" i="5"/>
  <c r="T65" i="5"/>
  <c r="L65" i="5"/>
  <c r="D65" i="5"/>
  <c r="S65" i="5"/>
  <c r="K65" i="5"/>
  <c r="C17" i="5"/>
  <c r="D17" i="5" s="1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W32" i="5"/>
  <c r="X32" i="5" s="1"/>
  <c r="Y32" i="5" s="1"/>
  <c r="Z32" i="5" s="1"/>
  <c r="AA32" i="5" s="1"/>
  <c r="AB32" i="5" s="1"/>
  <c r="AC32" i="5" s="1"/>
  <c r="AD32" i="5" s="1"/>
  <c r="AE32" i="5" s="1"/>
  <c r="AF32" i="5" s="1"/>
  <c r="W29" i="5"/>
  <c r="X29" i="5" s="1"/>
  <c r="Y29" i="5" s="1"/>
  <c r="Z29" i="5" s="1"/>
  <c r="AA29" i="5" s="1"/>
  <c r="AB29" i="5" s="1"/>
  <c r="AC29" i="5" s="1"/>
  <c r="AD29" i="5" s="1"/>
  <c r="AE29" i="5" s="1"/>
  <c r="AF29" i="5" s="1"/>
  <c r="W30" i="5"/>
  <c r="X30" i="5" s="1"/>
  <c r="Y30" i="5" s="1"/>
  <c r="Z30" i="5" s="1"/>
  <c r="AA30" i="5" s="1"/>
  <c r="AB30" i="5" s="1"/>
  <c r="AC30" i="5" s="1"/>
  <c r="AD30" i="5" s="1"/>
  <c r="AE30" i="5" s="1"/>
  <c r="AF30" i="5" s="1"/>
  <c r="W31" i="5"/>
  <c r="X31" i="5" s="1"/>
  <c r="Y31" i="5" s="1"/>
  <c r="Z31" i="5" s="1"/>
  <c r="AA31" i="5" s="1"/>
  <c r="AB31" i="5" s="1"/>
  <c r="AC31" i="5" s="1"/>
  <c r="AD31" i="5" s="1"/>
  <c r="AE31" i="5" s="1"/>
  <c r="AF31" i="5" s="1"/>
  <c r="W23" i="5"/>
  <c r="X23" i="5" s="1"/>
  <c r="Y23" i="5" s="1"/>
  <c r="Z23" i="5" s="1"/>
  <c r="AA23" i="5" s="1"/>
  <c r="AB23" i="5" s="1"/>
  <c r="AC23" i="5" s="1"/>
  <c r="AD23" i="5" s="1"/>
  <c r="AE23" i="5" s="1"/>
  <c r="AF23" i="5" s="1"/>
  <c r="W24" i="5"/>
  <c r="X24" i="5" s="1"/>
  <c r="Y24" i="5" s="1"/>
  <c r="Z24" i="5" s="1"/>
  <c r="AA24" i="5" s="1"/>
  <c r="AB24" i="5" s="1"/>
  <c r="AC24" i="5" s="1"/>
  <c r="AD24" i="5" s="1"/>
  <c r="AE24" i="5" s="1"/>
  <c r="AF24" i="5" s="1"/>
  <c r="W25" i="5"/>
  <c r="X25" i="5" s="1"/>
  <c r="Y25" i="5" s="1"/>
  <c r="Z25" i="5" s="1"/>
  <c r="AA25" i="5" s="1"/>
  <c r="AB25" i="5" s="1"/>
  <c r="AC25" i="5" s="1"/>
  <c r="AD25" i="5" s="1"/>
  <c r="AE25" i="5" s="1"/>
  <c r="AF25" i="5" s="1"/>
  <c r="W26" i="5"/>
  <c r="X26" i="5" s="1"/>
  <c r="Y26" i="5" s="1"/>
  <c r="Z26" i="5" s="1"/>
  <c r="AA26" i="5" s="1"/>
  <c r="AB26" i="5" s="1"/>
  <c r="AC26" i="5" s="1"/>
  <c r="AD26" i="5" s="1"/>
  <c r="AE26" i="5" s="1"/>
  <c r="AF26" i="5" s="1"/>
  <c r="G6" i="5"/>
  <c r="U5" i="5"/>
  <c r="D7" i="5"/>
  <c r="H6" i="5"/>
  <c r="T7" i="5"/>
  <c r="L7" i="5"/>
  <c r="O6" i="5"/>
  <c r="F5" i="5"/>
  <c r="P6" i="5"/>
  <c r="Q8" i="5"/>
  <c r="E5" i="5"/>
  <c r="M5" i="5"/>
  <c r="W6" i="5"/>
  <c r="N5" i="5"/>
  <c r="X6" i="5"/>
  <c r="X8" i="5"/>
  <c r="P8" i="5"/>
  <c r="H8" i="5"/>
  <c r="R8" i="5"/>
  <c r="W8" i="5"/>
  <c r="O8" i="5"/>
  <c r="G8" i="5"/>
  <c r="C8" i="5"/>
  <c r="B8" i="5"/>
  <c r="V8" i="5"/>
  <c r="N8" i="5"/>
  <c r="F8" i="5"/>
  <c r="U8" i="5"/>
  <c r="M8" i="5"/>
  <c r="E8" i="5"/>
  <c r="T8" i="5"/>
  <c r="L8" i="5"/>
  <c r="D8" i="5"/>
  <c r="S8" i="5"/>
  <c r="K8" i="5"/>
  <c r="Z8" i="5"/>
  <c r="J8" i="5"/>
  <c r="I8" i="5"/>
  <c r="E7" i="5"/>
  <c r="U7" i="5"/>
  <c r="Q6" i="5"/>
  <c r="F7" i="5"/>
  <c r="N7" i="5"/>
  <c r="V7" i="5"/>
  <c r="H5" i="5"/>
  <c r="P5" i="5"/>
  <c r="B6" i="5"/>
  <c r="J6" i="5"/>
  <c r="R6" i="5"/>
  <c r="Z6" i="5"/>
  <c r="G7" i="5"/>
  <c r="O7" i="5"/>
  <c r="W7" i="5"/>
  <c r="I5" i="5"/>
  <c r="Q5" i="5"/>
  <c r="C6" i="5"/>
  <c r="K6" i="5"/>
  <c r="S6" i="5"/>
  <c r="H7" i="5"/>
  <c r="P7" i="5"/>
  <c r="X7" i="5"/>
  <c r="I7" i="5"/>
  <c r="Q7" i="5"/>
  <c r="Y7" i="5"/>
  <c r="I6" i="5"/>
  <c r="T6" i="5"/>
  <c r="C5" i="5"/>
  <c r="K5" i="5"/>
  <c r="S5" i="5"/>
  <c r="E6" i="5"/>
  <c r="M6" i="5"/>
  <c r="U6" i="5"/>
  <c r="B7" i="5"/>
  <c r="J7" i="5"/>
  <c r="R7" i="5"/>
  <c r="Z7" i="5"/>
  <c r="M7" i="5"/>
  <c r="G5" i="5"/>
  <c r="O5" i="5"/>
  <c r="Y6" i="5"/>
  <c r="B5" i="5"/>
  <c r="J5" i="5"/>
  <c r="R5" i="5"/>
  <c r="D6" i="5"/>
  <c r="L6" i="5"/>
  <c r="D5" i="5"/>
  <c r="L5" i="5"/>
  <c r="F6" i="5"/>
  <c r="N6" i="5"/>
  <c r="C7" i="5"/>
  <c r="K7" i="5"/>
  <c r="BF59" i="16" l="1"/>
  <c r="BF65" i="16" s="1"/>
  <c r="BG48" i="16"/>
  <c r="BF50" i="16"/>
  <c r="BF60" i="16"/>
  <c r="BF66" i="16" s="1"/>
  <c r="BH42" i="16"/>
  <c r="BG45" i="16"/>
  <c r="BG58" i="16" s="1"/>
  <c r="BG64" i="16" s="1"/>
  <c r="BF61" i="16"/>
  <c r="BF67" i="16" s="1"/>
  <c r="BG59" i="15"/>
  <c r="BG65" i="15" s="1"/>
  <c r="BH42" i="15"/>
  <c r="BG45" i="15"/>
  <c r="BG58" i="15" s="1"/>
  <c r="BG64" i="15" s="1"/>
  <c r="BG60" i="15"/>
  <c r="BG66" i="15" s="1"/>
  <c r="BF48" i="15"/>
  <c r="BE50" i="15"/>
  <c r="BE61" i="15"/>
  <c r="BE67" i="15" s="1"/>
  <c r="AA6" i="5"/>
  <c r="AA5" i="5"/>
  <c r="AA8" i="5"/>
  <c r="AA7" i="5"/>
  <c r="BH48" i="16" l="1"/>
  <c r="BG50" i="16"/>
  <c r="BG61" i="16"/>
  <c r="BG67" i="16" s="1"/>
  <c r="BH58" i="16"/>
  <c r="BH64" i="16" s="1"/>
  <c r="BG60" i="16"/>
  <c r="BG66" i="16" s="1"/>
  <c r="BG59" i="16"/>
  <c r="BG65" i="16" s="1"/>
  <c r="BH45" i="16"/>
  <c r="BI42" i="16"/>
  <c r="BH60" i="15"/>
  <c r="BH66" i="15" s="1"/>
  <c r="BH45" i="15"/>
  <c r="BI42" i="15"/>
  <c r="BH58" i="15"/>
  <c r="BH64" i="15" s="1"/>
  <c r="BG48" i="15"/>
  <c r="BF50" i="15"/>
  <c r="BF61" i="15"/>
  <c r="BF67" i="15" s="1"/>
  <c r="BH59" i="15"/>
  <c r="BH65" i="15" s="1"/>
  <c r="D70" i="5"/>
  <c r="D78" i="5" s="1"/>
  <c r="E70" i="5"/>
  <c r="E78" i="5" s="1"/>
  <c r="F70" i="5"/>
  <c r="F78" i="5" s="1"/>
  <c r="G70" i="5"/>
  <c r="G78" i="5" s="1"/>
  <c r="H70" i="5"/>
  <c r="H78" i="5" s="1"/>
  <c r="I70" i="5"/>
  <c r="I78" i="5" s="1"/>
  <c r="J70" i="5"/>
  <c r="J78" i="5" s="1"/>
  <c r="K70" i="5"/>
  <c r="K78" i="5" s="1"/>
  <c r="L70" i="5"/>
  <c r="L78" i="5" s="1"/>
  <c r="M70" i="5"/>
  <c r="M78" i="5" s="1"/>
  <c r="N70" i="5"/>
  <c r="N78" i="5" s="1"/>
  <c r="O70" i="5"/>
  <c r="O78" i="5" s="1"/>
  <c r="P70" i="5"/>
  <c r="P78" i="5" s="1"/>
  <c r="Q70" i="5"/>
  <c r="Q78" i="5" s="1"/>
  <c r="R70" i="5"/>
  <c r="R78" i="5" s="1"/>
  <c r="S70" i="5"/>
  <c r="S78" i="5" s="1"/>
  <c r="T70" i="5"/>
  <c r="T78" i="5" s="1"/>
  <c r="U70" i="5"/>
  <c r="U78" i="5" s="1"/>
  <c r="V70" i="5"/>
  <c r="V78" i="5" s="1"/>
  <c r="W70" i="5"/>
  <c r="W78" i="5" s="1"/>
  <c r="X70" i="5"/>
  <c r="X78" i="5" s="1"/>
  <c r="Y70" i="5"/>
  <c r="Y78" i="5" s="1"/>
  <c r="Z70" i="5"/>
  <c r="Z78" i="5" s="1"/>
  <c r="AA70" i="5"/>
  <c r="AA78" i="5" s="1"/>
  <c r="AB70" i="5"/>
  <c r="AB78" i="5" s="1"/>
  <c r="AC70" i="5"/>
  <c r="AC78" i="5" s="1"/>
  <c r="AD70" i="5"/>
  <c r="AD78" i="5" s="1"/>
  <c r="AE70" i="5"/>
  <c r="AE78" i="5" s="1"/>
  <c r="AF70" i="5"/>
  <c r="AF78" i="5" s="1"/>
  <c r="AG70" i="5"/>
  <c r="AG78" i="5" s="1"/>
  <c r="AH70" i="5"/>
  <c r="AH78" i="5" s="1"/>
  <c r="AI70" i="5"/>
  <c r="AI78" i="5" s="1"/>
  <c r="AJ70" i="5"/>
  <c r="AJ78" i="5" s="1"/>
  <c r="AK70" i="5"/>
  <c r="AK78" i="5" s="1"/>
  <c r="AL70" i="5"/>
  <c r="AL78" i="5" s="1"/>
  <c r="AM70" i="5"/>
  <c r="AM78" i="5" s="1"/>
  <c r="AN70" i="5"/>
  <c r="AN78" i="5" s="1"/>
  <c r="AO70" i="5"/>
  <c r="AO78" i="5" s="1"/>
  <c r="AP70" i="5"/>
  <c r="AP78" i="5" s="1"/>
  <c r="AQ70" i="5"/>
  <c r="AQ78" i="5" s="1"/>
  <c r="AR70" i="5"/>
  <c r="AR78" i="5" s="1"/>
  <c r="AS70" i="5"/>
  <c r="AS78" i="5" s="1"/>
  <c r="AT70" i="5"/>
  <c r="AT78" i="5" s="1"/>
  <c r="AU70" i="5"/>
  <c r="AU78" i="5" s="1"/>
  <c r="AV70" i="5"/>
  <c r="AV78" i="5" s="1"/>
  <c r="AW70" i="5"/>
  <c r="AW78" i="5" s="1"/>
  <c r="AX70" i="5"/>
  <c r="AX78" i="5" s="1"/>
  <c r="AY70" i="5"/>
  <c r="AY78" i="5" s="1"/>
  <c r="AZ70" i="5"/>
  <c r="AZ78" i="5" s="1"/>
  <c r="BA70" i="5"/>
  <c r="BA78" i="5" s="1"/>
  <c r="BB70" i="5"/>
  <c r="BB78" i="5" s="1"/>
  <c r="BC70" i="5"/>
  <c r="BC78" i="5" s="1"/>
  <c r="BD70" i="5"/>
  <c r="BD78" i="5" s="1"/>
  <c r="BE70" i="5"/>
  <c r="BE78" i="5" s="1"/>
  <c r="BF70" i="5"/>
  <c r="BF78" i="5" s="1"/>
  <c r="BG70" i="5"/>
  <c r="BG78" i="5" s="1"/>
  <c r="BH70" i="5"/>
  <c r="BH78" i="5" s="1"/>
  <c r="BI70" i="5"/>
  <c r="BI78" i="5" s="1"/>
  <c r="BJ70" i="5"/>
  <c r="BJ78" i="5" s="1"/>
  <c r="BK70" i="5"/>
  <c r="BK78" i="5" s="1"/>
  <c r="BL70" i="5"/>
  <c r="BL78" i="5" s="1"/>
  <c r="BM70" i="5"/>
  <c r="BM78" i="5" s="1"/>
  <c r="BN70" i="5"/>
  <c r="BN78" i="5" s="1"/>
  <c r="D71" i="5"/>
  <c r="D79" i="5" s="1"/>
  <c r="E71" i="5"/>
  <c r="E79" i="5" s="1"/>
  <c r="F71" i="5"/>
  <c r="F79" i="5" s="1"/>
  <c r="G71" i="5"/>
  <c r="G79" i="5" s="1"/>
  <c r="H71" i="5"/>
  <c r="H79" i="5" s="1"/>
  <c r="I71" i="5"/>
  <c r="I79" i="5" s="1"/>
  <c r="J71" i="5"/>
  <c r="J79" i="5" s="1"/>
  <c r="K71" i="5"/>
  <c r="K79" i="5" s="1"/>
  <c r="L71" i="5"/>
  <c r="L79" i="5" s="1"/>
  <c r="M71" i="5"/>
  <c r="M79" i="5" s="1"/>
  <c r="N71" i="5"/>
  <c r="N79" i="5" s="1"/>
  <c r="O71" i="5"/>
  <c r="O79" i="5" s="1"/>
  <c r="P71" i="5"/>
  <c r="P79" i="5" s="1"/>
  <c r="Q71" i="5"/>
  <c r="Q79" i="5" s="1"/>
  <c r="R71" i="5"/>
  <c r="R79" i="5" s="1"/>
  <c r="S71" i="5"/>
  <c r="S79" i="5" s="1"/>
  <c r="T71" i="5"/>
  <c r="T79" i="5" s="1"/>
  <c r="U71" i="5"/>
  <c r="U79" i="5" s="1"/>
  <c r="V71" i="5"/>
  <c r="V79" i="5" s="1"/>
  <c r="W71" i="5"/>
  <c r="W79" i="5" s="1"/>
  <c r="X71" i="5"/>
  <c r="X79" i="5" s="1"/>
  <c r="Y71" i="5"/>
  <c r="Y79" i="5" s="1"/>
  <c r="Z71" i="5"/>
  <c r="Z79" i="5" s="1"/>
  <c r="AA71" i="5"/>
  <c r="AA79" i="5" s="1"/>
  <c r="AB71" i="5"/>
  <c r="AB79" i="5" s="1"/>
  <c r="AC71" i="5"/>
  <c r="AC79" i="5" s="1"/>
  <c r="AD71" i="5"/>
  <c r="AD79" i="5" s="1"/>
  <c r="AE71" i="5"/>
  <c r="AE79" i="5" s="1"/>
  <c r="AF71" i="5"/>
  <c r="AF79" i="5" s="1"/>
  <c r="AG71" i="5"/>
  <c r="AG79" i="5" s="1"/>
  <c r="AH71" i="5"/>
  <c r="AH79" i="5" s="1"/>
  <c r="AI71" i="5"/>
  <c r="AI79" i="5" s="1"/>
  <c r="AJ71" i="5"/>
  <c r="AJ79" i="5" s="1"/>
  <c r="AK71" i="5"/>
  <c r="AK79" i="5" s="1"/>
  <c r="AL71" i="5"/>
  <c r="AL79" i="5" s="1"/>
  <c r="AM71" i="5"/>
  <c r="AM79" i="5" s="1"/>
  <c r="AN71" i="5"/>
  <c r="AN79" i="5" s="1"/>
  <c r="AO71" i="5"/>
  <c r="AO79" i="5" s="1"/>
  <c r="AP71" i="5"/>
  <c r="AP79" i="5" s="1"/>
  <c r="AQ71" i="5"/>
  <c r="AQ79" i="5" s="1"/>
  <c r="AR71" i="5"/>
  <c r="AR79" i="5" s="1"/>
  <c r="AS71" i="5"/>
  <c r="AS79" i="5" s="1"/>
  <c r="AT71" i="5"/>
  <c r="AT79" i="5" s="1"/>
  <c r="AU71" i="5"/>
  <c r="AU79" i="5" s="1"/>
  <c r="AV71" i="5"/>
  <c r="AV79" i="5" s="1"/>
  <c r="AW71" i="5"/>
  <c r="AW79" i="5" s="1"/>
  <c r="AX71" i="5"/>
  <c r="AX79" i="5" s="1"/>
  <c r="AY71" i="5"/>
  <c r="AY79" i="5" s="1"/>
  <c r="AZ71" i="5"/>
  <c r="AZ79" i="5" s="1"/>
  <c r="BA71" i="5"/>
  <c r="BA79" i="5" s="1"/>
  <c r="BB71" i="5"/>
  <c r="BB79" i="5" s="1"/>
  <c r="BC71" i="5"/>
  <c r="BC79" i="5" s="1"/>
  <c r="BD71" i="5"/>
  <c r="BD79" i="5" s="1"/>
  <c r="BE71" i="5"/>
  <c r="BE79" i="5" s="1"/>
  <c r="BF71" i="5"/>
  <c r="BF79" i="5" s="1"/>
  <c r="BG71" i="5"/>
  <c r="BG79" i="5" s="1"/>
  <c r="BH71" i="5"/>
  <c r="BH79" i="5" s="1"/>
  <c r="BI71" i="5"/>
  <c r="BI79" i="5" s="1"/>
  <c r="BJ71" i="5"/>
  <c r="BJ79" i="5" s="1"/>
  <c r="BK71" i="5"/>
  <c r="BK79" i="5" s="1"/>
  <c r="BL71" i="5"/>
  <c r="BL79" i="5" s="1"/>
  <c r="BM71" i="5"/>
  <c r="BM79" i="5" s="1"/>
  <c r="BN71" i="5"/>
  <c r="BN79" i="5" s="1"/>
  <c r="D72" i="5"/>
  <c r="D80" i="5" s="1"/>
  <c r="E72" i="5"/>
  <c r="E80" i="5" s="1"/>
  <c r="F72" i="5"/>
  <c r="F80" i="5" s="1"/>
  <c r="G72" i="5"/>
  <c r="G80" i="5" s="1"/>
  <c r="H72" i="5"/>
  <c r="H80" i="5" s="1"/>
  <c r="I72" i="5"/>
  <c r="I80" i="5" s="1"/>
  <c r="J72" i="5"/>
  <c r="J80" i="5" s="1"/>
  <c r="K72" i="5"/>
  <c r="K80" i="5" s="1"/>
  <c r="L72" i="5"/>
  <c r="L80" i="5" s="1"/>
  <c r="M72" i="5"/>
  <c r="M80" i="5" s="1"/>
  <c r="N72" i="5"/>
  <c r="N80" i="5" s="1"/>
  <c r="O72" i="5"/>
  <c r="O80" i="5" s="1"/>
  <c r="P72" i="5"/>
  <c r="P80" i="5" s="1"/>
  <c r="Q72" i="5"/>
  <c r="Q80" i="5" s="1"/>
  <c r="R72" i="5"/>
  <c r="R80" i="5" s="1"/>
  <c r="S72" i="5"/>
  <c r="S80" i="5" s="1"/>
  <c r="T72" i="5"/>
  <c r="T80" i="5" s="1"/>
  <c r="U72" i="5"/>
  <c r="U80" i="5" s="1"/>
  <c r="V72" i="5"/>
  <c r="V80" i="5" s="1"/>
  <c r="W72" i="5"/>
  <c r="W80" i="5" s="1"/>
  <c r="X72" i="5"/>
  <c r="X80" i="5" s="1"/>
  <c r="Y72" i="5"/>
  <c r="Y80" i="5" s="1"/>
  <c r="Z72" i="5"/>
  <c r="Z80" i="5" s="1"/>
  <c r="AA72" i="5"/>
  <c r="AA80" i="5" s="1"/>
  <c r="AB72" i="5"/>
  <c r="AB80" i="5" s="1"/>
  <c r="AC72" i="5"/>
  <c r="AC80" i="5" s="1"/>
  <c r="AD72" i="5"/>
  <c r="AD80" i="5" s="1"/>
  <c r="AE72" i="5"/>
  <c r="AE80" i="5" s="1"/>
  <c r="AF72" i="5"/>
  <c r="AF80" i="5" s="1"/>
  <c r="AG72" i="5"/>
  <c r="AG80" i="5" s="1"/>
  <c r="AH72" i="5"/>
  <c r="AH80" i="5" s="1"/>
  <c r="AI72" i="5"/>
  <c r="AI80" i="5" s="1"/>
  <c r="AJ72" i="5"/>
  <c r="AJ80" i="5" s="1"/>
  <c r="AK72" i="5"/>
  <c r="AK80" i="5" s="1"/>
  <c r="AL72" i="5"/>
  <c r="AL80" i="5" s="1"/>
  <c r="AM72" i="5"/>
  <c r="AM80" i="5" s="1"/>
  <c r="AN72" i="5"/>
  <c r="AN80" i="5" s="1"/>
  <c r="AO72" i="5"/>
  <c r="AO80" i="5" s="1"/>
  <c r="AP72" i="5"/>
  <c r="AP80" i="5" s="1"/>
  <c r="AQ72" i="5"/>
  <c r="AQ80" i="5" s="1"/>
  <c r="AR72" i="5"/>
  <c r="AR80" i="5" s="1"/>
  <c r="AS72" i="5"/>
  <c r="AS80" i="5" s="1"/>
  <c r="AT72" i="5"/>
  <c r="AT80" i="5" s="1"/>
  <c r="AU72" i="5"/>
  <c r="AU80" i="5" s="1"/>
  <c r="AV72" i="5"/>
  <c r="AV80" i="5" s="1"/>
  <c r="AW72" i="5"/>
  <c r="AW80" i="5" s="1"/>
  <c r="AX72" i="5"/>
  <c r="AX80" i="5" s="1"/>
  <c r="AY72" i="5"/>
  <c r="AY80" i="5" s="1"/>
  <c r="AZ72" i="5"/>
  <c r="AZ80" i="5" s="1"/>
  <c r="BA72" i="5"/>
  <c r="BA80" i="5" s="1"/>
  <c r="BB72" i="5"/>
  <c r="BB80" i="5" s="1"/>
  <c r="BC72" i="5"/>
  <c r="BC80" i="5" s="1"/>
  <c r="BD72" i="5"/>
  <c r="BD80" i="5" s="1"/>
  <c r="BE72" i="5"/>
  <c r="BE80" i="5" s="1"/>
  <c r="BF72" i="5"/>
  <c r="BF80" i="5" s="1"/>
  <c r="BG72" i="5"/>
  <c r="BG80" i="5" s="1"/>
  <c r="BH72" i="5"/>
  <c r="BH80" i="5" s="1"/>
  <c r="BI72" i="5"/>
  <c r="BI80" i="5" s="1"/>
  <c r="BJ72" i="5"/>
  <c r="BJ80" i="5" s="1"/>
  <c r="BK72" i="5"/>
  <c r="BK80" i="5" s="1"/>
  <c r="BL72" i="5"/>
  <c r="BL80" i="5" s="1"/>
  <c r="BM72" i="5"/>
  <c r="BM80" i="5" s="1"/>
  <c r="BN72" i="5"/>
  <c r="BN80" i="5" s="1"/>
  <c r="D73" i="5"/>
  <c r="D81" i="5" s="1"/>
  <c r="E73" i="5"/>
  <c r="E81" i="5" s="1"/>
  <c r="F73" i="5"/>
  <c r="F81" i="5" s="1"/>
  <c r="G73" i="5"/>
  <c r="G81" i="5" s="1"/>
  <c r="H73" i="5"/>
  <c r="H81" i="5" s="1"/>
  <c r="I73" i="5"/>
  <c r="I81" i="5" s="1"/>
  <c r="J73" i="5"/>
  <c r="J81" i="5" s="1"/>
  <c r="K73" i="5"/>
  <c r="K81" i="5" s="1"/>
  <c r="L73" i="5"/>
  <c r="L81" i="5" s="1"/>
  <c r="M73" i="5"/>
  <c r="M81" i="5" s="1"/>
  <c r="N73" i="5"/>
  <c r="N81" i="5" s="1"/>
  <c r="O73" i="5"/>
  <c r="O81" i="5" s="1"/>
  <c r="P73" i="5"/>
  <c r="P81" i="5" s="1"/>
  <c r="Q73" i="5"/>
  <c r="Q81" i="5" s="1"/>
  <c r="R73" i="5"/>
  <c r="R81" i="5" s="1"/>
  <c r="S73" i="5"/>
  <c r="S81" i="5" s="1"/>
  <c r="T73" i="5"/>
  <c r="T81" i="5" s="1"/>
  <c r="U73" i="5"/>
  <c r="U81" i="5" s="1"/>
  <c r="V73" i="5"/>
  <c r="V81" i="5" s="1"/>
  <c r="W73" i="5"/>
  <c r="W81" i="5" s="1"/>
  <c r="X73" i="5"/>
  <c r="X81" i="5" s="1"/>
  <c r="Y73" i="5"/>
  <c r="Y81" i="5" s="1"/>
  <c r="Z73" i="5"/>
  <c r="Z81" i="5" s="1"/>
  <c r="AA73" i="5"/>
  <c r="AA81" i="5" s="1"/>
  <c r="AB73" i="5"/>
  <c r="AB81" i="5" s="1"/>
  <c r="AC73" i="5"/>
  <c r="AC81" i="5" s="1"/>
  <c r="AD73" i="5"/>
  <c r="AD81" i="5" s="1"/>
  <c r="AE73" i="5"/>
  <c r="AE81" i="5" s="1"/>
  <c r="AF73" i="5"/>
  <c r="AF81" i="5" s="1"/>
  <c r="AG73" i="5"/>
  <c r="AG81" i="5" s="1"/>
  <c r="AH73" i="5"/>
  <c r="AH81" i="5" s="1"/>
  <c r="AI73" i="5"/>
  <c r="AI81" i="5" s="1"/>
  <c r="AJ73" i="5"/>
  <c r="AJ81" i="5" s="1"/>
  <c r="AK73" i="5"/>
  <c r="AK81" i="5" s="1"/>
  <c r="AL73" i="5"/>
  <c r="AL81" i="5" s="1"/>
  <c r="AM73" i="5"/>
  <c r="AM81" i="5" s="1"/>
  <c r="AN73" i="5"/>
  <c r="AN81" i="5" s="1"/>
  <c r="AO73" i="5"/>
  <c r="AO81" i="5" s="1"/>
  <c r="AP73" i="5"/>
  <c r="AP81" i="5" s="1"/>
  <c r="AQ73" i="5"/>
  <c r="AQ81" i="5" s="1"/>
  <c r="AR73" i="5"/>
  <c r="AR81" i="5" s="1"/>
  <c r="AS73" i="5"/>
  <c r="AS81" i="5" s="1"/>
  <c r="AT73" i="5"/>
  <c r="AT81" i="5" s="1"/>
  <c r="AU73" i="5"/>
  <c r="AU81" i="5" s="1"/>
  <c r="AV73" i="5"/>
  <c r="AV81" i="5" s="1"/>
  <c r="AW73" i="5"/>
  <c r="AW81" i="5" s="1"/>
  <c r="AX73" i="5"/>
  <c r="AX81" i="5" s="1"/>
  <c r="AY73" i="5"/>
  <c r="AY81" i="5" s="1"/>
  <c r="AZ73" i="5"/>
  <c r="AZ81" i="5" s="1"/>
  <c r="BA73" i="5"/>
  <c r="BA81" i="5" s="1"/>
  <c r="BB73" i="5"/>
  <c r="BB81" i="5" s="1"/>
  <c r="BC73" i="5"/>
  <c r="BC81" i="5" s="1"/>
  <c r="BD73" i="5"/>
  <c r="BD81" i="5" s="1"/>
  <c r="BE73" i="5"/>
  <c r="BE81" i="5" s="1"/>
  <c r="BF73" i="5"/>
  <c r="BF81" i="5" s="1"/>
  <c r="BG73" i="5"/>
  <c r="BG81" i="5" s="1"/>
  <c r="BH73" i="5"/>
  <c r="BH81" i="5" s="1"/>
  <c r="BI73" i="5"/>
  <c r="BI81" i="5" s="1"/>
  <c r="BJ73" i="5"/>
  <c r="BJ81" i="5" s="1"/>
  <c r="BK73" i="5"/>
  <c r="BK81" i="5" s="1"/>
  <c r="BL73" i="5"/>
  <c r="BL81" i="5" s="1"/>
  <c r="BM73" i="5"/>
  <c r="BM81" i="5" s="1"/>
  <c r="BN73" i="5"/>
  <c r="BN81" i="5" s="1"/>
  <c r="C73" i="5"/>
  <c r="C81" i="5" s="1"/>
  <c r="C72" i="5"/>
  <c r="C80" i="5" s="1"/>
  <c r="C71" i="5"/>
  <c r="C79" i="5" s="1"/>
  <c r="C70" i="5"/>
  <c r="C78" i="5" s="1"/>
  <c r="B93" i="5"/>
  <c r="B92" i="5"/>
  <c r="C91" i="5"/>
  <c r="B90" i="5"/>
  <c r="B39" i="5"/>
  <c r="C39" i="5" s="1"/>
  <c r="D39" i="5" s="1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X39" i="5" s="1"/>
  <c r="Y39" i="5" s="1"/>
  <c r="Z39" i="5" s="1"/>
  <c r="AA39" i="5" s="1"/>
  <c r="AB39" i="5" s="1"/>
  <c r="AC39" i="5" s="1"/>
  <c r="AD39" i="5" s="1"/>
  <c r="AE39" i="5" s="1"/>
  <c r="B41" i="5"/>
  <c r="C41" i="5" s="1"/>
  <c r="D41" i="5" s="1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Y41" i="5" s="1"/>
  <c r="Z41" i="5" s="1"/>
  <c r="AA41" i="5" s="1"/>
  <c r="AB41" i="5" s="1"/>
  <c r="AC41" i="5" s="1"/>
  <c r="AD41" i="5" s="1"/>
  <c r="AE41" i="5" s="1"/>
  <c r="B44" i="5"/>
  <c r="B46" i="5"/>
  <c r="C46" i="5" s="1"/>
  <c r="D46" i="5" s="1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S46" i="5" s="1"/>
  <c r="T46" i="5" s="1"/>
  <c r="U46" i="5" s="1"/>
  <c r="V46" i="5" s="1"/>
  <c r="W46" i="5" s="1"/>
  <c r="X46" i="5" s="1"/>
  <c r="Y46" i="5" s="1"/>
  <c r="Z46" i="5" s="1"/>
  <c r="AA46" i="5" s="1"/>
  <c r="AB46" i="5" s="1"/>
  <c r="AC46" i="5" s="1"/>
  <c r="AD46" i="5" s="1"/>
  <c r="AE46" i="5" s="1"/>
  <c r="AF46" i="5" s="1"/>
  <c r="B47" i="5"/>
  <c r="C47" i="5" s="1"/>
  <c r="D47" i="5" s="1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AA47" i="5" s="1"/>
  <c r="AB47" i="5" s="1"/>
  <c r="AC47" i="5" s="1"/>
  <c r="AD47" i="5" s="1"/>
  <c r="AE47" i="5" s="1"/>
  <c r="AF47" i="5" s="1"/>
  <c r="G14" i="5"/>
  <c r="G13" i="5"/>
  <c r="G12" i="5"/>
  <c r="G11" i="5"/>
  <c r="BH60" i="16" l="1"/>
  <c r="BH66" i="16" s="1"/>
  <c r="BJ42" i="16"/>
  <c r="BI45" i="16"/>
  <c r="BI58" i="16" s="1"/>
  <c r="BI64" i="16" s="1"/>
  <c r="BH61" i="16"/>
  <c r="BH67" i="16" s="1"/>
  <c r="BH59" i="16"/>
  <c r="BH65" i="16" s="1"/>
  <c r="BH50" i="16"/>
  <c r="BI48" i="16"/>
  <c r="BH48" i="15"/>
  <c r="BG50" i="15"/>
  <c r="BG61" i="15"/>
  <c r="BG67" i="15" s="1"/>
  <c r="BI59" i="15"/>
  <c r="BI65" i="15" s="1"/>
  <c r="BI45" i="15"/>
  <c r="BI58" i="15" s="1"/>
  <c r="BI64" i="15" s="1"/>
  <c r="BJ42" i="15"/>
  <c r="BI60" i="15"/>
  <c r="BI66" i="15" s="1"/>
  <c r="C90" i="5"/>
  <c r="G64" i="5"/>
  <c r="O64" i="5"/>
  <c r="L64" i="5"/>
  <c r="H64" i="5"/>
  <c r="P64" i="5"/>
  <c r="T64" i="5"/>
  <c r="I64" i="5"/>
  <c r="Q64" i="5"/>
  <c r="J64" i="5"/>
  <c r="R64" i="5"/>
  <c r="C64" i="5"/>
  <c r="K64" i="5"/>
  <c r="S64" i="5"/>
  <c r="D64" i="5"/>
  <c r="E64" i="5"/>
  <c r="M64" i="5"/>
  <c r="U64" i="5"/>
  <c r="F64" i="5"/>
  <c r="N64" i="5"/>
  <c r="V64" i="5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B64" i="5"/>
  <c r="C92" i="5"/>
  <c r="G66" i="5"/>
  <c r="O66" i="5"/>
  <c r="H66" i="5"/>
  <c r="P66" i="5"/>
  <c r="I66" i="5"/>
  <c r="Q66" i="5"/>
  <c r="J66" i="5"/>
  <c r="R66" i="5"/>
  <c r="T66" i="5"/>
  <c r="C66" i="5"/>
  <c r="K66" i="5"/>
  <c r="S66" i="5"/>
  <c r="E66" i="5"/>
  <c r="M66" i="5"/>
  <c r="U66" i="5"/>
  <c r="D66" i="5"/>
  <c r="B66" i="5"/>
  <c r="F66" i="5"/>
  <c r="N66" i="5"/>
  <c r="V66" i="5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L66" i="5"/>
  <c r="C93" i="5"/>
  <c r="C67" i="5"/>
  <c r="K67" i="5"/>
  <c r="S67" i="5"/>
  <c r="D67" i="5"/>
  <c r="L67" i="5"/>
  <c r="T67" i="5"/>
  <c r="E67" i="5"/>
  <c r="M67" i="5"/>
  <c r="U67" i="5"/>
  <c r="F67" i="5"/>
  <c r="N67" i="5"/>
  <c r="V67" i="5"/>
  <c r="W67" i="5" s="1"/>
  <c r="X67" i="5" s="1"/>
  <c r="Y67" i="5" s="1"/>
  <c r="Z67" i="5" s="1"/>
  <c r="AA67" i="5" s="1"/>
  <c r="AB67" i="5" s="1"/>
  <c r="AC67" i="5" s="1"/>
  <c r="AD67" i="5" s="1"/>
  <c r="AE67" i="5" s="1"/>
  <c r="AF67" i="5" s="1"/>
  <c r="P67" i="5"/>
  <c r="G67" i="5"/>
  <c r="O67" i="5"/>
  <c r="B67" i="5"/>
  <c r="I67" i="5"/>
  <c r="Q67" i="5"/>
  <c r="J67" i="5"/>
  <c r="R67" i="5"/>
  <c r="H67" i="5"/>
  <c r="B53" i="5"/>
  <c r="B86" i="5"/>
  <c r="B54" i="5"/>
  <c r="B87" i="5"/>
  <c r="C44" i="5"/>
  <c r="D44" i="5" s="1"/>
  <c r="E44" i="5" s="1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S44" i="5" s="1"/>
  <c r="T44" i="5" s="1"/>
  <c r="U44" i="5" s="1"/>
  <c r="V44" i="5" s="1"/>
  <c r="W44" i="5" s="1"/>
  <c r="X44" i="5" s="1"/>
  <c r="Y44" i="5" s="1"/>
  <c r="Z44" i="5" s="1"/>
  <c r="AA44" i="5" s="1"/>
  <c r="AB44" i="5" s="1"/>
  <c r="AC44" i="5" s="1"/>
  <c r="AD44" i="5" s="1"/>
  <c r="AE44" i="5" s="1"/>
  <c r="AF44" i="5" s="1"/>
  <c r="BI61" i="16" l="1"/>
  <c r="BI67" i="16" s="1"/>
  <c r="BJ45" i="16"/>
  <c r="BK42" i="16"/>
  <c r="BJ48" i="16"/>
  <c r="BI50" i="16"/>
  <c r="BJ58" i="16"/>
  <c r="BJ64" i="16" s="1"/>
  <c r="BI59" i="16"/>
  <c r="BI65" i="16" s="1"/>
  <c r="BI60" i="16"/>
  <c r="BI66" i="16" s="1"/>
  <c r="BJ59" i="15"/>
  <c r="BJ65" i="15" s="1"/>
  <c r="BJ60" i="15"/>
  <c r="BJ66" i="15" s="1"/>
  <c r="BJ58" i="15"/>
  <c r="BJ64" i="15" s="1"/>
  <c r="BJ45" i="15"/>
  <c r="BK42" i="15"/>
  <c r="BH50" i="15"/>
  <c r="BI48" i="15"/>
  <c r="BH61" i="15"/>
  <c r="BH67" i="15" s="1"/>
  <c r="B52" i="5"/>
  <c r="B85" i="5"/>
  <c r="C87" i="5"/>
  <c r="C86" i="5"/>
  <c r="C84" i="5"/>
  <c r="B51" i="5"/>
  <c r="B45" i="5"/>
  <c r="C45" i="5" s="1"/>
  <c r="D45" i="5" s="1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AD45" i="5" s="1"/>
  <c r="AE45" i="5" s="1"/>
  <c r="AF45" i="5" s="1"/>
  <c r="BJ50" i="16" l="1"/>
  <c r="BK48" i="16"/>
  <c r="BL42" i="16"/>
  <c r="BK45" i="16"/>
  <c r="BJ61" i="16"/>
  <c r="BJ67" i="16" s="1"/>
  <c r="BK58" i="16"/>
  <c r="BK64" i="16" s="1"/>
  <c r="BJ60" i="16"/>
  <c r="BJ66" i="16" s="1"/>
  <c r="BJ59" i="16"/>
  <c r="BJ65" i="16" s="1"/>
  <c r="BI50" i="15"/>
  <c r="BJ48" i="15"/>
  <c r="BI61" i="15"/>
  <c r="BI67" i="15" s="1"/>
  <c r="BK60" i="15"/>
  <c r="BK66" i="15" s="1"/>
  <c r="BL42" i="15"/>
  <c r="BK45" i="15"/>
  <c r="BK58" i="15" s="1"/>
  <c r="BK64" i="15" s="1"/>
  <c r="BK59" i="15"/>
  <c r="BK65" i="15" s="1"/>
  <c r="D84" i="5"/>
  <c r="D86" i="5"/>
  <c r="C85" i="5"/>
  <c r="D87" i="5"/>
  <c r="C53" i="5"/>
  <c r="C51" i="5"/>
  <c r="BK61" i="16" l="1"/>
  <c r="BK67" i="16" s="1"/>
  <c r="BL45" i="16"/>
  <c r="BM42" i="16"/>
  <c r="BK50" i="16"/>
  <c r="BL48" i="16"/>
  <c r="BL58" i="16"/>
  <c r="BL64" i="16" s="1"/>
  <c r="BK59" i="16"/>
  <c r="BK65" i="16" s="1"/>
  <c r="BK60" i="16"/>
  <c r="BK66" i="16" s="1"/>
  <c r="BL60" i="15"/>
  <c r="BL66" i="15" s="1"/>
  <c r="BJ50" i="15"/>
  <c r="BK48" i="15"/>
  <c r="BJ61" i="15"/>
  <c r="BJ67" i="15" s="1"/>
  <c r="BL59" i="15"/>
  <c r="BL65" i="15" s="1"/>
  <c r="BM42" i="15"/>
  <c r="BL45" i="15"/>
  <c r="BL58" i="15" s="1"/>
  <c r="BL64" i="15" s="1"/>
  <c r="D85" i="5"/>
  <c r="E87" i="5"/>
  <c r="E86" i="5"/>
  <c r="E84" i="5"/>
  <c r="C54" i="5"/>
  <c r="C103" i="5" s="1"/>
  <c r="B103" i="5"/>
  <c r="D51" i="5"/>
  <c r="C52" i="5"/>
  <c r="C101" i="5" s="1"/>
  <c r="B101" i="5"/>
  <c r="B40" i="5"/>
  <c r="D53" i="5"/>
  <c r="BN42" i="16" l="1"/>
  <c r="BM45" i="16"/>
  <c r="BM58" i="16"/>
  <c r="BM64" i="16" s="1"/>
  <c r="BL60" i="16"/>
  <c r="BL66" i="16" s="1"/>
  <c r="BL59" i="16"/>
  <c r="BL65" i="16" s="1"/>
  <c r="BM48" i="16"/>
  <c r="BL50" i="16"/>
  <c r="BL61" i="16"/>
  <c r="BL67" i="16" s="1"/>
  <c r="BM45" i="15"/>
  <c r="BN42" i="15"/>
  <c r="BK50" i="15"/>
  <c r="BL48" i="15"/>
  <c r="BK61" i="15"/>
  <c r="BK67" i="15" s="1"/>
  <c r="BM58" i="15"/>
  <c r="BM64" i="15" s="1"/>
  <c r="BM59" i="15"/>
  <c r="BM65" i="15" s="1"/>
  <c r="BM60" i="15"/>
  <c r="BM66" i="15" s="1"/>
  <c r="F84" i="5"/>
  <c r="F86" i="5"/>
  <c r="F87" i="5"/>
  <c r="E85" i="5"/>
  <c r="C38" i="5"/>
  <c r="C100" i="5" s="1"/>
  <c r="D54" i="5"/>
  <c r="D52" i="5"/>
  <c r="E53" i="5"/>
  <c r="C40" i="5"/>
  <c r="C102" i="5" s="1"/>
  <c r="B102" i="5"/>
  <c r="E51" i="5"/>
  <c r="F12" i="3"/>
  <c r="H12" i="3" s="1"/>
  <c r="BM60" i="16" l="1"/>
  <c r="BM66" i="16" s="1"/>
  <c r="BM61" i="16"/>
  <c r="BM67" i="16" s="1"/>
  <c r="BN58" i="16"/>
  <c r="BN64" i="16" s="1"/>
  <c r="BM59" i="16"/>
  <c r="BM65" i="16" s="1"/>
  <c r="BM50" i="16"/>
  <c r="BN48" i="16"/>
  <c r="BN45" i="16"/>
  <c r="BO42" i="16"/>
  <c r="BM48" i="15"/>
  <c r="BL50" i="15"/>
  <c r="BL61" i="15"/>
  <c r="BL67" i="15" s="1"/>
  <c r="BN60" i="15"/>
  <c r="BN66" i="15" s="1"/>
  <c r="BN59" i="15"/>
  <c r="BN65" i="15" s="1"/>
  <c r="BN45" i="15"/>
  <c r="BO42" i="15"/>
  <c r="BN58" i="15"/>
  <c r="BN64" i="15" s="1"/>
  <c r="F85" i="5"/>
  <c r="G87" i="5"/>
  <c r="G86" i="5"/>
  <c r="G84" i="5"/>
  <c r="D38" i="5"/>
  <c r="F53" i="5"/>
  <c r="E52" i="5"/>
  <c r="D101" i="5"/>
  <c r="D40" i="5"/>
  <c r="D103" i="5"/>
  <c r="E54" i="5"/>
  <c r="F51" i="5"/>
  <c r="F13" i="3"/>
  <c r="H13" i="3" s="1"/>
  <c r="D5" i="3"/>
  <c r="C5" i="3"/>
  <c r="BN59" i="16" l="1"/>
  <c r="BN65" i="16" s="1"/>
  <c r="BN61" i="16"/>
  <c r="BN67" i="16" s="1"/>
  <c r="BO48" i="16"/>
  <c r="BN50" i="16"/>
  <c r="BP42" i="16"/>
  <c r="BO45" i="16"/>
  <c r="BO58" i="16" s="1"/>
  <c r="BO64" i="16" s="1"/>
  <c r="BN60" i="16"/>
  <c r="BN66" i="16" s="1"/>
  <c r="BO60" i="15"/>
  <c r="BO66" i="15" s="1"/>
  <c r="BP42" i="15"/>
  <c r="BO45" i="15"/>
  <c r="BO58" i="15" s="1"/>
  <c r="BO64" i="15" s="1"/>
  <c r="BO59" i="15"/>
  <c r="BO65" i="15" s="1"/>
  <c r="BN48" i="15"/>
  <c r="BM50" i="15"/>
  <c r="BM61" i="15"/>
  <c r="BM67" i="15" s="1"/>
  <c r="H84" i="5"/>
  <c r="H86" i="5"/>
  <c r="H87" i="5"/>
  <c r="G85" i="5"/>
  <c r="E38" i="5"/>
  <c r="D100" i="5"/>
  <c r="G53" i="5"/>
  <c r="F52" i="5"/>
  <c r="E101" i="5"/>
  <c r="G51" i="5"/>
  <c r="E40" i="5"/>
  <c r="D102" i="5"/>
  <c r="E103" i="5"/>
  <c r="F54" i="5"/>
  <c r="F14" i="3"/>
  <c r="H14" i="3" s="1"/>
  <c r="BO61" i="16" l="1"/>
  <c r="BO67" i="16" s="1"/>
  <c r="BO59" i="16"/>
  <c r="BO65" i="16" s="1"/>
  <c r="BP48" i="16"/>
  <c r="BO50" i="16"/>
  <c r="BO60" i="16"/>
  <c r="BO66" i="16" s="1"/>
  <c r="BQ42" i="16"/>
  <c r="BP45" i="16"/>
  <c r="BP58" i="16" s="1"/>
  <c r="BP64" i="16" s="1"/>
  <c r="BP60" i="15"/>
  <c r="BP66" i="15" s="1"/>
  <c r="BQ42" i="15"/>
  <c r="BP45" i="15"/>
  <c r="BO48" i="15"/>
  <c r="BN50" i="15"/>
  <c r="BN61" i="15"/>
  <c r="BN67" i="15" s="1"/>
  <c r="BP59" i="15"/>
  <c r="BP65" i="15" s="1"/>
  <c r="BP58" i="15"/>
  <c r="BP64" i="15" s="1"/>
  <c r="H85" i="5"/>
  <c r="I86" i="5"/>
  <c r="I87" i="5"/>
  <c r="I84" i="5"/>
  <c r="F38" i="5"/>
  <c r="E100" i="5"/>
  <c r="H51" i="5"/>
  <c r="F101" i="5"/>
  <c r="G52" i="5"/>
  <c r="F40" i="5"/>
  <c r="E102" i="5"/>
  <c r="H53" i="5"/>
  <c r="F103" i="5"/>
  <c r="G54" i="5"/>
  <c r="F15" i="3"/>
  <c r="H15" i="3" s="1"/>
  <c r="L82" i="1"/>
  <c r="L81" i="1"/>
  <c r="L80" i="1"/>
  <c r="M87" i="1"/>
  <c r="L88" i="1"/>
  <c r="AS2" i="1" a="1"/>
  <c r="AS2" i="1" s="1"/>
  <c r="BP50" i="16" l="1"/>
  <c r="BQ48" i="16"/>
  <c r="BP60" i="16"/>
  <c r="BP66" i="16" s="1"/>
  <c r="BP59" i="16"/>
  <c r="BP65" i="16" s="1"/>
  <c r="BQ58" i="16"/>
  <c r="BQ64" i="16" s="1"/>
  <c r="BQ45" i="16"/>
  <c r="BR42" i="16"/>
  <c r="BP61" i="16"/>
  <c r="BP67" i="16" s="1"/>
  <c r="BP48" i="15"/>
  <c r="BO50" i="15"/>
  <c r="BO61" i="15"/>
  <c r="BO67" i="15" s="1"/>
  <c r="BR42" i="15"/>
  <c r="BQ45" i="15"/>
  <c r="BQ58" i="15" s="1"/>
  <c r="BQ64" i="15" s="1"/>
  <c r="BQ59" i="15"/>
  <c r="BQ65" i="15" s="1"/>
  <c r="BQ60" i="15"/>
  <c r="BQ66" i="15" s="1"/>
  <c r="AT2" i="1" a="1"/>
  <c r="AT2" i="1" s="1"/>
  <c r="AU2" i="1" s="1" a="1"/>
  <c r="AU2" i="1" s="1"/>
  <c r="AF2" i="5"/>
  <c r="J84" i="5"/>
  <c r="J87" i="5"/>
  <c r="J86" i="5"/>
  <c r="I85" i="5"/>
  <c r="G38" i="5"/>
  <c r="F100" i="5"/>
  <c r="G40" i="5"/>
  <c r="F102" i="5"/>
  <c r="H54" i="5"/>
  <c r="G103" i="5"/>
  <c r="I51" i="5"/>
  <c r="I53" i="5"/>
  <c r="G101" i="5"/>
  <c r="H52" i="5"/>
  <c r="F16" i="3"/>
  <c r="H16" i="3" s="1"/>
  <c r="L85" i="1"/>
  <c r="L87" i="1"/>
  <c r="L19" i="1"/>
  <c r="L75" i="1"/>
  <c r="K75" i="1" s="1"/>
  <c r="L76" i="1"/>
  <c r="L77" i="1"/>
  <c r="K77" i="1" s="1"/>
  <c r="L74" i="1"/>
  <c r="BQ59" i="16" l="1"/>
  <c r="BQ65" i="16" s="1"/>
  <c r="BQ61" i="16"/>
  <c r="BQ67" i="16" s="1"/>
  <c r="BQ60" i="16"/>
  <c r="BQ66" i="16" s="1"/>
  <c r="BR58" i="16"/>
  <c r="BR64" i="16" s="1"/>
  <c r="BR45" i="16"/>
  <c r="BS42" i="16"/>
  <c r="BR48" i="16"/>
  <c r="BQ50" i="16"/>
  <c r="BR59" i="15"/>
  <c r="BR65" i="15" s="1"/>
  <c r="BR60" i="15"/>
  <c r="BR66" i="15" s="1"/>
  <c r="BP50" i="15"/>
  <c r="BQ48" i="15"/>
  <c r="BP61" i="15"/>
  <c r="BP67" i="15" s="1"/>
  <c r="BR45" i="15"/>
  <c r="BR58" i="15" s="1"/>
  <c r="BR64" i="15" s="1"/>
  <c r="BS42" i="15"/>
  <c r="AH2" i="5"/>
  <c r="AG2" i="5"/>
  <c r="AG24" i="5"/>
  <c r="AH24" i="5" s="1"/>
  <c r="AG26" i="5"/>
  <c r="AH26" i="5" s="1"/>
  <c r="AI26" i="5" s="1"/>
  <c r="AG65" i="5"/>
  <c r="AH65" i="5" s="1"/>
  <c r="AG30" i="5"/>
  <c r="AH30" i="5" s="1"/>
  <c r="AG31" i="5"/>
  <c r="AH31" i="5" s="1"/>
  <c r="AI31" i="5" s="1"/>
  <c r="AG23" i="5"/>
  <c r="AG29" i="5"/>
  <c r="AG25" i="5"/>
  <c r="AH25" i="5" s="1"/>
  <c r="AG32" i="5"/>
  <c r="AH32" i="5" s="1"/>
  <c r="AF41" i="5"/>
  <c r="AG41" i="5" s="1"/>
  <c r="AH41" i="5" s="1"/>
  <c r="AG47" i="5"/>
  <c r="AH47" i="5" s="1"/>
  <c r="AF39" i="5"/>
  <c r="AG39" i="5" s="1"/>
  <c r="AG46" i="5"/>
  <c r="AH46" i="5" s="1"/>
  <c r="AI46" i="5" s="1"/>
  <c r="AG66" i="5"/>
  <c r="AG67" i="5"/>
  <c r="AG44" i="5"/>
  <c r="AH44" i="5" s="1"/>
  <c r="AG64" i="5"/>
  <c r="AH64" i="5" s="1"/>
  <c r="AG45" i="5"/>
  <c r="AH45" i="5" s="1"/>
  <c r="AI45" i="5" s="1"/>
  <c r="J85" i="5"/>
  <c r="K86" i="5"/>
  <c r="K87" i="5"/>
  <c r="K84" i="5"/>
  <c r="H38" i="5"/>
  <c r="G100" i="5"/>
  <c r="H40" i="5"/>
  <c r="G102" i="5"/>
  <c r="I52" i="5"/>
  <c r="H101" i="5"/>
  <c r="J51" i="5"/>
  <c r="J53" i="5"/>
  <c r="H103" i="5"/>
  <c r="I54" i="5"/>
  <c r="F17" i="3"/>
  <c r="H17" i="3" s="1"/>
  <c r="AV2" i="1" a="1"/>
  <c r="AV2" i="1" s="1"/>
  <c r="L23" i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K26" i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K48" i="1"/>
  <c r="K43" i="1"/>
  <c r="L43" i="1" s="1"/>
  <c r="M43" i="1" s="1"/>
  <c r="N43" i="1" s="1"/>
  <c r="O43" i="1" s="1"/>
  <c r="P43" i="1" s="1"/>
  <c r="K42" i="1"/>
  <c r="L36" i="1"/>
  <c r="L37" i="1"/>
  <c r="L38" i="1"/>
  <c r="L35" i="1"/>
  <c r="L29" i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L30" i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L31" i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L32" i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BR60" i="16" l="1"/>
  <c r="BR66" i="16" s="1"/>
  <c r="BR61" i="16"/>
  <c r="BR67" i="16" s="1"/>
  <c r="BR50" i="16"/>
  <c r="BS48" i="16"/>
  <c r="BT42" i="16"/>
  <c r="BS45" i="16"/>
  <c r="BS58" i="16" s="1"/>
  <c r="BS64" i="16" s="1"/>
  <c r="BR59" i="16"/>
  <c r="BR65" i="16" s="1"/>
  <c r="BR48" i="15"/>
  <c r="BQ50" i="15"/>
  <c r="BQ61" i="15"/>
  <c r="BQ67" i="15" s="1"/>
  <c r="BT42" i="15"/>
  <c r="BS45" i="15"/>
  <c r="BS58" i="15" s="1"/>
  <c r="BS64" i="15" s="1"/>
  <c r="BS60" i="15"/>
  <c r="BS66" i="15" s="1"/>
  <c r="BS59" i="15"/>
  <c r="BS65" i="15" s="1"/>
  <c r="AH39" i="5"/>
  <c r="AI30" i="5"/>
  <c r="AW2" i="1" a="1"/>
  <c r="AW2" i="1" s="1"/>
  <c r="AX2" i="1" s="1" a="1"/>
  <c r="AX2" i="1" s="1"/>
  <c r="AI2" i="5"/>
  <c r="AI41" i="5" s="1"/>
  <c r="AI47" i="5"/>
  <c r="AI65" i="5"/>
  <c r="AJ45" i="5"/>
  <c r="AI64" i="5"/>
  <c r="AI32" i="5"/>
  <c r="AI24" i="5"/>
  <c r="AI44" i="5"/>
  <c r="AI25" i="5"/>
  <c r="AH67" i="5"/>
  <c r="AI67" i="5" s="1"/>
  <c r="AJ67" i="5" s="1"/>
  <c r="AH29" i="5"/>
  <c r="AI29" i="5" s="1"/>
  <c r="AH66" i="5"/>
  <c r="AI66" i="5" s="1"/>
  <c r="AH23" i="5"/>
  <c r="AI23" i="5" s="1"/>
  <c r="L87" i="5"/>
  <c r="K85" i="5"/>
  <c r="L84" i="5"/>
  <c r="L86" i="5"/>
  <c r="I38" i="5"/>
  <c r="H100" i="5"/>
  <c r="I101" i="5"/>
  <c r="J52" i="5"/>
  <c r="K51" i="5"/>
  <c r="J54" i="5"/>
  <c r="I103" i="5"/>
  <c r="K53" i="5"/>
  <c r="I40" i="5"/>
  <c r="H102" i="5"/>
  <c r="F18" i="3"/>
  <c r="H18" i="3" s="1"/>
  <c r="AW32" i="1"/>
  <c r="AW30" i="1"/>
  <c r="AW29" i="1"/>
  <c r="AV26" i="1"/>
  <c r="AV25" i="1"/>
  <c r="AW31" i="1"/>
  <c r="AV24" i="1"/>
  <c r="AV23" i="1"/>
  <c r="M35" i="1"/>
  <c r="N35" i="1" s="1"/>
  <c r="M38" i="1"/>
  <c r="M37" i="1"/>
  <c r="L60" i="1"/>
  <c r="M36" i="1"/>
  <c r="L59" i="1"/>
  <c r="L65" i="1" s="1"/>
  <c r="Q43" i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O43" i="1" s="1"/>
  <c r="AP43" i="1" s="1"/>
  <c r="AQ43" i="1" s="1"/>
  <c r="AR43" i="1" s="1"/>
  <c r="AS43" i="1" s="1"/>
  <c r="AT43" i="1" s="1"/>
  <c r="AU43" i="1" s="1"/>
  <c r="AV43" i="1" s="1"/>
  <c r="K74" i="1"/>
  <c r="K45" i="1"/>
  <c r="K50" i="1"/>
  <c r="L42" i="1"/>
  <c r="L45" i="1" s="1"/>
  <c r="L48" i="1"/>
  <c r="P14" i="1"/>
  <c r="P13" i="1"/>
  <c r="K60" i="1" s="1"/>
  <c r="P12" i="1"/>
  <c r="K59" i="1" s="1"/>
  <c r="K65" i="1" s="1"/>
  <c r="P11" i="1"/>
  <c r="BS50" i="16" l="1"/>
  <c r="BT48" i="16"/>
  <c r="BS61" i="16"/>
  <c r="BS67" i="16" s="1"/>
  <c r="BS59" i="16"/>
  <c r="BS65" i="16" s="1"/>
  <c r="BS60" i="16"/>
  <c r="BS66" i="16" s="1"/>
  <c r="BT45" i="16"/>
  <c r="BT58" i="16" s="1"/>
  <c r="BT64" i="16" s="1"/>
  <c r="BU42" i="16"/>
  <c r="BT60" i="15"/>
  <c r="BT66" i="15" s="1"/>
  <c r="BT45" i="15"/>
  <c r="BU42" i="15"/>
  <c r="BT59" i="15"/>
  <c r="BT65" i="15" s="1"/>
  <c r="BR50" i="15"/>
  <c r="BS48" i="15"/>
  <c r="BR61" i="15"/>
  <c r="BR67" i="15" s="1"/>
  <c r="BT58" i="15"/>
  <c r="BT64" i="15" s="1"/>
  <c r="K58" i="1"/>
  <c r="AW43" i="1"/>
  <c r="AJ46" i="5"/>
  <c r="AJ32" i="5"/>
  <c r="AJ31" i="5"/>
  <c r="AJ25" i="5"/>
  <c r="AJ65" i="5"/>
  <c r="AX29" i="1"/>
  <c r="AY29" i="1" s="1"/>
  <c r="AJ44" i="5"/>
  <c r="AJ47" i="5"/>
  <c r="AW25" i="1"/>
  <c r="AX25" i="1" s="1"/>
  <c r="AW26" i="1"/>
  <c r="AX26" i="1" s="1"/>
  <c r="AX30" i="1"/>
  <c r="AY30" i="1" s="1"/>
  <c r="AJ24" i="5"/>
  <c r="AJ2" i="5"/>
  <c r="AK67" i="5" s="1"/>
  <c r="AJ64" i="5"/>
  <c r="AW24" i="1"/>
  <c r="AX24" i="1" s="1"/>
  <c r="AJ66" i="5"/>
  <c r="AJ26" i="5"/>
  <c r="AJ30" i="5"/>
  <c r="AK2" i="5"/>
  <c r="AX32" i="1"/>
  <c r="AW23" i="1"/>
  <c r="AJ23" i="5"/>
  <c r="AX31" i="1"/>
  <c r="AJ29" i="5"/>
  <c r="AI39" i="5"/>
  <c r="M86" i="5"/>
  <c r="M84" i="5"/>
  <c r="L85" i="5"/>
  <c r="M87" i="5"/>
  <c r="J38" i="5"/>
  <c r="I100" i="5"/>
  <c r="J40" i="5"/>
  <c r="I102" i="5"/>
  <c r="L51" i="5"/>
  <c r="L53" i="5"/>
  <c r="K54" i="5"/>
  <c r="J103" i="5"/>
  <c r="K52" i="5"/>
  <c r="J101" i="5"/>
  <c r="F19" i="3"/>
  <c r="H19" i="3" s="1"/>
  <c r="AX43" i="1"/>
  <c r="AX23" i="1"/>
  <c r="AY32" i="1"/>
  <c r="AY31" i="1"/>
  <c r="AY2" i="1" a="1"/>
  <c r="AY2" i="1" s="1"/>
  <c r="K61" i="1"/>
  <c r="K67" i="1" s="1"/>
  <c r="N38" i="1"/>
  <c r="N36" i="1"/>
  <c r="M59" i="1"/>
  <c r="M65" i="1" s="1"/>
  <c r="N37" i="1"/>
  <c r="M60" i="1"/>
  <c r="L58" i="1"/>
  <c r="L64" i="1" s="1"/>
  <c r="O35" i="1"/>
  <c r="P35" i="1" s="1"/>
  <c r="M48" i="1"/>
  <c r="L50" i="1"/>
  <c r="L61" i="1" s="1"/>
  <c r="L67" i="1" s="1"/>
  <c r="M42" i="1"/>
  <c r="N42" i="1" s="1"/>
  <c r="BT60" i="16" l="1"/>
  <c r="BT66" i="16" s="1"/>
  <c r="BT59" i="16"/>
  <c r="BT65" i="16" s="1"/>
  <c r="BT61" i="16"/>
  <c r="BT67" i="16" s="1"/>
  <c r="BV42" i="16"/>
  <c r="BU45" i="16"/>
  <c r="BU58" i="16" s="1"/>
  <c r="BU64" i="16" s="1"/>
  <c r="BU48" i="16"/>
  <c r="BT50" i="16"/>
  <c r="BS50" i="15"/>
  <c r="BT48" i="15"/>
  <c r="BS61" i="15"/>
  <c r="BS67" i="15" s="1"/>
  <c r="BU59" i="15"/>
  <c r="BU65" i="15" s="1"/>
  <c r="BU45" i="15"/>
  <c r="BU58" i="15" s="1"/>
  <c r="BU64" i="15" s="1"/>
  <c r="BV42" i="15"/>
  <c r="BU60" i="15"/>
  <c r="BU66" i="15" s="1"/>
  <c r="AK64" i="5"/>
  <c r="AL64" i="5" s="1"/>
  <c r="AJ39" i="5"/>
  <c r="AK39" i="5" s="1"/>
  <c r="AK46" i="5"/>
  <c r="AL46" i="5" s="1"/>
  <c r="AK32" i="5"/>
  <c r="AL32" i="5" s="1"/>
  <c r="AL67" i="5"/>
  <c r="AK24" i="5"/>
  <c r="AL24" i="5" s="1"/>
  <c r="AJ41" i="5"/>
  <c r="AK41" i="5" s="1"/>
  <c r="AK29" i="5"/>
  <c r="AL29" i="5" s="1"/>
  <c r="AK47" i="5"/>
  <c r="AL47" i="5" s="1"/>
  <c r="AK44" i="5"/>
  <c r="AL44" i="5" s="1"/>
  <c r="AY43" i="1"/>
  <c r="AL2" i="5"/>
  <c r="AM64" i="5" s="1"/>
  <c r="AK65" i="5"/>
  <c r="AL65" i="5" s="1"/>
  <c r="AM65" i="5" s="1"/>
  <c r="AM32" i="5"/>
  <c r="AK31" i="5"/>
  <c r="AL31" i="5" s="1"/>
  <c r="AK23" i="5"/>
  <c r="AL23" i="5" s="1"/>
  <c r="AK26" i="5"/>
  <c r="AL26" i="5" s="1"/>
  <c r="AK25" i="5"/>
  <c r="AL25" i="5" s="1"/>
  <c r="AK30" i="5"/>
  <c r="AL30" i="5" s="1"/>
  <c r="AK66" i="5"/>
  <c r="AL66" i="5" s="1"/>
  <c r="AK45" i="5"/>
  <c r="AL45" i="5" s="1"/>
  <c r="M85" i="5"/>
  <c r="N87" i="5"/>
  <c r="N84" i="5"/>
  <c r="N86" i="5"/>
  <c r="K38" i="5"/>
  <c r="J100" i="5"/>
  <c r="K101" i="5"/>
  <c r="L52" i="5"/>
  <c r="L54" i="5"/>
  <c r="K103" i="5"/>
  <c r="M53" i="5"/>
  <c r="M51" i="5"/>
  <c r="K40" i="5"/>
  <c r="J102" i="5"/>
  <c r="F20" i="3"/>
  <c r="H20" i="3" s="1"/>
  <c r="B21" i="3"/>
  <c r="AZ29" i="1"/>
  <c r="AY25" i="1"/>
  <c r="AY26" i="1"/>
  <c r="AY23" i="1"/>
  <c r="AZ31" i="1"/>
  <c r="AY24" i="1"/>
  <c r="AZ30" i="1"/>
  <c r="AZ32" i="1"/>
  <c r="AZ2" i="1" a="1"/>
  <c r="AZ2" i="1" s="1"/>
  <c r="O38" i="1"/>
  <c r="O36" i="1"/>
  <c r="N59" i="1"/>
  <c r="N65" i="1" s="1"/>
  <c r="O37" i="1"/>
  <c r="N60" i="1"/>
  <c r="M45" i="1"/>
  <c r="N48" i="1"/>
  <c r="M50" i="1"/>
  <c r="M61" i="1" s="1"/>
  <c r="M67" i="1" s="1"/>
  <c r="O42" i="1"/>
  <c r="N45" i="1"/>
  <c r="N58" i="1" s="1"/>
  <c r="N64" i="1" s="1"/>
  <c r="Q35" i="1"/>
  <c r="BV45" i="16" l="1"/>
  <c r="BW42" i="16"/>
  <c r="BU61" i="16"/>
  <c r="BU67" i="16" s="1"/>
  <c r="BV58" i="16"/>
  <c r="BV64" i="16" s="1"/>
  <c r="BU59" i="16"/>
  <c r="BU65" i="16" s="1"/>
  <c r="BU50" i="16"/>
  <c r="BV48" i="16"/>
  <c r="BU60" i="16"/>
  <c r="BU66" i="16" s="1"/>
  <c r="BV45" i="15"/>
  <c r="BV58" i="15" s="1"/>
  <c r="BV64" i="15" s="1"/>
  <c r="BW42" i="15"/>
  <c r="BV60" i="15"/>
  <c r="BV66" i="15" s="1"/>
  <c r="BV59" i="15"/>
  <c r="BV65" i="15" s="1"/>
  <c r="BU48" i="15"/>
  <c r="BT50" i="15"/>
  <c r="BT61" i="15"/>
  <c r="BT67" i="15" s="1"/>
  <c r="AM23" i="5"/>
  <c r="AM31" i="5"/>
  <c r="AM26" i="5"/>
  <c r="AL41" i="5"/>
  <c r="AM47" i="5"/>
  <c r="AM67" i="5"/>
  <c r="AM66" i="5"/>
  <c r="AM45" i="5"/>
  <c r="AM25" i="5"/>
  <c r="AL39" i="5"/>
  <c r="AM30" i="5"/>
  <c r="AM29" i="5"/>
  <c r="AM44" i="5"/>
  <c r="AZ43" i="1"/>
  <c r="AM2" i="5"/>
  <c r="AM24" i="5"/>
  <c r="AM46" i="5"/>
  <c r="O86" i="5"/>
  <c r="O87" i="5"/>
  <c r="O84" i="5"/>
  <c r="N85" i="5"/>
  <c r="L38" i="5"/>
  <c r="K100" i="5"/>
  <c r="L40" i="5"/>
  <c r="K102" i="5"/>
  <c r="N53" i="5"/>
  <c r="L101" i="5"/>
  <c r="M52" i="5"/>
  <c r="N51" i="5"/>
  <c r="M54" i="5"/>
  <c r="L103" i="5"/>
  <c r="F21" i="3"/>
  <c r="H21" i="3" s="1"/>
  <c r="B22" i="3"/>
  <c r="AZ24" i="1"/>
  <c r="BA31" i="1"/>
  <c r="AZ23" i="1"/>
  <c r="AZ25" i="1"/>
  <c r="BA29" i="1"/>
  <c r="BA30" i="1"/>
  <c r="AZ26" i="1"/>
  <c r="BA32" i="1"/>
  <c r="BA2" i="1" a="1"/>
  <c r="BA2" i="1" s="1"/>
  <c r="M58" i="1"/>
  <c r="M64" i="1" s="1"/>
  <c r="P38" i="1"/>
  <c r="R35" i="1"/>
  <c r="P37" i="1"/>
  <c r="P60" i="1" s="1"/>
  <c r="O60" i="1"/>
  <c r="P36" i="1"/>
  <c r="P59" i="1" s="1"/>
  <c r="P65" i="1" s="1"/>
  <c r="O59" i="1"/>
  <c r="O65" i="1" s="1"/>
  <c r="O48" i="1"/>
  <c r="N50" i="1"/>
  <c r="N61" i="1" s="1"/>
  <c r="N67" i="1" s="1"/>
  <c r="P42" i="1"/>
  <c r="O45" i="1"/>
  <c r="O58" i="1" s="1"/>
  <c r="O64" i="1" s="1"/>
  <c r="B15" i="9" l="1"/>
  <c r="D15" i="9" s="1"/>
  <c r="BV59" i="16"/>
  <c r="BV65" i="16" s="1"/>
  <c r="BV60" i="16"/>
  <c r="BV66" i="16" s="1"/>
  <c r="BV61" i="16"/>
  <c r="BV67" i="16" s="1"/>
  <c r="BW48" i="16"/>
  <c r="BV50" i="16"/>
  <c r="BX42" i="16"/>
  <c r="BW45" i="16"/>
  <c r="BW58" i="16" s="1"/>
  <c r="BW64" i="16" s="1"/>
  <c r="BW60" i="15"/>
  <c r="BW66" i="15" s="1"/>
  <c r="BW45" i="15"/>
  <c r="BX42" i="15"/>
  <c r="BW59" i="15"/>
  <c r="BW65" i="15" s="1"/>
  <c r="BW58" i="15"/>
  <c r="BW64" i="15" s="1"/>
  <c r="BU50" i="15"/>
  <c r="BV48" i="15"/>
  <c r="BU61" i="15"/>
  <c r="BU67" i="15" s="1"/>
  <c r="AN46" i="5"/>
  <c r="AN47" i="5"/>
  <c r="B14" i="9"/>
  <c r="D14" i="9" s="1"/>
  <c r="AN24" i="5"/>
  <c r="AM39" i="5"/>
  <c r="AN23" i="5"/>
  <c r="AN26" i="5"/>
  <c r="AN67" i="5"/>
  <c r="AN44" i="5"/>
  <c r="AN25" i="5"/>
  <c r="AN29" i="5"/>
  <c r="AN65" i="5"/>
  <c r="AN30" i="5"/>
  <c r="AM41" i="5"/>
  <c r="AN45" i="5"/>
  <c r="AN64" i="5"/>
  <c r="AN31" i="5"/>
  <c r="AN32" i="5"/>
  <c r="BA43" i="1"/>
  <c r="AN2" i="5"/>
  <c r="AN66" i="5"/>
  <c r="O85" i="5"/>
  <c r="P84" i="5"/>
  <c r="P87" i="5"/>
  <c r="P86" i="5"/>
  <c r="M38" i="5"/>
  <c r="L100" i="5"/>
  <c r="O51" i="5"/>
  <c r="N54" i="5"/>
  <c r="M103" i="5"/>
  <c r="O53" i="5"/>
  <c r="M101" i="5"/>
  <c r="N52" i="5"/>
  <c r="M40" i="5"/>
  <c r="L102" i="5"/>
  <c r="F22" i="3"/>
  <c r="H22" i="3" s="1"/>
  <c r="B23" i="3"/>
  <c r="BA26" i="1"/>
  <c r="BB30" i="1"/>
  <c r="BB29" i="1"/>
  <c r="BA25" i="1"/>
  <c r="BA23" i="1"/>
  <c r="BB31" i="1"/>
  <c r="BB32" i="1"/>
  <c r="BA24" i="1"/>
  <c r="BB2" i="1" a="1"/>
  <c r="BB2" i="1" s="1"/>
  <c r="Q36" i="1"/>
  <c r="Q65" i="1" s="1"/>
  <c r="S35" i="1"/>
  <c r="Q37" i="1"/>
  <c r="Q38" i="1"/>
  <c r="P48" i="1"/>
  <c r="P61" i="1" s="1"/>
  <c r="P67" i="1" s="1"/>
  <c r="O50" i="1"/>
  <c r="O61" i="1" s="1"/>
  <c r="O67" i="1" s="1"/>
  <c r="Q42" i="1"/>
  <c r="P45" i="1"/>
  <c r="P58" i="1" s="1"/>
  <c r="P64" i="1" s="1"/>
  <c r="B16" i="9" l="1"/>
  <c r="D16" i="9" s="1"/>
  <c r="BW61" i="16"/>
  <c r="BW67" i="16" s="1"/>
  <c r="BW60" i="16"/>
  <c r="BW66" i="16" s="1"/>
  <c r="BY42" i="16"/>
  <c r="BX45" i="16"/>
  <c r="BX58" i="16"/>
  <c r="BX64" i="16" s="1"/>
  <c r="BX48" i="16"/>
  <c r="BW50" i="16"/>
  <c r="BW59" i="16"/>
  <c r="BW65" i="16" s="1"/>
  <c r="BX59" i="15"/>
  <c r="BX65" i="15" s="1"/>
  <c r="BY42" i="15"/>
  <c r="BX45" i="15"/>
  <c r="BX58" i="15" s="1"/>
  <c r="BX64" i="15" s="1"/>
  <c r="BW48" i="15"/>
  <c r="BV50" i="15"/>
  <c r="BV61" i="15"/>
  <c r="BV67" i="15" s="1"/>
  <c r="BX60" i="15"/>
  <c r="BX66" i="15" s="1"/>
  <c r="AO26" i="5"/>
  <c r="AO65" i="5"/>
  <c r="AO30" i="5"/>
  <c r="AO44" i="5"/>
  <c r="AO25" i="5"/>
  <c r="AO31" i="5"/>
  <c r="AO67" i="5"/>
  <c r="AO24" i="5"/>
  <c r="AO47" i="5"/>
  <c r="AO64" i="5"/>
  <c r="AO46" i="5"/>
  <c r="AO23" i="5"/>
  <c r="AP23" i="5" s="1"/>
  <c r="AO45" i="5"/>
  <c r="AO32" i="5"/>
  <c r="AO66" i="5"/>
  <c r="AN41" i="5"/>
  <c r="AO29" i="5"/>
  <c r="BC2" i="1" a="1"/>
  <c r="BC2" i="1" s="1"/>
  <c r="AO2" i="5"/>
  <c r="AP65" i="5" s="1"/>
  <c r="AN39" i="5"/>
  <c r="Q86" i="5"/>
  <c r="Q87" i="5"/>
  <c r="Q84" i="5"/>
  <c r="P85" i="5"/>
  <c r="N38" i="5"/>
  <c r="M100" i="5"/>
  <c r="N40" i="5"/>
  <c r="M102" i="5"/>
  <c r="N101" i="5"/>
  <c r="O52" i="5"/>
  <c r="P53" i="5"/>
  <c r="N103" i="5"/>
  <c r="O54" i="5"/>
  <c r="P51" i="5"/>
  <c r="F23" i="3"/>
  <c r="H23" i="3" s="1"/>
  <c r="B24" i="3"/>
  <c r="BC31" i="1"/>
  <c r="BB23" i="1"/>
  <c r="BB25" i="1"/>
  <c r="BC29" i="1"/>
  <c r="BB24" i="1"/>
  <c r="BC30" i="1"/>
  <c r="BC32" i="1"/>
  <c r="BB26" i="1"/>
  <c r="BB43" i="1"/>
  <c r="R38" i="1"/>
  <c r="R37" i="1"/>
  <c r="R66" i="1" s="1"/>
  <c r="T35" i="1"/>
  <c r="K76" i="1"/>
  <c r="R36" i="1"/>
  <c r="R65" i="1" s="1"/>
  <c r="Q48" i="1"/>
  <c r="Q67" i="1" s="1"/>
  <c r="P50" i="1"/>
  <c r="R42" i="1"/>
  <c r="Q45" i="1"/>
  <c r="B17" i="9" l="1"/>
  <c r="D17" i="9" s="1"/>
  <c r="BY45" i="16"/>
  <c r="BY58" i="16" s="1"/>
  <c r="BY64" i="16" s="1"/>
  <c r="BZ42" i="16"/>
  <c r="BX60" i="16"/>
  <c r="BX66" i="16" s="1"/>
  <c r="BX59" i="16"/>
  <c r="BX65" i="16" s="1"/>
  <c r="BX50" i="16"/>
  <c r="BY48" i="16"/>
  <c r="BX61" i="16"/>
  <c r="BX67" i="16" s="1"/>
  <c r="BY45" i="15"/>
  <c r="BZ42" i="15"/>
  <c r="BY60" i="15"/>
  <c r="BY66" i="15" s="1"/>
  <c r="BY58" i="15"/>
  <c r="BY64" i="15" s="1"/>
  <c r="BX48" i="15"/>
  <c r="BW50" i="15"/>
  <c r="BW61" i="15"/>
  <c r="BW67" i="15" s="1"/>
  <c r="BY59" i="15"/>
  <c r="BY65" i="15" s="1"/>
  <c r="L66" i="1"/>
  <c r="K66" i="1"/>
  <c r="M66" i="1"/>
  <c r="N66" i="1"/>
  <c r="P66" i="1"/>
  <c r="O66" i="1"/>
  <c r="Q66" i="1"/>
  <c r="AP44" i="5"/>
  <c r="AP29" i="5"/>
  <c r="AP45" i="5"/>
  <c r="AP47" i="5"/>
  <c r="AP26" i="5"/>
  <c r="AP25" i="5"/>
  <c r="AP31" i="5"/>
  <c r="AP24" i="5"/>
  <c r="AO41" i="5"/>
  <c r="AO39" i="5"/>
  <c r="AP30" i="5"/>
  <c r="BD2" i="1" a="1"/>
  <c r="BD2" i="1" s="1"/>
  <c r="AP2" i="5"/>
  <c r="AQ65" i="5" s="1"/>
  <c r="BC26" i="1"/>
  <c r="BD32" i="1"/>
  <c r="BD30" i="1"/>
  <c r="AP66" i="5"/>
  <c r="AP64" i="5"/>
  <c r="BC43" i="1"/>
  <c r="BC24" i="1"/>
  <c r="BC25" i="1"/>
  <c r="AP67" i="5"/>
  <c r="AP32" i="5"/>
  <c r="BD31" i="1"/>
  <c r="BD29" i="1"/>
  <c r="BC23" i="1"/>
  <c r="AP46" i="5"/>
  <c r="R84" i="5"/>
  <c r="Q85" i="5"/>
  <c r="R87" i="5"/>
  <c r="R86" i="5"/>
  <c r="O38" i="5"/>
  <c r="N100" i="5"/>
  <c r="Q51" i="5"/>
  <c r="O101" i="5"/>
  <c r="P52" i="5"/>
  <c r="O40" i="5"/>
  <c r="N102" i="5"/>
  <c r="Q53" i="5"/>
  <c r="O103" i="5"/>
  <c r="P54" i="5"/>
  <c r="F24" i="3"/>
  <c r="H24" i="3" s="1"/>
  <c r="B25" i="3"/>
  <c r="U35" i="1"/>
  <c r="S36" i="1"/>
  <c r="S65" i="1" s="1"/>
  <c r="S37" i="1"/>
  <c r="S66" i="1" s="1"/>
  <c r="S38" i="1"/>
  <c r="R48" i="1"/>
  <c r="R67" i="1" s="1"/>
  <c r="Q50" i="1"/>
  <c r="S42" i="1"/>
  <c r="R45" i="1"/>
  <c r="B18" i="9" l="1"/>
  <c r="D18" i="9" s="1"/>
  <c r="BY59" i="16"/>
  <c r="BY65" i="16" s="1"/>
  <c r="BY60" i="16"/>
  <c r="BY66" i="16" s="1"/>
  <c r="BZ45" i="16"/>
  <c r="BZ58" i="16" s="1"/>
  <c r="BZ64" i="16" s="1"/>
  <c r="CA42" i="16"/>
  <c r="CA45" i="16" s="1"/>
  <c r="BZ48" i="16"/>
  <c r="BY50" i="16"/>
  <c r="BY61" i="16"/>
  <c r="BY67" i="16" s="1"/>
  <c r="CA60" i="15"/>
  <c r="CA66" i="15" s="1"/>
  <c r="BZ60" i="15"/>
  <c r="BZ66" i="15" s="1"/>
  <c r="CA59" i="15"/>
  <c r="CA65" i="15" s="1"/>
  <c r="BZ59" i="15"/>
  <c r="BZ65" i="15" s="1"/>
  <c r="CA42" i="15"/>
  <c r="CA45" i="15" s="1"/>
  <c r="BZ45" i="15"/>
  <c r="BZ58" i="15" s="1"/>
  <c r="BZ64" i="15" s="1"/>
  <c r="BX50" i="15"/>
  <c r="BY48" i="15"/>
  <c r="BX61" i="15"/>
  <c r="BX67" i="15" s="1"/>
  <c r="AQ30" i="5"/>
  <c r="AQ46" i="5"/>
  <c r="AQ31" i="5"/>
  <c r="AQ32" i="5"/>
  <c r="AQ67" i="5"/>
  <c r="AQ26" i="5"/>
  <c r="AQ44" i="5"/>
  <c r="AQ64" i="5"/>
  <c r="AQ66" i="5"/>
  <c r="BE31" i="1"/>
  <c r="AQ29" i="5"/>
  <c r="AQ45" i="5"/>
  <c r="AP41" i="5"/>
  <c r="AQ25" i="5"/>
  <c r="AQ23" i="5"/>
  <c r="BD43" i="1"/>
  <c r="BD23" i="1"/>
  <c r="BD25" i="1"/>
  <c r="BD26" i="1"/>
  <c r="BE30" i="1"/>
  <c r="BE29" i="1"/>
  <c r="AP39" i="5"/>
  <c r="AQ24" i="5"/>
  <c r="BE2" i="1" a="1"/>
  <c r="BE2" i="1" s="1"/>
  <c r="AQ2" i="5"/>
  <c r="AR65" i="5" s="1"/>
  <c r="AQ47" i="5"/>
  <c r="BD24" i="1"/>
  <c r="BE32" i="1"/>
  <c r="S86" i="5"/>
  <c r="R85" i="5"/>
  <c r="S87" i="5"/>
  <c r="S84" i="5"/>
  <c r="P38" i="5"/>
  <c r="O100" i="5"/>
  <c r="Q54" i="5"/>
  <c r="P103" i="5"/>
  <c r="R51" i="5"/>
  <c r="R53" i="5"/>
  <c r="P40" i="5"/>
  <c r="O102" i="5"/>
  <c r="P101" i="5"/>
  <c r="Q52" i="5"/>
  <c r="F25" i="3"/>
  <c r="H25" i="3" s="1"/>
  <c r="B26" i="3"/>
  <c r="T38" i="1"/>
  <c r="T36" i="1"/>
  <c r="T65" i="1" s="1"/>
  <c r="V35" i="1"/>
  <c r="T37" i="1"/>
  <c r="T66" i="1" s="1"/>
  <c r="S48" i="1"/>
  <c r="S67" i="1" s="1"/>
  <c r="R50" i="1"/>
  <c r="T42" i="1"/>
  <c r="S45" i="1"/>
  <c r="B19" i="9" l="1"/>
  <c r="D19" i="9" s="1"/>
  <c r="BZ50" i="16"/>
  <c r="CA48" i="16"/>
  <c r="CA50" i="16" s="1"/>
  <c r="CA60" i="16"/>
  <c r="CA66" i="16" s="1"/>
  <c r="BZ60" i="16"/>
  <c r="BZ66" i="16" s="1"/>
  <c r="CA58" i="16"/>
  <c r="CA64" i="16" s="1"/>
  <c r="BZ61" i="16"/>
  <c r="BZ67" i="16" s="1"/>
  <c r="CA61" i="16"/>
  <c r="CA67" i="16" s="1"/>
  <c r="CA59" i="16"/>
  <c r="CA65" i="16" s="1"/>
  <c r="BZ59" i="16"/>
  <c r="BZ65" i="16" s="1"/>
  <c r="BZ48" i="15"/>
  <c r="BY50" i="15"/>
  <c r="BY61" i="15"/>
  <c r="BY67" i="15" s="1"/>
  <c r="CA58" i="15"/>
  <c r="CA64" i="15" s="1"/>
  <c r="AQ39" i="5"/>
  <c r="AR47" i="5"/>
  <c r="AR67" i="5"/>
  <c r="BF30" i="1"/>
  <c r="AR45" i="5"/>
  <c r="BE23" i="1"/>
  <c r="BF2" i="1" a="1"/>
  <c r="BF2" i="1" s="1"/>
  <c r="AR2" i="5"/>
  <c r="AS65" i="5" s="1"/>
  <c r="BE26" i="1"/>
  <c r="AR26" i="5"/>
  <c r="BE24" i="1"/>
  <c r="AR24" i="5"/>
  <c r="AR66" i="5"/>
  <c r="AR30" i="5"/>
  <c r="BE43" i="1"/>
  <c r="BF32" i="1"/>
  <c r="BE25" i="1"/>
  <c r="AQ41" i="5"/>
  <c r="BF29" i="1"/>
  <c r="BF31" i="1"/>
  <c r="AR32" i="5"/>
  <c r="AR29" i="5"/>
  <c r="AR23" i="5"/>
  <c r="AR25" i="5"/>
  <c r="AR46" i="5"/>
  <c r="AR44" i="5"/>
  <c r="AR31" i="5"/>
  <c r="AR64" i="5"/>
  <c r="S85" i="5"/>
  <c r="T84" i="5"/>
  <c r="T87" i="5"/>
  <c r="T86" i="5"/>
  <c r="Q38" i="5"/>
  <c r="P100" i="5"/>
  <c r="Q40" i="5"/>
  <c r="P102" i="5"/>
  <c r="S51" i="5"/>
  <c r="R52" i="5"/>
  <c r="Q101" i="5"/>
  <c r="S53" i="5"/>
  <c r="Q103" i="5"/>
  <c r="R54" i="5"/>
  <c r="F26" i="3"/>
  <c r="H26" i="3" s="1"/>
  <c r="B27" i="3"/>
  <c r="U37" i="1"/>
  <c r="U66" i="1" s="1"/>
  <c r="W35" i="1"/>
  <c r="U36" i="1"/>
  <c r="U65" i="1" s="1"/>
  <c r="U38" i="1"/>
  <c r="T48" i="1"/>
  <c r="T67" i="1" s="1"/>
  <c r="S50" i="1"/>
  <c r="U42" i="1"/>
  <c r="T45" i="1"/>
  <c r="T64" i="1" s="1"/>
  <c r="B20" i="9" l="1"/>
  <c r="D20" i="9" s="1"/>
  <c r="BZ50" i="15"/>
  <c r="CA48" i="15"/>
  <c r="BZ61" i="15"/>
  <c r="BZ67" i="15" s="1"/>
  <c r="AS29" i="5"/>
  <c r="AS64" i="5"/>
  <c r="AS32" i="5"/>
  <c r="BF43" i="1"/>
  <c r="BG2" i="1" a="1"/>
  <c r="BG2" i="1" s="1"/>
  <c r="AS2" i="5"/>
  <c r="AT65" i="5" s="1"/>
  <c r="AS30" i="5"/>
  <c r="AS44" i="5"/>
  <c r="BG29" i="1"/>
  <c r="AS66" i="5"/>
  <c r="BF23" i="1"/>
  <c r="AR41" i="5"/>
  <c r="AS45" i="5"/>
  <c r="AS25" i="5"/>
  <c r="BF25" i="1"/>
  <c r="BF24" i="1"/>
  <c r="AS67" i="5"/>
  <c r="AS31" i="5"/>
  <c r="AS46" i="5"/>
  <c r="AS24" i="5"/>
  <c r="AS23" i="5"/>
  <c r="AR39" i="5"/>
  <c r="AS26" i="5"/>
  <c r="BG30" i="1"/>
  <c r="BG32" i="1"/>
  <c r="BG31" i="1"/>
  <c r="AS47" i="5"/>
  <c r="BF26" i="1"/>
  <c r="V17" i="5"/>
  <c r="U84" i="5"/>
  <c r="V19" i="5"/>
  <c r="U86" i="5"/>
  <c r="V20" i="5"/>
  <c r="U87" i="5"/>
  <c r="T85" i="5"/>
  <c r="R38" i="5"/>
  <c r="Q100" i="5"/>
  <c r="S54" i="5"/>
  <c r="R103" i="5"/>
  <c r="T53" i="5"/>
  <c r="S52" i="5"/>
  <c r="R101" i="5"/>
  <c r="T51" i="5"/>
  <c r="R40" i="5"/>
  <c r="Q102" i="5"/>
  <c r="F27" i="3"/>
  <c r="H27" i="3" s="1"/>
  <c r="B28" i="3"/>
  <c r="V38" i="1"/>
  <c r="V37" i="1"/>
  <c r="V66" i="1" s="1"/>
  <c r="X35" i="1"/>
  <c r="V36" i="1"/>
  <c r="V65" i="1" s="1"/>
  <c r="U48" i="1"/>
  <c r="U67" i="1" s="1"/>
  <c r="T50" i="1"/>
  <c r="V42" i="1"/>
  <c r="U45" i="1"/>
  <c r="U64" i="1" s="1"/>
  <c r="B21" i="9" l="1"/>
  <c r="D21" i="9" s="1"/>
  <c r="CA50" i="15"/>
  <c r="CA61" i="15"/>
  <c r="CA67" i="15" s="1"/>
  <c r="BG26" i="1"/>
  <c r="AT24" i="5"/>
  <c r="AT45" i="5"/>
  <c r="BH2" i="1" a="1"/>
  <c r="BH2" i="1" s="1"/>
  <c r="AT2" i="5"/>
  <c r="AU65" i="5" s="1"/>
  <c r="AT23" i="5"/>
  <c r="AU23" i="5" s="1"/>
  <c r="AT47" i="5"/>
  <c r="AS41" i="5"/>
  <c r="BH31" i="1"/>
  <c r="AT31" i="5"/>
  <c r="BG23" i="1"/>
  <c r="BG43" i="1"/>
  <c r="AT25" i="5"/>
  <c r="AU25" i="5" s="1"/>
  <c r="BH32" i="1"/>
  <c r="AT29" i="5"/>
  <c r="AT66" i="5"/>
  <c r="AT32" i="5"/>
  <c r="BH30" i="1"/>
  <c r="AT67" i="5"/>
  <c r="BH29" i="1"/>
  <c r="AT64" i="5"/>
  <c r="AT26" i="5"/>
  <c r="AU26" i="5" s="1"/>
  <c r="AT44" i="5"/>
  <c r="AT46" i="5"/>
  <c r="BG24" i="1"/>
  <c r="AS39" i="5"/>
  <c r="BG25" i="1"/>
  <c r="AT30" i="5"/>
  <c r="AU30" i="5" s="1"/>
  <c r="W20" i="5"/>
  <c r="V87" i="5"/>
  <c r="W19" i="5"/>
  <c r="V86" i="5"/>
  <c r="V18" i="5"/>
  <c r="U85" i="5"/>
  <c r="W17" i="5"/>
  <c r="V84" i="5"/>
  <c r="S38" i="5"/>
  <c r="R100" i="5"/>
  <c r="T52" i="5"/>
  <c r="S101" i="5"/>
  <c r="S40" i="5"/>
  <c r="R102" i="5"/>
  <c r="U51" i="5"/>
  <c r="S103" i="5"/>
  <c r="T54" i="5"/>
  <c r="U53" i="5"/>
  <c r="F28" i="3"/>
  <c r="H28" i="3" s="1"/>
  <c r="B29" i="3"/>
  <c r="Y35" i="1"/>
  <c r="W36" i="1"/>
  <c r="W65" i="1" s="1"/>
  <c r="W37" i="1"/>
  <c r="W66" i="1" s="1"/>
  <c r="W38" i="1"/>
  <c r="V48" i="1"/>
  <c r="V67" i="1" s="1"/>
  <c r="U50" i="1"/>
  <c r="W42" i="1"/>
  <c r="V45" i="1"/>
  <c r="V64" i="1" s="1"/>
  <c r="B22" i="9" l="1"/>
  <c r="D22" i="9" s="1"/>
  <c r="AU64" i="5"/>
  <c r="AU67" i="5"/>
  <c r="AT39" i="5"/>
  <c r="AU31" i="5"/>
  <c r="BI29" i="1"/>
  <c r="BH43" i="1"/>
  <c r="BI2" i="1" a="1"/>
  <c r="BI2" i="1" s="1"/>
  <c r="AU2" i="5"/>
  <c r="AV65" i="5" s="1"/>
  <c r="BH25" i="1"/>
  <c r="AU45" i="5"/>
  <c r="AV45" i="5" s="1"/>
  <c r="AV23" i="5"/>
  <c r="BH23" i="1"/>
  <c r="BI30" i="1"/>
  <c r="BH24" i="1"/>
  <c r="AU32" i="5"/>
  <c r="BI31" i="1"/>
  <c r="AU24" i="5"/>
  <c r="BI32" i="1"/>
  <c r="AU46" i="5"/>
  <c r="AU66" i="5"/>
  <c r="AT41" i="5"/>
  <c r="BH26" i="1"/>
  <c r="AU44" i="5"/>
  <c r="AU29" i="5"/>
  <c r="AU47" i="5"/>
  <c r="AV47" i="5" s="1"/>
  <c r="W18" i="5"/>
  <c r="V85" i="5"/>
  <c r="X17" i="5"/>
  <c r="W84" i="5"/>
  <c r="X19" i="5"/>
  <c r="W86" i="5"/>
  <c r="X20" i="5"/>
  <c r="W87" i="5"/>
  <c r="T38" i="5"/>
  <c r="S100" i="5"/>
  <c r="V53" i="5"/>
  <c r="T103" i="5"/>
  <c r="U54" i="5"/>
  <c r="V51" i="5"/>
  <c r="T40" i="5"/>
  <c r="S102" i="5"/>
  <c r="U52" i="5"/>
  <c r="T101" i="5"/>
  <c r="F29" i="3"/>
  <c r="H29" i="3" s="1"/>
  <c r="B30" i="3"/>
  <c r="X36" i="1"/>
  <c r="X65" i="1" s="1"/>
  <c r="X38" i="1"/>
  <c r="X37" i="1"/>
  <c r="X66" i="1" s="1"/>
  <c r="Z35" i="1"/>
  <c r="W48" i="1"/>
  <c r="W67" i="1" s="1"/>
  <c r="V50" i="1"/>
  <c r="X42" i="1"/>
  <c r="W45" i="1"/>
  <c r="W64" i="1" s="1"/>
  <c r="B23" i="9" l="1"/>
  <c r="D23" i="9" s="1"/>
  <c r="AV29" i="5"/>
  <c r="AV31" i="5"/>
  <c r="AV44" i="5"/>
  <c r="AU41" i="5"/>
  <c r="AV46" i="5"/>
  <c r="AV67" i="5"/>
  <c r="AV66" i="5"/>
  <c r="AV25" i="5"/>
  <c r="AV32" i="5"/>
  <c r="AU39" i="5"/>
  <c r="AV30" i="5"/>
  <c r="AV24" i="5"/>
  <c r="BI23" i="1"/>
  <c r="BI43" i="1"/>
  <c r="BJ29" i="1"/>
  <c r="BJ2" i="1" a="1"/>
  <c r="BJ2" i="1" s="1"/>
  <c r="AV2" i="5"/>
  <c r="AW65" i="5" s="1"/>
  <c r="BJ32" i="1"/>
  <c r="BI26" i="1"/>
  <c r="BJ31" i="1"/>
  <c r="BI25" i="1"/>
  <c r="AV64" i="5"/>
  <c r="BJ30" i="1"/>
  <c r="AV26" i="5"/>
  <c r="BI24" i="1"/>
  <c r="Y19" i="5"/>
  <c r="X86" i="5"/>
  <c r="Y20" i="5"/>
  <c r="X87" i="5"/>
  <c r="Y17" i="5"/>
  <c r="X84" i="5"/>
  <c r="X18" i="5"/>
  <c r="W85" i="5"/>
  <c r="U38" i="5"/>
  <c r="T100" i="5"/>
  <c r="U40" i="5"/>
  <c r="T102" i="5"/>
  <c r="W53" i="5"/>
  <c r="V52" i="5"/>
  <c r="U101" i="5"/>
  <c r="W51" i="5"/>
  <c r="U103" i="5"/>
  <c r="V54" i="5"/>
  <c r="F30" i="3"/>
  <c r="H30" i="3" s="1"/>
  <c r="B31" i="3"/>
  <c r="AA35" i="1"/>
  <c r="Y38" i="1"/>
  <c r="Y36" i="1"/>
  <c r="Y65" i="1" s="1"/>
  <c r="Y37" i="1"/>
  <c r="Y66" i="1" s="1"/>
  <c r="X48" i="1"/>
  <c r="X67" i="1" s="1"/>
  <c r="W50" i="1"/>
  <c r="Y42" i="1"/>
  <c r="X45" i="1"/>
  <c r="X64" i="1" s="1"/>
  <c r="B24" i="9" l="1"/>
  <c r="D24" i="9" s="1"/>
  <c r="AW29" i="5"/>
  <c r="AW25" i="5"/>
  <c r="AW31" i="5"/>
  <c r="AW44" i="5"/>
  <c r="AW32" i="5"/>
  <c r="AW66" i="5"/>
  <c r="AW26" i="5"/>
  <c r="AV41" i="5"/>
  <c r="AW47" i="5"/>
  <c r="AW64" i="5"/>
  <c r="AX64" i="5" s="1"/>
  <c r="AW46" i="5"/>
  <c r="AW23" i="5"/>
  <c r="AW30" i="5"/>
  <c r="AW67" i="5"/>
  <c r="AW45" i="5"/>
  <c r="BJ25" i="1"/>
  <c r="BK29" i="1"/>
  <c r="BK31" i="1"/>
  <c r="BJ26" i="1"/>
  <c r="BK2" i="1" a="1"/>
  <c r="BK2" i="1" s="1"/>
  <c r="AW2" i="5"/>
  <c r="AX65" i="5" s="1"/>
  <c r="BK32" i="1"/>
  <c r="BJ43" i="1"/>
  <c r="BJ24" i="1"/>
  <c r="AX32" i="5"/>
  <c r="BJ23" i="1"/>
  <c r="AV39" i="5"/>
  <c r="BK30" i="1"/>
  <c r="AW24" i="5"/>
  <c r="AX24" i="5" s="1"/>
  <c r="Z17" i="5"/>
  <c r="Y84" i="5"/>
  <c r="Y18" i="5"/>
  <c r="X85" i="5"/>
  <c r="Z20" i="5"/>
  <c r="Y87" i="5"/>
  <c r="Z19" i="5"/>
  <c r="Y86" i="5"/>
  <c r="V38" i="5"/>
  <c r="U100" i="5"/>
  <c r="V103" i="5"/>
  <c r="W54" i="5"/>
  <c r="X53" i="5"/>
  <c r="X51" i="5"/>
  <c r="V101" i="5"/>
  <c r="W52" i="5"/>
  <c r="V40" i="5"/>
  <c r="U102" i="5"/>
  <c r="F31" i="3"/>
  <c r="H31" i="3" s="1"/>
  <c r="B32" i="3"/>
  <c r="Z38" i="1"/>
  <c r="AB35" i="1"/>
  <c r="Z37" i="1"/>
  <c r="Z66" i="1" s="1"/>
  <c r="Z36" i="1"/>
  <c r="Z65" i="1" s="1"/>
  <c r="Y48" i="1"/>
  <c r="Y67" i="1" s="1"/>
  <c r="X50" i="1"/>
  <c r="Z42" i="1"/>
  <c r="Y45" i="1"/>
  <c r="Y64" i="1" s="1"/>
  <c r="B34" i="3" l="1"/>
  <c r="AX44" i="5"/>
  <c r="AX29" i="5"/>
  <c r="AX66" i="5"/>
  <c r="BK23" i="1"/>
  <c r="AX47" i="5"/>
  <c r="AX23" i="5"/>
  <c r="AX30" i="5"/>
  <c r="BL30" i="1"/>
  <c r="AX25" i="5"/>
  <c r="BL31" i="1"/>
  <c r="BL2" i="1" a="1"/>
  <c r="BL2" i="1" s="1"/>
  <c r="AX2" i="5"/>
  <c r="AY29" i="5" s="1"/>
  <c r="BL29" i="1"/>
  <c r="BL32" i="1"/>
  <c r="AW39" i="5"/>
  <c r="AX26" i="5"/>
  <c r="AX67" i="5"/>
  <c r="AX46" i="5"/>
  <c r="AX31" i="5"/>
  <c r="BK24" i="1"/>
  <c r="AX45" i="5"/>
  <c r="BK25" i="1"/>
  <c r="AW41" i="5"/>
  <c r="BK43" i="1"/>
  <c r="BK26" i="1"/>
  <c r="AA19" i="5"/>
  <c r="Z86" i="5"/>
  <c r="Z18" i="5"/>
  <c r="Y85" i="5"/>
  <c r="AA20" i="5"/>
  <c r="Z87" i="5"/>
  <c r="AA17" i="5"/>
  <c r="Z84" i="5"/>
  <c r="W38" i="5"/>
  <c r="V100" i="5"/>
  <c r="Y53" i="5"/>
  <c r="X54" i="5"/>
  <c r="W103" i="5"/>
  <c r="W40" i="5"/>
  <c r="V102" i="5"/>
  <c r="W101" i="5"/>
  <c r="X52" i="5"/>
  <c r="Y51" i="5"/>
  <c r="F32" i="3"/>
  <c r="H32" i="3" s="1"/>
  <c r="AC35" i="1"/>
  <c r="AA38" i="1"/>
  <c r="AA36" i="1"/>
  <c r="AA65" i="1" s="1"/>
  <c r="AA37" i="1"/>
  <c r="AA66" i="1" s="1"/>
  <c r="Z48" i="1"/>
  <c r="Z67" i="1" s="1"/>
  <c r="Y50" i="1"/>
  <c r="AA42" i="1"/>
  <c r="Z45" i="1"/>
  <c r="Z64" i="1" s="1"/>
  <c r="B25" i="9" l="1"/>
  <c r="D25" i="9" s="1"/>
  <c r="D1" i="9" s="1"/>
  <c r="AY24" i="5"/>
  <c r="AY66" i="5"/>
  <c r="AX41" i="5"/>
  <c r="AY31" i="5"/>
  <c r="AY67" i="5"/>
  <c r="AY32" i="5"/>
  <c r="AY47" i="5"/>
  <c r="AY46" i="5"/>
  <c r="AY44" i="5"/>
  <c r="AY26" i="5"/>
  <c r="AY25" i="5"/>
  <c r="AY65" i="5"/>
  <c r="AX39" i="5"/>
  <c r="AY45" i="5"/>
  <c r="AY64" i="5"/>
  <c r="AY30" i="5"/>
  <c r="BM30" i="1"/>
  <c r="BL24" i="1"/>
  <c r="BM32" i="1"/>
  <c r="BL26" i="1"/>
  <c r="BM29" i="1"/>
  <c r="BL43" i="1"/>
  <c r="AY23" i="5"/>
  <c r="BM2" i="1" a="1"/>
  <c r="BM2" i="1" s="1"/>
  <c r="AY2" i="5"/>
  <c r="BM31" i="1"/>
  <c r="BL23" i="1"/>
  <c r="BL25" i="1"/>
  <c r="AB17" i="5"/>
  <c r="AA84" i="5"/>
  <c r="AB20" i="5"/>
  <c r="AA87" i="5"/>
  <c r="AA18" i="5"/>
  <c r="Z85" i="5"/>
  <c r="AB19" i="5"/>
  <c r="AA86" i="5"/>
  <c r="X38" i="5"/>
  <c r="W100" i="5"/>
  <c r="Y54" i="5"/>
  <c r="X103" i="5"/>
  <c r="Z51" i="5"/>
  <c r="Z53" i="5"/>
  <c r="Y52" i="5"/>
  <c r="X101" i="5"/>
  <c r="X40" i="5"/>
  <c r="W102" i="5"/>
  <c r="F33" i="3"/>
  <c r="H33" i="3" s="1"/>
  <c r="AD35" i="1"/>
  <c r="AB37" i="1"/>
  <c r="AB66" i="1" s="1"/>
  <c r="AB36" i="1"/>
  <c r="AB65" i="1" s="1"/>
  <c r="AB38" i="1"/>
  <c r="AA48" i="1"/>
  <c r="AA67" i="1" s="1"/>
  <c r="Z50" i="1"/>
  <c r="AB42" i="1"/>
  <c r="AA45" i="1"/>
  <c r="AA64" i="1" s="1"/>
  <c r="AZ30" i="5" l="1"/>
  <c r="BM23" i="1"/>
  <c r="AZ26" i="5"/>
  <c r="AZ44" i="5"/>
  <c r="AZ46" i="5"/>
  <c r="BM26" i="1"/>
  <c r="AZ65" i="5"/>
  <c r="AZ67" i="5"/>
  <c r="AY41" i="5"/>
  <c r="AZ64" i="5"/>
  <c r="BM24" i="1"/>
  <c r="BN31" i="1"/>
  <c r="AZ23" i="5"/>
  <c r="AZ31" i="5"/>
  <c r="BA31" i="5" s="1"/>
  <c r="AZ25" i="5"/>
  <c r="AZ32" i="5"/>
  <c r="AZ24" i="5"/>
  <c r="AZ45" i="5"/>
  <c r="AZ29" i="5"/>
  <c r="AY39" i="5"/>
  <c r="AZ47" i="5"/>
  <c r="AZ66" i="5"/>
  <c r="BM25" i="1"/>
  <c r="BM43" i="1"/>
  <c r="BN32" i="1"/>
  <c r="BN2" i="1" a="1"/>
  <c r="BN2" i="1" s="1"/>
  <c r="AZ2" i="5"/>
  <c r="BN29" i="1"/>
  <c r="BN30" i="1"/>
  <c r="AC19" i="5"/>
  <c r="AB86" i="5"/>
  <c r="AB18" i="5"/>
  <c r="AA85" i="5"/>
  <c r="AC20" i="5"/>
  <c r="AB87" i="5"/>
  <c r="AC17" i="5"/>
  <c r="AB84" i="5"/>
  <c r="Y38" i="5"/>
  <c r="X100" i="5"/>
  <c r="AA51" i="5"/>
  <c r="AA53" i="5"/>
  <c r="Y40" i="5"/>
  <c r="X102" i="5"/>
  <c r="Y101" i="5"/>
  <c r="Z52" i="5"/>
  <c r="Z54" i="5"/>
  <c r="Y103" i="5"/>
  <c r="AE35" i="1"/>
  <c r="AC38" i="1"/>
  <c r="AC36" i="1"/>
  <c r="AC65" i="1" s="1"/>
  <c r="AC37" i="1"/>
  <c r="AC66" i="1" s="1"/>
  <c r="AB48" i="1"/>
  <c r="AB67" i="1" s="1"/>
  <c r="AA50" i="1"/>
  <c r="AC42" i="1"/>
  <c r="AB45" i="1"/>
  <c r="AB64" i="1" s="1"/>
  <c r="BA32" i="5" l="1"/>
  <c r="BA67" i="5"/>
  <c r="BA47" i="5"/>
  <c r="BA66" i="5"/>
  <c r="BA30" i="5"/>
  <c r="BA45" i="5"/>
  <c r="BA64" i="5"/>
  <c r="BN25" i="1"/>
  <c r="BA25" i="5"/>
  <c r="BA65" i="5"/>
  <c r="BN26" i="1"/>
  <c r="BN43" i="1"/>
  <c r="BO29" i="1"/>
  <c r="BA23" i="5"/>
  <c r="BA46" i="5"/>
  <c r="BO30" i="1"/>
  <c r="AZ39" i="5"/>
  <c r="BO31" i="1"/>
  <c r="BA44" i="5"/>
  <c r="BA29" i="5"/>
  <c r="BN24" i="1"/>
  <c r="BA26" i="5"/>
  <c r="BO2" i="1" a="1"/>
  <c r="BO2" i="1" s="1"/>
  <c r="BA2" i="5"/>
  <c r="BB30" i="5" s="1"/>
  <c r="BN23" i="1"/>
  <c r="BO32" i="1"/>
  <c r="BA24" i="5"/>
  <c r="AZ41" i="5"/>
  <c r="BA41" i="5" s="1"/>
  <c r="AD17" i="5"/>
  <c r="AC84" i="5"/>
  <c r="AD20" i="5"/>
  <c r="AC87" i="5"/>
  <c r="AC18" i="5"/>
  <c r="AB85" i="5"/>
  <c r="AD19" i="5"/>
  <c r="AC86" i="5"/>
  <c r="Z38" i="5"/>
  <c r="Y100" i="5"/>
  <c r="AA54" i="5"/>
  <c r="Z103" i="5"/>
  <c r="AB53" i="5"/>
  <c r="AA52" i="5"/>
  <c r="Z101" i="5"/>
  <c r="Z40" i="5"/>
  <c r="Y102" i="5"/>
  <c r="AB51" i="5"/>
  <c r="AD37" i="1"/>
  <c r="AD66" i="1" s="1"/>
  <c r="AD36" i="1"/>
  <c r="AD65" i="1" s="1"/>
  <c r="AD38" i="1"/>
  <c r="AF35" i="1"/>
  <c r="AC48" i="1"/>
  <c r="AC67" i="1" s="1"/>
  <c r="AB50" i="1"/>
  <c r="AD42" i="1"/>
  <c r="AC45" i="1"/>
  <c r="AC64" i="1" s="1"/>
  <c r="BB45" i="5" l="1"/>
  <c r="BA39" i="5"/>
  <c r="BB31" i="5"/>
  <c r="BB65" i="5"/>
  <c r="BB64" i="5"/>
  <c r="BB25" i="5"/>
  <c r="BB26" i="5"/>
  <c r="BB46" i="5"/>
  <c r="BB24" i="5"/>
  <c r="BB23" i="5"/>
  <c r="BB29" i="5"/>
  <c r="BB66" i="5"/>
  <c r="BP2" i="1" a="1"/>
  <c r="BP2" i="1" s="1"/>
  <c r="BB2" i="5"/>
  <c r="BC30" i="5" s="1"/>
  <c r="BP30" i="1"/>
  <c r="BO24" i="1"/>
  <c r="BO25" i="1"/>
  <c r="BP31" i="1"/>
  <c r="BP32" i="1"/>
  <c r="BO23" i="1"/>
  <c r="BB47" i="5"/>
  <c r="BB67" i="5"/>
  <c r="BO26" i="1"/>
  <c r="BP29" i="1"/>
  <c r="BB32" i="5"/>
  <c r="BB44" i="5"/>
  <c r="BO43" i="1"/>
  <c r="AE19" i="5"/>
  <c r="AD86" i="5"/>
  <c r="AE17" i="5"/>
  <c r="AD84" i="5"/>
  <c r="AD18" i="5"/>
  <c r="AC85" i="5"/>
  <c r="AE20" i="5"/>
  <c r="AD87" i="5"/>
  <c r="AA38" i="5"/>
  <c r="Z100" i="5"/>
  <c r="AA40" i="5"/>
  <c r="Z102" i="5"/>
  <c r="AA101" i="5"/>
  <c r="AB52" i="5"/>
  <c r="AC51" i="5"/>
  <c r="AC53" i="5"/>
  <c r="AB54" i="5"/>
  <c r="AA103" i="5"/>
  <c r="AG35" i="1"/>
  <c r="AE38" i="1"/>
  <c r="AE36" i="1"/>
  <c r="AE65" i="1" s="1"/>
  <c r="AE37" i="1"/>
  <c r="AE66" i="1" s="1"/>
  <c r="AD48" i="1"/>
  <c r="AD67" i="1" s="1"/>
  <c r="AC50" i="1"/>
  <c r="AE42" i="1"/>
  <c r="AD45" i="1"/>
  <c r="AD64" i="1" s="1"/>
  <c r="BC66" i="5" l="1"/>
  <c r="BC65" i="5"/>
  <c r="BC25" i="5"/>
  <c r="BC67" i="5"/>
  <c r="BC32" i="5"/>
  <c r="BC47" i="5"/>
  <c r="BP25" i="1"/>
  <c r="BC23" i="5"/>
  <c r="BQ30" i="1"/>
  <c r="BP24" i="1"/>
  <c r="BC31" i="5"/>
  <c r="BP26" i="1"/>
  <c r="BP43" i="1"/>
  <c r="BC44" i="5"/>
  <c r="BD44" i="5" s="1"/>
  <c r="BC29" i="5"/>
  <c r="BC64" i="5"/>
  <c r="BB39" i="5"/>
  <c r="BP23" i="1"/>
  <c r="BQ29" i="1"/>
  <c r="BQ32" i="1"/>
  <c r="BC46" i="5"/>
  <c r="BQ2" i="1" a="1"/>
  <c r="BQ2" i="1" s="1"/>
  <c r="BC2" i="5"/>
  <c r="BD30" i="5" s="1"/>
  <c r="BB41" i="5"/>
  <c r="BC26" i="5"/>
  <c r="BC45" i="5"/>
  <c r="BD45" i="5" s="1"/>
  <c r="BQ31" i="1"/>
  <c r="BC24" i="5"/>
  <c r="BD24" i="5" s="1"/>
  <c r="AF20" i="5"/>
  <c r="AE87" i="5"/>
  <c r="AF19" i="5"/>
  <c r="AE86" i="5"/>
  <c r="AE18" i="5"/>
  <c r="AD85" i="5"/>
  <c r="AF17" i="5"/>
  <c r="AE84" i="5"/>
  <c r="AB38" i="5"/>
  <c r="AA100" i="5"/>
  <c r="AD53" i="5"/>
  <c r="AD51" i="5"/>
  <c r="AC54" i="5"/>
  <c r="AB103" i="5"/>
  <c r="AB101" i="5"/>
  <c r="AC52" i="5"/>
  <c r="AB40" i="5"/>
  <c r="AA102" i="5"/>
  <c r="AF37" i="1"/>
  <c r="AF66" i="1" s="1"/>
  <c r="AF36" i="1"/>
  <c r="AF65" i="1" s="1"/>
  <c r="AF38" i="1"/>
  <c r="AH35" i="1"/>
  <c r="AE48" i="1"/>
  <c r="AE67" i="1" s="1"/>
  <c r="AD50" i="1"/>
  <c r="AF42" i="1"/>
  <c r="AE45" i="1"/>
  <c r="AE64" i="1" s="1"/>
  <c r="BC41" i="5" l="1"/>
  <c r="BD32" i="5"/>
  <c r="BQ24" i="1"/>
  <c r="BC39" i="5"/>
  <c r="BD47" i="5"/>
  <c r="BR2" i="1" a="1"/>
  <c r="BR2" i="1" s="1"/>
  <c r="BD2" i="5"/>
  <c r="BE30" i="5" s="1"/>
  <c r="BD64" i="5"/>
  <c r="BR30" i="1"/>
  <c r="BR31" i="1"/>
  <c r="BD46" i="5"/>
  <c r="BD29" i="5"/>
  <c r="BD23" i="5"/>
  <c r="BE45" i="5"/>
  <c r="BR32" i="1"/>
  <c r="BD67" i="5"/>
  <c r="BD26" i="5"/>
  <c r="BR29" i="1"/>
  <c r="BQ43" i="1"/>
  <c r="BD65" i="5"/>
  <c r="BQ23" i="1"/>
  <c r="BQ26" i="1"/>
  <c r="BQ25" i="1"/>
  <c r="BD66" i="5"/>
  <c r="BE66" i="5" s="1"/>
  <c r="BD25" i="5"/>
  <c r="BE25" i="5" s="1"/>
  <c r="BD31" i="5"/>
  <c r="AG17" i="5"/>
  <c r="AF84" i="5"/>
  <c r="AF18" i="5"/>
  <c r="AE85" i="5"/>
  <c r="AG19" i="5"/>
  <c r="AF86" i="5"/>
  <c r="AG20" i="5"/>
  <c r="AF87" i="5"/>
  <c r="AC38" i="5"/>
  <c r="AB100" i="5"/>
  <c r="AD54" i="5"/>
  <c r="AC103" i="5"/>
  <c r="AE51" i="5"/>
  <c r="AC40" i="5"/>
  <c r="AB102" i="5"/>
  <c r="AC101" i="5"/>
  <c r="AD52" i="5"/>
  <c r="AE53" i="5"/>
  <c r="AI35" i="1"/>
  <c r="AG38" i="1"/>
  <c r="AG36" i="1"/>
  <c r="AG65" i="1" s="1"/>
  <c r="AG37" i="1"/>
  <c r="AG66" i="1" s="1"/>
  <c r="AF48" i="1"/>
  <c r="AF67" i="1" s="1"/>
  <c r="AE50" i="1"/>
  <c r="AG42" i="1"/>
  <c r="AF45" i="1"/>
  <c r="AF64" i="1" s="1"/>
  <c r="BE26" i="5" l="1"/>
  <c r="BD41" i="5"/>
  <c r="BE23" i="5"/>
  <c r="BE65" i="5"/>
  <c r="BE29" i="5"/>
  <c r="BE31" i="5"/>
  <c r="BS2" i="1" a="1"/>
  <c r="BS2" i="1" s="1"/>
  <c r="BE2" i="5"/>
  <c r="BF30" i="5" s="1"/>
  <c r="BS29" i="1"/>
  <c r="BE46" i="5"/>
  <c r="BE47" i="5"/>
  <c r="BR43" i="1"/>
  <c r="BS31" i="1"/>
  <c r="BD39" i="5"/>
  <c r="BE39" i="5" s="1"/>
  <c r="BR25" i="1"/>
  <c r="BE67" i="5"/>
  <c r="BE24" i="5"/>
  <c r="BR24" i="1"/>
  <c r="BR26" i="1"/>
  <c r="BE44" i="5"/>
  <c r="BS30" i="1"/>
  <c r="BE32" i="5"/>
  <c r="BR23" i="1"/>
  <c r="BS32" i="1"/>
  <c r="BE64" i="5"/>
  <c r="AG18" i="5"/>
  <c r="AF85" i="5"/>
  <c r="AG87" i="5"/>
  <c r="AH20" i="5"/>
  <c r="AG86" i="5"/>
  <c r="AH19" i="5"/>
  <c r="AG84" i="5"/>
  <c r="AH17" i="5"/>
  <c r="AD38" i="5"/>
  <c r="AC100" i="5"/>
  <c r="AD101" i="5"/>
  <c r="AE52" i="5"/>
  <c r="AF53" i="5"/>
  <c r="AD40" i="5"/>
  <c r="AC102" i="5"/>
  <c r="AF51" i="5"/>
  <c r="AD103" i="5"/>
  <c r="AE54" i="5"/>
  <c r="AH36" i="1"/>
  <c r="AH65" i="1" s="1"/>
  <c r="AH38" i="1"/>
  <c r="AH37" i="1"/>
  <c r="AH66" i="1" s="1"/>
  <c r="AJ35" i="1"/>
  <c r="AG48" i="1"/>
  <c r="AG67" i="1" s="1"/>
  <c r="AF50" i="1"/>
  <c r="AH42" i="1"/>
  <c r="AG45" i="1"/>
  <c r="AG64" i="1" s="1"/>
  <c r="BF64" i="5" l="1"/>
  <c r="BF45" i="5"/>
  <c r="BF26" i="5"/>
  <c r="BF31" i="5"/>
  <c r="BF66" i="5"/>
  <c r="BF29" i="5"/>
  <c r="BE41" i="5"/>
  <c r="BF44" i="5"/>
  <c r="BF25" i="5"/>
  <c r="BS26" i="1"/>
  <c r="BS25" i="1"/>
  <c r="BT32" i="1"/>
  <c r="BT31" i="1"/>
  <c r="BT2" i="1" a="1"/>
  <c r="BT2" i="1" s="1"/>
  <c r="BF2" i="5"/>
  <c r="BG30" i="5" s="1"/>
  <c r="BS24" i="1"/>
  <c r="BF47" i="5"/>
  <c r="BF23" i="5"/>
  <c r="BS23" i="1"/>
  <c r="BS43" i="1"/>
  <c r="BF32" i="5"/>
  <c r="BF24" i="5"/>
  <c r="BF46" i="5"/>
  <c r="BF65" i="5"/>
  <c r="BT30" i="1"/>
  <c r="BF67" i="5"/>
  <c r="BT29" i="1"/>
  <c r="AH84" i="5"/>
  <c r="AI17" i="5"/>
  <c r="AH18" i="5"/>
  <c r="AG85" i="5"/>
  <c r="AH87" i="5"/>
  <c r="AI20" i="5"/>
  <c r="AH86" i="5"/>
  <c r="AI19" i="5"/>
  <c r="AE38" i="5"/>
  <c r="AD100" i="5"/>
  <c r="AE40" i="5"/>
  <c r="AD102" i="5"/>
  <c r="AG51" i="5"/>
  <c r="AE101" i="5"/>
  <c r="AF52" i="5"/>
  <c r="AE103" i="5"/>
  <c r="AF54" i="5"/>
  <c r="AG53" i="5"/>
  <c r="AK35" i="1"/>
  <c r="AI36" i="1"/>
  <c r="AI65" i="1" s="1"/>
  <c r="AI37" i="1"/>
  <c r="AI66" i="1" s="1"/>
  <c r="AI38" i="1"/>
  <c r="AH48" i="1"/>
  <c r="AH67" i="1" s="1"/>
  <c r="AG50" i="1"/>
  <c r="AI42" i="1"/>
  <c r="AH45" i="1"/>
  <c r="AH64" i="1" s="1"/>
  <c r="BG47" i="5" l="1"/>
  <c r="BG44" i="5"/>
  <c r="BG25" i="5"/>
  <c r="BG46" i="5"/>
  <c r="BG32" i="5"/>
  <c r="BG67" i="5"/>
  <c r="BG45" i="5"/>
  <c r="BG24" i="5"/>
  <c r="BG29" i="5"/>
  <c r="BF41" i="5"/>
  <c r="BG66" i="5"/>
  <c r="BU32" i="1"/>
  <c r="BT24" i="1"/>
  <c r="BG64" i="5"/>
  <c r="BU29" i="1"/>
  <c r="BT25" i="1"/>
  <c r="BT23" i="1"/>
  <c r="BT43" i="1"/>
  <c r="BF39" i="5"/>
  <c r="BU2" i="1" a="1"/>
  <c r="BU2" i="1" s="1"/>
  <c r="BG2" i="5"/>
  <c r="BH30" i="5" s="1"/>
  <c r="BG26" i="5"/>
  <c r="BU30" i="1"/>
  <c r="BU31" i="1"/>
  <c r="BT26" i="1"/>
  <c r="BG65" i="5"/>
  <c r="BG23" i="5"/>
  <c r="BG31" i="5"/>
  <c r="AI86" i="5"/>
  <c r="AJ19" i="5"/>
  <c r="AI87" i="5"/>
  <c r="AJ20" i="5"/>
  <c r="AH85" i="5"/>
  <c r="AI18" i="5"/>
  <c r="AI84" i="5"/>
  <c r="AJ17" i="5"/>
  <c r="AF38" i="5"/>
  <c r="AE100" i="5"/>
  <c r="AH51" i="5"/>
  <c r="AH53" i="5"/>
  <c r="AF40" i="5"/>
  <c r="AE102" i="5"/>
  <c r="AG54" i="5"/>
  <c r="AF103" i="5"/>
  <c r="AF101" i="5"/>
  <c r="AG52" i="5"/>
  <c r="AJ38" i="1"/>
  <c r="AJ37" i="1"/>
  <c r="AJ36" i="1"/>
  <c r="AJ65" i="1" s="1"/>
  <c r="AL35" i="1"/>
  <c r="AI48" i="1"/>
  <c r="AI67" i="1" s="1"/>
  <c r="AH50" i="1"/>
  <c r="AJ42" i="1"/>
  <c r="AI45" i="1"/>
  <c r="AI64" i="1" s="1"/>
  <c r="M76" i="1" l="1"/>
  <c r="AJ66" i="1"/>
  <c r="BH64" i="5"/>
  <c r="BG39" i="5"/>
  <c r="BH25" i="5"/>
  <c r="BH24" i="5"/>
  <c r="BH44" i="5"/>
  <c r="BH66" i="5"/>
  <c r="BH67" i="5"/>
  <c r="BH31" i="5"/>
  <c r="BG41" i="5"/>
  <c r="BH46" i="5"/>
  <c r="O76" i="1"/>
  <c r="P76" i="1" s="1"/>
  <c r="BH23" i="5"/>
  <c r="BH65" i="5"/>
  <c r="BH26" i="5"/>
  <c r="BU43" i="1"/>
  <c r="BU24" i="1"/>
  <c r="BV29" i="1"/>
  <c r="BV30" i="1"/>
  <c r="BU23" i="1"/>
  <c r="BV32" i="1"/>
  <c r="BU26" i="1"/>
  <c r="BU25" i="1"/>
  <c r="BH47" i="5"/>
  <c r="BV31" i="1"/>
  <c r="BH29" i="5"/>
  <c r="BH45" i="5"/>
  <c r="BV2" i="1" a="1"/>
  <c r="BV2" i="1" s="1"/>
  <c r="BH2" i="5"/>
  <c r="BI30" i="5" s="1"/>
  <c r="BH32" i="5"/>
  <c r="AJ84" i="5"/>
  <c r="AK17" i="5"/>
  <c r="AI85" i="5"/>
  <c r="AJ18" i="5"/>
  <c r="AJ87" i="5"/>
  <c r="AK20" i="5"/>
  <c r="AJ86" i="5"/>
  <c r="AK19" i="5"/>
  <c r="AG38" i="5"/>
  <c r="AF100" i="5"/>
  <c r="AH52" i="5"/>
  <c r="AG101" i="5"/>
  <c r="AG103" i="5"/>
  <c r="AH54" i="5"/>
  <c r="AG40" i="5"/>
  <c r="AF102" i="5"/>
  <c r="AI51" i="5"/>
  <c r="AI53" i="5"/>
  <c r="N75" i="1"/>
  <c r="M75" i="1"/>
  <c r="O75" i="1"/>
  <c r="P75" i="1" s="1"/>
  <c r="N76" i="1"/>
  <c r="AM35" i="1"/>
  <c r="AK36" i="1"/>
  <c r="AK65" i="1" s="1"/>
  <c r="AK37" i="1"/>
  <c r="AK66" i="1" s="1"/>
  <c r="AK38" i="1"/>
  <c r="AJ48" i="1"/>
  <c r="AJ67" i="1" s="1"/>
  <c r="AI50" i="1"/>
  <c r="AK42" i="1"/>
  <c r="AJ45" i="1"/>
  <c r="AJ64" i="1" s="1"/>
  <c r="BI32" i="5" l="1"/>
  <c r="BI25" i="5"/>
  <c r="BI47" i="5"/>
  <c r="BV24" i="1"/>
  <c r="BI26" i="5"/>
  <c r="BI67" i="5"/>
  <c r="BJ32" i="5"/>
  <c r="BV25" i="1"/>
  <c r="BJ25" i="5"/>
  <c r="BH41" i="5"/>
  <c r="BW31" i="1"/>
  <c r="BV26" i="1"/>
  <c r="BI24" i="5"/>
  <c r="BI44" i="5"/>
  <c r="BJ44" i="5" s="1"/>
  <c r="BV23" i="1"/>
  <c r="BI65" i="5"/>
  <c r="BJ65" i="5" s="1"/>
  <c r="BI46" i="5"/>
  <c r="BI64" i="5"/>
  <c r="BW2" i="1" a="1"/>
  <c r="BW2" i="1" s="1"/>
  <c r="BI2" i="5"/>
  <c r="BJ30" i="5" s="1"/>
  <c r="BI31" i="5"/>
  <c r="BJ31" i="5" s="1"/>
  <c r="BW30" i="1"/>
  <c r="BV43" i="1"/>
  <c r="BI45" i="5"/>
  <c r="BJ45" i="5" s="1"/>
  <c r="BH39" i="5"/>
  <c r="BI23" i="5"/>
  <c r="BJ23" i="5" s="1"/>
  <c r="BI66" i="5"/>
  <c r="BI29" i="5"/>
  <c r="BJ29" i="5" s="1"/>
  <c r="BW32" i="1"/>
  <c r="BW29" i="1"/>
  <c r="AK86" i="5"/>
  <c r="AL19" i="5"/>
  <c r="AJ85" i="5"/>
  <c r="AK18" i="5"/>
  <c r="AK87" i="5"/>
  <c r="AL20" i="5"/>
  <c r="AK84" i="5"/>
  <c r="AL17" i="5"/>
  <c r="AH38" i="5"/>
  <c r="AG100" i="5"/>
  <c r="AJ53" i="5"/>
  <c r="AH40" i="5"/>
  <c r="AG102" i="5"/>
  <c r="AI54" i="5"/>
  <c r="AH103" i="5"/>
  <c r="AJ51" i="5"/>
  <c r="AI52" i="5"/>
  <c r="AH101" i="5"/>
  <c r="O77" i="1"/>
  <c r="P77" i="1" s="1"/>
  <c r="N77" i="1"/>
  <c r="N74" i="1"/>
  <c r="O74" i="1"/>
  <c r="P74" i="1" s="1"/>
  <c r="M77" i="1"/>
  <c r="AL38" i="1"/>
  <c r="AL37" i="1"/>
  <c r="AL66" i="1" s="1"/>
  <c r="AL36" i="1"/>
  <c r="AL65" i="1" s="1"/>
  <c r="AN35" i="1"/>
  <c r="AK48" i="1"/>
  <c r="AK67" i="1" s="1"/>
  <c r="AJ50" i="1"/>
  <c r="AL42" i="1"/>
  <c r="AK45" i="1"/>
  <c r="M74" i="1" l="1"/>
  <c r="AK64" i="1"/>
  <c r="BJ46" i="5"/>
  <c r="BW43" i="1"/>
  <c r="BW25" i="1"/>
  <c r="BX29" i="1"/>
  <c r="BX30" i="1"/>
  <c r="BW23" i="1"/>
  <c r="BX32" i="1"/>
  <c r="BJ67" i="5"/>
  <c r="BJ24" i="5"/>
  <c r="BJ26" i="5"/>
  <c r="BJ66" i="5"/>
  <c r="BW26" i="1"/>
  <c r="BJ47" i="5"/>
  <c r="BX2" i="1" a="1"/>
  <c r="BX2" i="1" s="1"/>
  <c r="BJ2" i="5"/>
  <c r="BK30" i="5" s="1"/>
  <c r="BX31" i="1"/>
  <c r="BW24" i="1"/>
  <c r="BI39" i="5"/>
  <c r="BJ64" i="5"/>
  <c r="BI41" i="5"/>
  <c r="AM17" i="5"/>
  <c r="AL84" i="5"/>
  <c r="AK85" i="5"/>
  <c r="AL18" i="5"/>
  <c r="AM20" i="5"/>
  <c r="AL87" i="5"/>
  <c r="AM19" i="5"/>
  <c r="AL86" i="5"/>
  <c r="AI38" i="5"/>
  <c r="AH100" i="5"/>
  <c r="AJ52" i="5"/>
  <c r="AI101" i="5"/>
  <c r="AI103" i="5"/>
  <c r="AJ54" i="5"/>
  <c r="AK53" i="5"/>
  <c r="AK51" i="5"/>
  <c r="AI40" i="5"/>
  <c r="AH102" i="5"/>
  <c r="AO35" i="1"/>
  <c r="AM36" i="1"/>
  <c r="AM65" i="1" s="1"/>
  <c r="AM37" i="1"/>
  <c r="AM66" i="1" s="1"/>
  <c r="AM38" i="1"/>
  <c r="AL48" i="1"/>
  <c r="AL67" i="1" s="1"/>
  <c r="AK50" i="1"/>
  <c r="AM42" i="1"/>
  <c r="AL45" i="1"/>
  <c r="AL64" i="1" s="1"/>
  <c r="I65" i="1" l="1"/>
  <c r="I66" i="1"/>
  <c r="BK67" i="5"/>
  <c r="BK25" i="5"/>
  <c r="BY2" i="1" a="1"/>
  <c r="BY2" i="1" s="1"/>
  <c r="BK2" i="5"/>
  <c r="BL30" i="5" s="1"/>
  <c r="BK44" i="5"/>
  <c r="BL44" i="5" s="1"/>
  <c r="BK45" i="5"/>
  <c r="BL45" i="5" s="1"/>
  <c r="BK64" i="5"/>
  <c r="BK47" i="5"/>
  <c r="BK31" i="5"/>
  <c r="BX25" i="1"/>
  <c r="BJ39" i="5"/>
  <c r="BK39" i="5" s="1"/>
  <c r="BX26" i="1"/>
  <c r="BY32" i="1"/>
  <c r="BK65" i="5"/>
  <c r="BL65" i="5" s="1"/>
  <c r="BY29" i="1"/>
  <c r="BK23" i="5"/>
  <c r="BK66" i="5"/>
  <c r="BK32" i="5"/>
  <c r="BX43" i="1"/>
  <c r="BK29" i="5"/>
  <c r="BX24" i="1"/>
  <c r="BK26" i="5"/>
  <c r="BL26" i="5" s="1"/>
  <c r="BX23" i="1"/>
  <c r="BK46" i="5"/>
  <c r="BL46" i="5" s="1"/>
  <c r="BJ41" i="5"/>
  <c r="BK41" i="5" s="1"/>
  <c r="BY31" i="1"/>
  <c r="BK24" i="5"/>
  <c r="BL24" i="5" s="1"/>
  <c r="BY30" i="1"/>
  <c r="AN17" i="5"/>
  <c r="AM84" i="5"/>
  <c r="AN19" i="5"/>
  <c r="AM86" i="5"/>
  <c r="AN20" i="5"/>
  <c r="AM87" i="5"/>
  <c r="AM18" i="5"/>
  <c r="AL85" i="5"/>
  <c r="AJ38" i="5"/>
  <c r="AI100" i="5"/>
  <c r="AJ40" i="5"/>
  <c r="AI102" i="5"/>
  <c r="AL53" i="5"/>
  <c r="AL51" i="5"/>
  <c r="AJ103" i="5"/>
  <c r="AK54" i="5"/>
  <c r="AK52" i="5"/>
  <c r="AJ101" i="5"/>
  <c r="AN38" i="1"/>
  <c r="AN37" i="1"/>
  <c r="AN36" i="1"/>
  <c r="AP35" i="1"/>
  <c r="AM48" i="1"/>
  <c r="AM67" i="1" s="1"/>
  <c r="AL50" i="1"/>
  <c r="AN42" i="1"/>
  <c r="AM45" i="1"/>
  <c r="AM64" i="1" s="1"/>
  <c r="I67" i="1" l="1"/>
  <c r="I64" i="1"/>
  <c r="BL29" i="5"/>
  <c r="BL32" i="5"/>
  <c r="BL66" i="5"/>
  <c r="BY24" i="1"/>
  <c r="BZ32" i="1"/>
  <c r="BZ30" i="1"/>
  <c r="BY26" i="1"/>
  <c r="BY43" i="1"/>
  <c r="BZ2" i="1" a="1"/>
  <c r="BZ2" i="1" s="1"/>
  <c r="BL2" i="5"/>
  <c r="BM30" i="5" s="1"/>
  <c r="BZ31" i="1"/>
  <c r="BL31" i="5"/>
  <c r="BL25" i="5"/>
  <c r="BM25" i="5" s="1"/>
  <c r="BM65" i="5"/>
  <c r="BL23" i="5"/>
  <c r="BL47" i="5"/>
  <c r="BL67" i="5"/>
  <c r="BY25" i="1"/>
  <c r="BY23" i="1"/>
  <c r="BZ29" i="1"/>
  <c r="BL64" i="5"/>
  <c r="AO17" i="5"/>
  <c r="AN84" i="5"/>
  <c r="AO19" i="5"/>
  <c r="AN86" i="5"/>
  <c r="AN18" i="5"/>
  <c r="AM85" i="5"/>
  <c r="AO20" i="5"/>
  <c r="AN87" i="5"/>
  <c r="AK38" i="5"/>
  <c r="AJ100" i="5"/>
  <c r="AM51" i="5"/>
  <c r="AL52" i="5"/>
  <c r="AK101" i="5"/>
  <c r="AK103" i="5"/>
  <c r="AL54" i="5"/>
  <c r="AM53" i="5"/>
  <c r="AK40" i="5"/>
  <c r="AJ102" i="5"/>
  <c r="AQ35" i="1"/>
  <c r="AO36" i="1"/>
  <c r="AO37" i="1"/>
  <c r="AO38" i="1"/>
  <c r="AN48" i="1"/>
  <c r="AM50" i="1"/>
  <c r="AO42" i="1"/>
  <c r="AN45" i="1"/>
  <c r="BM46" i="5" l="1"/>
  <c r="BM32" i="5"/>
  <c r="BM26" i="5"/>
  <c r="BM64" i="5"/>
  <c r="BM23" i="5"/>
  <c r="BM45" i="5"/>
  <c r="BZ26" i="1"/>
  <c r="BM29" i="5"/>
  <c r="CA31" i="1"/>
  <c r="CA29" i="1"/>
  <c r="CA30" i="1"/>
  <c r="CA2" i="1" a="1"/>
  <c r="CA2" i="1" s="1"/>
  <c r="BM2" i="5"/>
  <c r="BN30" i="5" s="1"/>
  <c r="BM44" i="5"/>
  <c r="BZ25" i="1"/>
  <c r="BM31" i="5"/>
  <c r="BL39" i="5"/>
  <c r="CA32" i="1"/>
  <c r="BZ23" i="1"/>
  <c r="BM67" i="5"/>
  <c r="BM66" i="5"/>
  <c r="BZ43" i="1"/>
  <c r="BZ24" i="1"/>
  <c r="BM47" i="5"/>
  <c r="BL41" i="5"/>
  <c r="BM24" i="5"/>
  <c r="AP19" i="5"/>
  <c r="AO86" i="5"/>
  <c r="AP20" i="5"/>
  <c r="AO87" i="5"/>
  <c r="AO18" i="5"/>
  <c r="AN85" i="5"/>
  <c r="AP17" i="5"/>
  <c r="AO84" i="5"/>
  <c r="AL38" i="5"/>
  <c r="AK100" i="5"/>
  <c r="AL40" i="5"/>
  <c r="AK102" i="5"/>
  <c r="AL103" i="5"/>
  <c r="AM54" i="5"/>
  <c r="AN53" i="5"/>
  <c r="AL101" i="5"/>
  <c r="AM52" i="5"/>
  <c r="AN51" i="5"/>
  <c r="AP38" i="1"/>
  <c r="AP37" i="1"/>
  <c r="AP36" i="1"/>
  <c r="AR35" i="1"/>
  <c r="AO48" i="1"/>
  <c r="AN50" i="1"/>
  <c r="AP42" i="1"/>
  <c r="AO45" i="1"/>
  <c r="BN66" i="5" l="1"/>
  <c r="BM41" i="5"/>
  <c r="BN24" i="5"/>
  <c r="BN29" i="5"/>
  <c r="BN67" i="5"/>
  <c r="BN44" i="5"/>
  <c r="BN32" i="5"/>
  <c r="BN64" i="5"/>
  <c r="BN2" i="5"/>
  <c r="CA26" i="1"/>
  <c r="BN47" i="5"/>
  <c r="BN45" i="5"/>
  <c r="CA43" i="1"/>
  <c r="BN25" i="5"/>
  <c r="BM39" i="5"/>
  <c r="BN65" i="5"/>
  <c r="BN46" i="5"/>
  <c r="BN26" i="5"/>
  <c r="BN31" i="5"/>
  <c r="BN23" i="5"/>
  <c r="CA23" i="1"/>
  <c r="CA24" i="1"/>
  <c r="CA25" i="1"/>
  <c r="AP18" i="5"/>
  <c r="AO85" i="5"/>
  <c r="AQ17" i="5"/>
  <c r="AP84" i="5"/>
  <c r="AQ20" i="5"/>
  <c r="AP87" i="5"/>
  <c r="AQ19" i="5"/>
  <c r="AP86" i="5"/>
  <c r="AM38" i="5"/>
  <c r="AL100" i="5"/>
  <c r="AO53" i="5"/>
  <c r="AN54" i="5"/>
  <c r="AM103" i="5"/>
  <c r="AO51" i="5"/>
  <c r="AM101" i="5"/>
  <c r="AN52" i="5"/>
  <c r="AM40" i="5"/>
  <c r="AL102" i="5"/>
  <c r="AS35" i="1"/>
  <c r="AQ36" i="1"/>
  <c r="AQ37" i="1"/>
  <c r="AQ38" i="1"/>
  <c r="AP48" i="1"/>
  <c r="AO50" i="1"/>
  <c r="AQ42" i="1"/>
  <c r="AP45" i="1"/>
  <c r="BN41" i="5" l="1"/>
  <c r="BN39" i="5"/>
  <c r="AQ86" i="5"/>
  <c r="AR19" i="5"/>
  <c r="AQ84" i="5"/>
  <c r="AR17" i="5"/>
  <c r="AQ87" i="5"/>
  <c r="AR20" i="5"/>
  <c r="AQ18" i="5"/>
  <c r="AP85" i="5"/>
  <c r="AN38" i="5"/>
  <c r="AM100" i="5"/>
  <c r="AN40" i="5"/>
  <c r="AM102" i="5"/>
  <c r="AO52" i="5"/>
  <c r="AN101" i="5"/>
  <c r="AP51" i="5"/>
  <c r="AP53" i="5"/>
  <c r="AO54" i="5"/>
  <c r="AN103" i="5"/>
  <c r="AT35" i="1"/>
  <c r="AR38" i="1"/>
  <c r="AR37" i="1"/>
  <c r="AR36" i="1"/>
  <c r="AQ48" i="1"/>
  <c r="AP50" i="1"/>
  <c r="AR42" i="1"/>
  <c r="AQ45" i="1"/>
  <c r="AQ85" i="5" l="1"/>
  <c r="AR18" i="5"/>
  <c r="AR87" i="5"/>
  <c r="AS20" i="5"/>
  <c r="AR84" i="5"/>
  <c r="AS17" i="5"/>
  <c r="AR86" i="5"/>
  <c r="AS19" i="5"/>
  <c r="AO38" i="5"/>
  <c r="AN100" i="5"/>
  <c r="AO101" i="5"/>
  <c r="AP52" i="5"/>
  <c r="AP54" i="5"/>
  <c r="AO103" i="5"/>
  <c r="AQ53" i="5"/>
  <c r="AQ51" i="5"/>
  <c r="AO40" i="5"/>
  <c r="AN102" i="5"/>
  <c r="AS36" i="1"/>
  <c r="AU35" i="1"/>
  <c r="AS37" i="1"/>
  <c r="AS38" i="1"/>
  <c r="AR45" i="1"/>
  <c r="AS42" i="1"/>
  <c r="AR48" i="1"/>
  <c r="AQ50" i="1"/>
  <c r="AT19" i="5" l="1"/>
  <c r="AS86" i="5"/>
  <c r="AT20" i="5"/>
  <c r="AS87" i="5"/>
  <c r="AT17" i="5"/>
  <c r="AS84" i="5"/>
  <c r="AR85" i="5"/>
  <c r="AS18" i="5"/>
  <c r="AP38" i="5"/>
  <c r="AO100" i="5"/>
  <c r="AP40" i="5"/>
  <c r="AO102" i="5"/>
  <c r="AR53" i="5"/>
  <c r="AR51" i="5"/>
  <c r="AQ52" i="5"/>
  <c r="AP101" i="5"/>
  <c r="AQ54" i="5"/>
  <c r="AP103" i="5"/>
  <c r="AV35" i="1"/>
  <c r="AR50" i="1"/>
  <c r="AS48" i="1"/>
  <c r="AS45" i="1"/>
  <c r="AT42" i="1"/>
  <c r="AT36" i="1"/>
  <c r="AT38" i="1"/>
  <c r="AT37" i="1"/>
  <c r="L17" i="1"/>
  <c r="L18" i="1"/>
  <c r="M19" i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L20" i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AU17" i="5" l="1"/>
  <c r="AT84" i="5"/>
  <c r="AT18" i="5"/>
  <c r="AS85" i="5"/>
  <c r="AU20" i="5"/>
  <c r="AT87" i="5"/>
  <c r="AU19" i="5"/>
  <c r="AT86" i="5"/>
  <c r="AQ38" i="5"/>
  <c r="AP100" i="5"/>
  <c r="AR54" i="5"/>
  <c r="AQ103" i="5"/>
  <c r="AQ101" i="5"/>
  <c r="AR52" i="5"/>
  <c r="AS51" i="5"/>
  <c r="AQ40" i="5"/>
  <c r="AP102" i="5"/>
  <c r="AS53" i="5"/>
  <c r="AU36" i="1"/>
  <c r="AT48" i="1"/>
  <c r="AS50" i="1"/>
  <c r="AT45" i="1"/>
  <c r="AU42" i="1"/>
  <c r="AU38" i="1"/>
  <c r="AU37" i="1"/>
  <c r="AW35" i="1"/>
  <c r="M18" i="1"/>
  <c r="M17" i="1"/>
  <c r="AV19" i="5" l="1"/>
  <c r="AU86" i="5"/>
  <c r="AV20" i="5"/>
  <c r="AU87" i="5"/>
  <c r="AU18" i="5"/>
  <c r="AT85" i="5"/>
  <c r="AV17" i="5"/>
  <c r="AU84" i="5"/>
  <c r="AR38" i="5"/>
  <c r="AQ100" i="5"/>
  <c r="AT53" i="5"/>
  <c r="AT51" i="5"/>
  <c r="AR40" i="5"/>
  <c r="AQ102" i="5"/>
  <c r="AR101" i="5"/>
  <c r="AS52" i="5"/>
  <c r="AS54" i="5"/>
  <c r="AR103" i="5"/>
  <c r="AV38" i="1"/>
  <c r="AX35" i="1"/>
  <c r="AU45" i="1"/>
  <c r="AV42" i="1"/>
  <c r="AT50" i="1"/>
  <c r="AU48" i="1"/>
  <c r="AV37" i="1"/>
  <c r="AV36" i="1"/>
  <c r="N18" i="1"/>
  <c r="N17" i="1"/>
  <c r="AV18" i="5" l="1"/>
  <c r="AU85" i="5"/>
  <c r="AW20" i="5"/>
  <c r="AV87" i="5"/>
  <c r="AW17" i="5"/>
  <c r="AV84" i="5"/>
  <c r="AW19" i="5"/>
  <c r="AV86" i="5"/>
  <c r="AS38" i="5"/>
  <c r="AR100" i="5"/>
  <c r="AS101" i="5"/>
  <c r="AT52" i="5"/>
  <c r="AS40" i="5"/>
  <c r="AR102" i="5"/>
  <c r="AU51" i="5"/>
  <c r="AT54" i="5"/>
  <c r="AS103" i="5"/>
  <c r="AU53" i="5"/>
  <c r="AW42" i="1"/>
  <c r="AV45" i="1"/>
  <c r="AW36" i="1"/>
  <c r="AW38" i="1"/>
  <c r="AU50" i="1"/>
  <c r="AV48" i="1"/>
  <c r="AY35" i="1"/>
  <c r="AW37" i="1"/>
  <c r="O18" i="1"/>
  <c r="O17" i="1"/>
  <c r="AX19" i="5" l="1"/>
  <c r="AW86" i="5"/>
  <c r="AX17" i="5"/>
  <c r="AW84" i="5"/>
  <c r="AX20" i="5"/>
  <c r="AW87" i="5"/>
  <c r="AW18" i="5"/>
  <c r="AV85" i="5"/>
  <c r="AT38" i="5"/>
  <c r="AS100" i="5"/>
  <c r="AT103" i="5"/>
  <c r="AU54" i="5"/>
  <c r="AV51" i="5"/>
  <c r="AT101" i="5"/>
  <c r="AU52" i="5"/>
  <c r="AV53" i="5"/>
  <c r="AT40" i="5"/>
  <c r="AS102" i="5"/>
  <c r="AW48" i="1"/>
  <c r="AV50" i="1"/>
  <c r="AX38" i="1"/>
  <c r="AX36" i="1"/>
  <c r="AX37" i="1"/>
  <c r="AZ35" i="1"/>
  <c r="AX42" i="1"/>
  <c r="AW45" i="1"/>
  <c r="P18" i="1"/>
  <c r="P17" i="1"/>
  <c r="AX18" i="5" l="1"/>
  <c r="AW85" i="5"/>
  <c r="AY17" i="5"/>
  <c r="AX84" i="5"/>
  <c r="AY20" i="5"/>
  <c r="AX87" i="5"/>
  <c r="AY19" i="5"/>
  <c r="AX86" i="5"/>
  <c r="AU38" i="5"/>
  <c r="AT100" i="5"/>
  <c r="AU101" i="5"/>
  <c r="AV52" i="5"/>
  <c r="AU40" i="5"/>
  <c r="AT102" i="5"/>
  <c r="AW51" i="5"/>
  <c r="AU103" i="5"/>
  <c r="AV54" i="5"/>
  <c r="AW53" i="5"/>
  <c r="AY37" i="1"/>
  <c r="AY42" i="1"/>
  <c r="AX45" i="1"/>
  <c r="AY38" i="1"/>
  <c r="BA35" i="1"/>
  <c r="AY36" i="1"/>
  <c r="AX48" i="1"/>
  <c r="AW50" i="1"/>
  <c r="Q18" i="1"/>
  <c r="Q17" i="1"/>
  <c r="AZ19" i="5" l="1"/>
  <c r="AY86" i="5"/>
  <c r="AZ20" i="5"/>
  <c r="AY87" i="5"/>
  <c r="AZ17" i="5"/>
  <c r="AY84" i="5"/>
  <c r="AY18" i="5"/>
  <c r="AX85" i="5"/>
  <c r="AV38" i="5"/>
  <c r="AU100" i="5"/>
  <c r="AX53" i="5"/>
  <c r="AW54" i="5"/>
  <c r="AV103" i="5"/>
  <c r="AV101" i="5"/>
  <c r="AW52" i="5"/>
  <c r="AX51" i="5"/>
  <c r="AV40" i="5"/>
  <c r="AU102" i="5"/>
  <c r="BB35" i="1"/>
  <c r="AZ42" i="1"/>
  <c r="AY45" i="1"/>
  <c r="AZ38" i="1"/>
  <c r="AY48" i="1"/>
  <c r="AX50" i="1"/>
  <c r="AZ36" i="1"/>
  <c r="AZ37" i="1"/>
  <c r="R18" i="1"/>
  <c r="R17" i="1"/>
  <c r="BA20" i="5" l="1"/>
  <c r="AZ87" i="5"/>
  <c r="AZ18" i="5"/>
  <c r="AY85" i="5"/>
  <c r="BA17" i="5"/>
  <c r="AZ84" i="5"/>
  <c r="BA19" i="5"/>
  <c r="AZ86" i="5"/>
  <c r="AW38" i="5"/>
  <c r="AV100" i="5"/>
  <c r="AX52" i="5"/>
  <c r="AW101" i="5"/>
  <c r="AW40" i="5"/>
  <c r="AV102" i="5"/>
  <c r="AW103" i="5"/>
  <c r="AX54" i="5"/>
  <c r="AY51" i="5"/>
  <c r="AY53" i="5"/>
  <c r="AZ48" i="1"/>
  <c r="AY50" i="1"/>
  <c r="AZ45" i="1"/>
  <c r="BA42" i="1"/>
  <c r="BA37" i="1"/>
  <c r="BA38" i="1"/>
  <c r="BA36" i="1"/>
  <c r="BC35" i="1"/>
  <c r="S18" i="1"/>
  <c r="S17" i="1"/>
  <c r="BB17" i="5" l="1"/>
  <c r="BA84" i="5"/>
  <c r="BB19" i="5"/>
  <c r="BA86" i="5"/>
  <c r="BA18" i="5"/>
  <c r="AZ85" i="5"/>
  <c r="BB20" i="5"/>
  <c r="BA87" i="5"/>
  <c r="AX38" i="5"/>
  <c r="AW100" i="5"/>
  <c r="AZ53" i="5"/>
  <c r="AY54" i="5"/>
  <c r="AX103" i="5"/>
  <c r="AZ51" i="5"/>
  <c r="AX40" i="5"/>
  <c r="AW102" i="5"/>
  <c r="AY52" i="5"/>
  <c r="AX101" i="5"/>
  <c r="BB37" i="1"/>
  <c r="BD35" i="1"/>
  <c r="BB42" i="1"/>
  <c r="BA45" i="1"/>
  <c r="BB36" i="1"/>
  <c r="BB38" i="1"/>
  <c r="AZ50" i="1"/>
  <c r="BA48" i="1"/>
  <c r="T18" i="1"/>
  <c r="T17" i="1"/>
  <c r="BC20" i="5" l="1"/>
  <c r="BB87" i="5"/>
  <c r="BC19" i="5"/>
  <c r="BB86" i="5"/>
  <c r="BB18" i="5"/>
  <c r="BA85" i="5"/>
  <c r="BC17" i="5"/>
  <c r="BB84" i="5"/>
  <c r="AY38" i="5"/>
  <c r="AX100" i="5"/>
  <c r="AZ52" i="5"/>
  <c r="AY101" i="5"/>
  <c r="AY40" i="5"/>
  <c r="AX102" i="5"/>
  <c r="BA51" i="5"/>
  <c r="BA53" i="5"/>
  <c r="AY103" i="5"/>
  <c r="AZ54" i="5"/>
  <c r="BC36" i="1"/>
  <c r="BB48" i="1"/>
  <c r="BA50" i="1"/>
  <c r="BE35" i="1"/>
  <c r="BB45" i="1"/>
  <c r="BC42" i="1"/>
  <c r="BC38" i="1"/>
  <c r="BC37" i="1"/>
  <c r="U18" i="1"/>
  <c r="U17" i="1"/>
  <c r="BD17" i="5" l="1"/>
  <c r="BC84" i="5"/>
  <c r="BD19" i="5"/>
  <c r="BC86" i="5"/>
  <c r="BC18" i="5"/>
  <c r="BB85" i="5"/>
  <c r="BD20" i="5"/>
  <c r="BC87" i="5"/>
  <c r="AZ38" i="5"/>
  <c r="AY100" i="5"/>
  <c r="AZ103" i="5"/>
  <c r="BA54" i="5"/>
  <c r="BB53" i="5"/>
  <c r="BB51" i="5"/>
  <c r="AZ40" i="5"/>
  <c r="AY102" i="5"/>
  <c r="BA52" i="5"/>
  <c r="AZ101" i="5"/>
  <c r="BD37" i="1"/>
  <c r="BC48" i="1"/>
  <c r="BB50" i="1"/>
  <c r="BC45" i="1"/>
  <c r="BD42" i="1"/>
  <c r="BF35" i="1"/>
  <c r="BD38" i="1"/>
  <c r="BD36" i="1"/>
  <c r="V18" i="1"/>
  <c r="V17" i="1"/>
  <c r="BE19" i="5" l="1"/>
  <c r="BD86" i="5"/>
  <c r="BE20" i="5"/>
  <c r="BD87" i="5"/>
  <c r="BD18" i="5"/>
  <c r="BC85" i="5"/>
  <c r="BE17" i="5"/>
  <c r="BD84" i="5"/>
  <c r="BA38" i="5"/>
  <c r="AZ100" i="5"/>
  <c r="BA40" i="5"/>
  <c r="AZ102" i="5"/>
  <c r="BB52" i="5"/>
  <c r="BA101" i="5"/>
  <c r="BC51" i="5"/>
  <c r="BC53" i="5"/>
  <c r="BA103" i="5"/>
  <c r="BB54" i="5"/>
  <c r="BG35" i="1"/>
  <c r="BE36" i="1"/>
  <c r="BE42" i="1"/>
  <c r="BD45" i="1"/>
  <c r="BC50" i="1"/>
  <c r="BD48" i="1"/>
  <c r="BE38" i="1"/>
  <c r="BE37" i="1"/>
  <c r="W18" i="1"/>
  <c r="W17" i="1"/>
  <c r="BE18" i="5" l="1"/>
  <c r="BD85" i="5"/>
  <c r="BF20" i="5"/>
  <c r="BE87" i="5"/>
  <c r="BF17" i="5"/>
  <c r="BE84" i="5"/>
  <c r="BF19" i="5"/>
  <c r="BE86" i="5"/>
  <c r="BB38" i="5"/>
  <c r="BA100" i="5"/>
  <c r="BD51" i="5"/>
  <c r="BD53" i="5"/>
  <c r="BB103" i="5"/>
  <c r="BC54" i="5"/>
  <c r="BB101" i="5"/>
  <c r="BC52" i="5"/>
  <c r="BB40" i="5"/>
  <c r="BA102" i="5"/>
  <c r="BF36" i="1"/>
  <c r="BF42" i="1"/>
  <c r="BE45" i="1"/>
  <c r="BF38" i="1"/>
  <c r="BE48" i="1"/>
  <c r="BD50" i="1"/>
  <c r="BF37" i="1"/>
  <c r="BH35" i="1"/>
  <c r="X18" i="1"/>
  <c r="X17" i="1"/>
  <c r="BG19" i="5" l="1"/>
  <c r="BF86" i="5"/>
  <c r="BG20" i="5"/>
  <c r="BF87" i="5"/>
  <c r="BG17" i="5"/>
  <c r="BF84" i="5"/>
  <c r="BF18" i="5"/>
  <c r="BE85" i="5"/>
  <c r="BC38" i="5"/>
  <c r="BB100" i="5"/>
  <c r="BC101" i="5"/>
  <c r="BD52" i="5"/>
  <c r="BE53" i="5"/>
  <c r="BC40" i="5"/>
  <c r="BB102" i="5"/>
  <c r="BD54" i="5"/>
  <c r="BC103" i="5"/>
  <c r="BE51" i="5"/>
  <c r="BG38" i="1"/>
  <c r="BG42" i="1"/>
  <c r="BF45" i="1"/>
  <c r="BE50" i="1"/>
  <c r="BF48" i="1"/>
  <c r="BI35" i="1"/>
  <c r="BG37" i="1"/>
  <c r="BG36" i="1"/>
  <c r="Y18" i="1"/>
  <c r="Y17" i="1"/>
  <c r="BG18" i="5" l="1"/>
  <c r="BF85" i="5"/>
  <c r="BH17" i="5"/>
  <c r="BG84" i="5"/>
  <c r="BH20" i="5"/>
  <c r="BG87" i="5"/>
  <c r="BH19" i="5"/>
  <c r="BG86" i="5"/>
  <c r="BD38" i="5"/>
  <c r="BC100" i="5"/>
  <c r="BE54" i="5"/>
  <c r="BD103" i="5"/>
  <c r="BD40" i="5"/>
  <c r="BC102" i="5"/>
  <c r="BE52" i="5"/>
  <c r="BD101" i="5"/>
  <c r="BF51" i="5"/>
  <c r="BF53" i="5"/>
  <c r="BJ35" i="1"/>
  <c r="BH36" i="1"/>
  <c r="BG45" i="1"/>
  <c r="BH42" i="1"/>
  <c r="BG48" i="1"/>
  <c r="BF50" i="1"/>
  <c r="BH37" i="1"/>
  <c r="BH38" i="1"/>
  <c r="Z18" i="1"/>
  <c r="Z17" i="1"/>
  <c r="BI19" i="5" l="1"/>
  <c r="BH86" i="5"/>
  <c r="BI17" i="5"/>
  <c r="BH84" i="5"/>
  <c r="BI20" i="5"/>
  <c r="BH87" i="5"/>
  <c r="BH18" i="5"/>
  <c r="BG85" i="5"/>
  <c r="BE38" i="5"/>
  <c r="BD100" i="5"/>
  <c r="BG53" i="5"/>
  <c r="BE40" i="5"/>
  <c r="BD102" i="5"/>
  <c r="BG51" i="5"/>
  <c r="BE101" i="5"/>
  <c r="BF52" i="5"/>
  <c r="BF54" i="5"/>
  <c r="BE103" i="5"/>
  <c r="BI36" i="1"/>
  <c r="BG50" i="1"/>
  <c r="BH48" i="1"/>
  <c r="BI38" i="1"/>
  <c r="BH45" i="1"/>
  <c r="BI42" i="1"/>
  <c r="BI37" i="1"/>
  <c r="BK35" i="1"/>
  <c r="AA18" i="1"/>
  <c r="AA17" i="1"/>
  <c r="BI18" i="5" l="1"/>
  <c r="BH85" i="5"/>
  <c r="BJ17" i="5"/>
  <c r="BI84" i="5"/>
  <c r="BJ20" i="5"/>
  <c r="BI87" i="5"/>
  <c r="BJ19" i="5"/>
  <c r="BI86" i="5"/>
  <c r="BF38" i="5"/>
  <c r="BE100" i="5"/>
  <c r="BG54" i="5"/>
  <c r="BF103" i="5"/>
  <c r="BG52" i="5"/>
  <c r="BF101" i="5"/>
  <c r="BH51" i="5"/>
  <c r="BH53" i="5"/>
  <c r="BF40" i="5"/>
  <c r="BE102" i="5"/>
  <c r="BH50" i="1"/>
  <c r="BI48" i="1"/>
  <c r="BI45" i="1"/>
  <c r="BJ42" i="1"/>
  <c r="BJ38" i="1"/>
  <c r="BL35" i="1"/>
  <c r="BJ37" i="1"/>
  <c r="BJ36" i="1"/>
  <c r="AB18" i="1"/>
  <c r="AB17" i="1"/>
  <c r="BK19" i="5" l="1"/>
  <c r="BJ86" i="5"/>
  <c r="BK20" i="5"/>
  <c r="BJ87" i="5"/>
  <c r="BK17" i="5"/>
  <c r="BJ84" i="5"/>
  <c r="BJ18" i="5"/>
  <c r="BI85" i="5"/>
  <c r="BG38" i="5"/>
  <c r="BF100" i="5"/>
  <c r="BG40" i="5"/>
  <c r="BF102" i="5"/>
  <c r="BI53" i="5"/>
  <c r="BI51" i="5"/>
  <c r="BG101" i="5"/>
  <c r="BH52" i="5"/>
  <c r="BH54" i="5"/>
  <c r="BG103" i="5"/>
  <c r="BK38" i="1"/>
  <c r="BK36" i="1"/>
  <c r="BJ48" i="1"/>
  <c r="BI50" i="1"/>
  <c r="BM35" i="1"/>
  <c r="BJ45" i="1"/>
  <c r="BK42" i="1"/>
  <c r="BK37" i="1"/>
  <c r="AC18" i="1"/>
  <c r="AC17" i="1"/>
  <c r="BL17" i="5" l="1"/>
  <c r="BK84" i="5"/>
  <c r="BL20" i="5"/>
  <c r="BK87" i="5"/>
  <c r="BK18" i="5"/>
  <c r="BJ85" i="5"/>
  <c r="BL19" i="5"/>
  <c r="BK86" i="5"/>
  <c r="BH38" i="5"/>
  <c r="BG100" i="5"/>
  <c r="BH101" i="5"/>
  <c r="BI52" i="5"/>
  <c r="BI54" i="5"/>
  <c r="BH103" i="5"/>
  <c r="BJ53" i="5"/>
  <c r="BJ51" i="5"/>
  <c r="BH40" i="5"/>
  <c r="BG102" i="5"/>
  <c r="BN35" i="1"/>
  <c r="BL37" i="1"/>
  <c r="BL36" i="1"/>
  <c r="BL42" i="1"/>
  <c r="BK45" i="1"/>
  <c r="BK48" i="1"/>
  <c r="BJ50" i="1"/>
  <c r="BL38" i="1"/>
  <c r="AD18" i="1"/>
  <c r="AD17" i="1"/>
  <c r="BL18" i="5" l="1"/>
  <c r="BK85" i="5"/>
  <c r="BM20" i="5"/>
  <c r="BL87" i="5"/>
  <c r="BM19" i="5"/>
  <c r="BL86" i="5"/>
  <c r="BM17" i="5"/>
  <c r="BL84" i="5"/>
  <c r="BI38" i="5"/>
  <c r="BH100" i="5"/>
  <c r="BJ54" i="5"/>
  <c r="BI103" i="5"/>
  <c r="BI40" i="5"/>
  <c r="BH102" i="5"/>
  <c r="BK53" i="5"/>
  <c r="BI101" i="5"/>
  <c r="BJ52" i="5"/>
  <c r="BK51" i="5"/>
  <c r="BM37" i="1"/>
  <c r="BM42" i="1"/>
  <c r="BL45" i="1"/>
  <c r="BM36" i="1"/>
  <c r="BM38" i="1"/>
  <c r="BK50" i="1"/>
  <c r="BL48" i="1"/>
  <c r="BO35" i="1"/>
  <c r="AE18" i="1"/>
  <c r="AE17" i="1"/>
  <c r="BM84" i="5" l="1"/>
  <c r="BN17" i="5"/>
  <c r="BN84" i="5" s="1"/>
  <c r="BM87" i="5"/>
  <c r="BN20" i="5"/>
  <c r="BN87" i="5" s="1"/>
  <c r="BM86" i="5"/>
  <c r="BN19" i="5"/>
  <c r="BN86" i="5" s="1"/>
  <c r="BM18" i="5"/>
  <c r="BL85" i="5"/>
  <c r="BJ38" i="5"/>
  <c r="BI100" i="5"/>
  <c r="BL51" i="5"/>
  <c r="BJ101" i="5"/>
  <c r="BK52" i="5"/>
  <c r="BL53" i="5"/>
  <c r="BJ40" i="5"/>
  <c r="BI102" i="5"/>
  <c r="BJ103" i="5"/>
  <c r="BK54" i="5"/>
  <c r="BN36" i="1"/>
  <c r="BP35" i="1"/>
  <c r="BN38" i="1"/>
  <c r="BM45" i="1"/>
  <c r="BN42" i="1"/>
  <c r="BM48" i="1"/>
  <c r="BL50" i="1"/>
  <c r="BN37" i="1"/>
  <c r="AF18" i="1"/>
  <c r="AF17" i="1"/>
  <c r="BM85" i="5" l="1"/>
  <c r="BN18" i="5"/>
  <c r="BN85" i="5" s="1"/>
  <c r="BK38" i="5"/>
  <c r="BJ100" i="5"/>
  <c r="BK40" i="5"/>
  <c r="BJ102" i="5"/>
  <c r="BK103" i="5"/>
  <c r="BL54" i="5"/>
  <c r="BM51" i="5"/>
  <c r="BM53" i="5"/>
  <c r="BK101" i="5"/>
  <c r="BL52" i="5"/>
  <c r="BO42" i="1"/>
  <c r="BN45" i="1"/>
  <c r="BO38" i="1"/>
  <c r="BO37" i="1"/>
  <c r="BQ35" i="1"/>
  <c r="BM50" i="1"/>
  <c r="BN48" i="1"/>
  <c r="BO36" i="1"/>
  <c r="AG18" i="1"/>
  <c r="AG17" i="1"/>
  <c r="BL38" i="5" l="1"/>
  <c r="BK100" i="5"/>
  <c r="BL101" i="5"/>
  <c r="BM52" i="5"/>
  <c r="BN51" i="5"/>
  <c r="BN53" i="5"/>
  <c r="BM54" i="5"/>
  <c r="BL103" i="5"/>
  <c r="BL40" i="5"/>
  <c r="BK102" i="5"/>
  <c r="BP37" i="1"/>
  <c r="BP36" i="1"/>
  <c r="BR35" i="1"/>
  <c r="BP38" i="1"/>
  <c r="BO48" i="1"/>
  <c r="BN50" i="1"/>
  <c r="BP42" i="1"/>
  <c r="BO45" i="1"/>
  <c r="AH18" i="1"/>
  <c r="AH17" i="1"/>
  <c r="BM38" i="5" l="1"/>
  <c r="BL100" i="5"/>
  <c r="BM103" i="5"/>
  <c r="BN54" i="5"/>
  <c r="BM40" i="5"/>
  <c r="BL102" i="5"/>
  <c r="BN52" i="5"/>
  <c r="BN101" i="5" s="1"/>
  <c r="BM101" i="5"/>
  <c r="BQ38" i="1"/>
  <c r="BS35" i="1"/>
  <c r="BP45" i="1"/>
  <c r="BQ42" i="1"/>
  <c r="BQ36" i="1"/>
  <c r="BO50" i="1"/>
  <c r="BP48" i="1"/>
  <c r="BQ37" i="1"/>
  <c r="AI18" i="1"/>
  <c r="AI17" i="1"/>
  <c r="BN38" i="5" l="1"/>
  <c r="BN100" i="5" s="1"/>
  <c r="BM100" i="5"/>
  <c r="BN103" i="5"/>
  <c r="BN40" i="5"/>
  <c r="BN102" i="5" s="1"/>
  <c r="BM102" i="5"/>
  <c r="BR37" i="1"/>
  <c r="BR36" i="1"/>
  <c r="BQ45" i="1"/>
  <c r="BR42" i="1"/>
  <c r="BT35" i="1"/>
  <c r="BQ48" i="1"/>
  <c r="BP50" i="1"/>
  <c r="BR38" i="1"/>
  <c r="AJ18" i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AJ17" i="1"/>
  <c r="BS38" i="1" l="1"/>
  <c r="BR45" i="1"/>
  <c r="BS42" i="1"/>
  <c r="BU35" i="1"/>
  <c r="BS36" i="1"/>
  <c r="BR48" i="1"/>
  <c r="BQ50" i="1"/>
  <c r="BS37" i="1"/>
  <c r="AK17" i="1"/>
  <c r="BT36" i="1" l="1"/>
  <c r="BS45" i="1"/>
  <c r="BT42" i="1"/>
  <c r="BV35" i="1"/>
  <c r="BT37" i="1"/>
  <c r="BS48" i="1"/>
  <c r="BR50" i="1"/>
  <c r="BT38" i="1"/>
  <c r="AL17" i="1"/>
  <c r="BU37" i="1" l="1"/>
  <c r="BW35" i="1"/>
  <c r="BU42" i="1"/>
  <c r="BT45" i="1"/>
  <c r="BU38" i="1"/>
  <c r="BT48" i="1"/>
  <c r="BS50" i="1"/>
  <c r="BU36" i="1"/>
  <c r="AM17" i="1"/>
  <c r="BV42" i="1" l="1"/>
  <c r="BU45" i="1"/>
  <c r="BV36" i="1"/>
  <c r="BV38" i="1"/>
  <c r="BX35" i="1"/>
  <c r="BT50" i="1"/>
  <c r="BU48" i="1"/>
  <c r="BV37" i="1"/>
  <c r="AN17" i="1"/>
  <c r="BW38" i="1" l="1"/>
  <c r="BW37" i="1"/>
  <c r="BY35" i="1"/>
  <c r="BW36" i="1"/>
  <c r="BU50" i="1"/>
  <c r="BV48" i="1"/>
  <c r="BW42" i="1"/>
  <c r="BV45" i="1"/>
  <c r="AO17" i="1"/>
  <c r="BX37" i="1" l="1"/>
  <c r="BX36" i="1"/>
  <c r="BZ35" i="1"/>
  <c r="BW45" i="1"/>
  <c r="BX42" i="1"/>
  <c r="BV50" i="1"/>
  <c r="BW48" i="1"/>
  <c r="BX38" i="1"/>
  <c r="AP17" i="1"/>
  <c r="BX45" i="1" l="1"/>
  <c r="BY42" i="1"/>
  <c r="BY38" i="1"/>
  <c r="BY36" i="1"/>
  <c r="CA35" i="1"/>
  <c r="BW50" i="1"/>
  <c r="BX48" i="1"/>
  <c r="BY37" i="1"/>
  <c r="AQ17" i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BZ17" i="1" s="1"/>
  <c r="CA17" i="1" s="1"/>
  <c r="BZ36" i="1" l="1"/>
  <c r="BZ37" i="1"/>
  <c r="BZ38" i="1"/>
  <c r="BY48" i="1"/>
  <c r="BX50" i="1"/>
  <c r="BZ42" i="1"/>
  <c r="BY45" i="1"/>
  <c r="BY50" i="1" l="1"/>
  <c r="BZ48" i="1"/>
  <c r="CA38" i="1"/>
  <c r="CA37" i="1"/>
  <c r="CA42" i="1"/>
  <c r="CA45" i="1" s="1"/>
  <c r="BZ45" i="1"/>
  <c r="CA36" i="1"/>
  <c r="CA48" i="1" l="1"/>
  <c r="CA50" i="1" s="1"/>
  <c r="BZ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Kaylene Schultz</author>
  </authors>
  <commentList>
    <comment ref="A95" authorId="0" shapeId="0" xr:uid="{9FF7B4B0-1B59-4A8B-918E-08E882BCADD7}">
      <text>
        <r>
          <rPr>
            <sz val="9"/>
            <color indexed="81"/>
            <rFont val="Tahoma"/>
            <family val="2"/>
          </rPr>
          <t>For RNG: assume distribution costs of $1.0MM per mile, and 1 mile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Tom</author>
    <author>Kaylene Schultz</author>
  </authors>
  <commentList>
    <comment ref="J45" authorId="0" shapeId="0" xr:uid="{CE7C6120-DDB1-4A94-BF7D-AAFDB554DC26}">
      <text>
        <r>
          <rPr>
            <b/>
            <sz val="9"/>
            <color indexed="81"/>
            <rFont val="Tahoma"/>
            <family val="2"/>
          </rPr>
          <t>capacity (scfm) * .67 converts to MMBTU * Avg Pmnt per year * days per year * LFG plant availability</t>
        </r>
      </text>
    </comment>
    <comment ref="J53" authorId="1" shapeId="0" xr:uid="{9CDD1B23-734E-47A4-87F6-5164A8F8A30D}">
      <text>
        <r>
          <rPr>
            <sz val="9"/>
            <color indexed="81"/>
            <rFont val="Tahoma"/>
            <family val="2"/>
          </rPr>
          <t>For RNG: assume distribution costs of $1.0MM per mile, and 1 mile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Tom</author>
    <author>Kaylene Schultz</author>
  </authors>
  <commentList>
    <comment ref="J45" authorId="0" shapeId="0" xr:uid="{01E0C42B-80B1-4434-8AF0-F9A5998A0164}">
      <text>
        <r>
          <rPr>
            <b/>
            <sz val="9"/>
            <color indexed="81"/>
            <rFont val="Tahoma"/>
            <family val="2"/>
          </rPr>
          <t>capacity (scfm) * .67 converts to MMBTU * Avg Pmnt per year * days per year * LFG plant availability</t>
        </r>
      </text>
    </comment>
    <comment ref="J53" authorId="1" shapeId="0" xr:uid="{B9362D0D-68AB-48FC-8931-0CB543F7A1CA}">
      <text>
        <r>
          <rPr>
            <sz val="9"/>
            <color indexed="81"/>
            <rFont val="Tahoma"/>
            <family val="2"/>
          </rPr>
          <t>For RNG: assume distribution costs of $1.0MM per mile, and 1 mile total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Tom</author>
    <author>Kaylene Schultz</author>
  </authors>
  <commentList>
    <comment ref="J45" authorId="0" shapeId="0" xr:uid="{769595F5-8703-4F73-918C-C19413E0ED28}">
      <text>
        <r>
          <rPr>
            <b/>
            <sz val="9"/>
            <color indexed="81"/>
            <rFont val="Tahoma"/>
            <family val="2"/>
          </rPr>
          <t>capacity (scfm) * .67 converts to MMBTU * Avg Pmnt per year * days per year * LFG plant availability</t>
        </r>
      </text>
    </comment>
    <comment ref="J53" authorId="1" shapeId="0" xr:uid="{B17B9FB7-5C0B-49AD-9AC9-24EEA05B45C9}">
      <text>
        <r>
          <rPr>
            <sz val="9"/>
            <color indexed="81"/>
            <rFont val="Tahoma"/>
            <family val="2"/>
          </rPr>
          <t>For RNG: assume distribution costs of $1.0MM per mile, and 1 mile total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Tom</author>
  </authors>
  <commentList>
    <comment ref="F9" authorId="0" shapeId="0" xr:uid="{8A1B7579-A539-4130-9FFB-EEB4B6A3E357}">
      <text>
        <r>
          <rPr>
            <b/>
            <sz val="9"/>
            <color indexed="81"/>
            <rFont val="Tahoma"/>
            <family val="2"/>
          </rPr>
          <t>Pardee, Tom:</t>
        </r>
        <r>
          <rPr>
            <sz val="9"/>
            <color indexed="81"/>
            <rFont val="Tahoma"/>
            <family val="2"/>
          </rPr>
          <t xml:space="preserve">
"Point sources of CO2 emissions like power plant exhaust stacks can be fitted with this waste-plastic-derived material to remove enormous amounts of CO2 that would normally fill the atmosphere,"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Tom</author>
  </authors>
  <commentList>
    <comment ref="D2" authorId="0" shapeId="0" xr:uid="{A21CE7CF-78D0-4F21-9414-74E3B2FF086A}">
      <text>
        <r>
          <rPr>
            <b/>
            <sz val="9"/>
            <color indexed="81"/>
            <rFont val="Tahoma"/>
            <family val="2"/>
          </rPr>
          <t>Pardee, Tom:</t>
        </r>
        <r>
          <rPr>
            <sz val="9"/>
            <color indexed="81"/>
            <rFont val="Tahoma"/>
            <family val="2"/>
          </rPr>
          <t xml:space="preserve">
assumes $0.60 base credit and &lt;8lbs of lifecycle greenhouse gas emissions rate.  Credits can be sold meaning cost recoup is for current year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<sst xmlns="http://schemas.openxmlformats.org/spreadsheetml/2006/main" count="951" uniqueCount="264">
  <si>
    <t>Parameter</t>
  </si>
  <si>
    <t>Capital Cost (2017 USD)</t>
  </si>
  <si>
    <t>$1.79M</t>
  </si>
  <si>
    <t>$1.64M</t>
  </si>
  <si>
    <t>Fixed O&amp;M Costs (Nominal USD/year)</t>
  </si>
  <si>
    <t>Variable O&amp;M Costs (Nominal USD/year)</t>
  </si>
  <si>
    <t>Annual Availability Factor</t>
  </si>
  <si>
    <t xml:space="preserve">Expected Life </t>
  </si>
  <si>
    <t>20 years</t>
  </si>
  <si>
    <t>Capacity (LFG Flowrate)</t>
  </si>
  <si>
    <t>Capacity (RNG Flowrate)</t>
  </si>
  <si>
    <t>$0.34 -$4.66</t>
  </si>
  <si>
    <t>$0.37 - $5.02</t>
  </si>
  <si>
    <t>$0.38 - $5.17</t>
  </si>
  <si>
    <t>$0.38 - $5.22</t>
  </si>
  <si>
    <t>$0.40 - $5.46</t>
  </si>
  <si>
    <t xml:space="preserve">Table 4 </t>
  </si>
  <si>
    <t>Performance and Cost Table for Centralized LFG to RNG Production</t>
  </si>
  <si>
    <t>3,000 scfm</t>
  </si>
  <si>
    <t>1,400 scfm</t>
  </si>
  <si>
    <t>Capital Cost (USD)</t>
  </si>
  <si>
    <t>$15.1M</t>
  </si>
  <si>
    <t>$14.7M</t>
  </si>
  <si>
    <t>$14.4M</t>
  </si>
  <si>
    <t>$14.0M</t>
  </si>
  <si>
    <t>$13.7M</t>
  </si>
  <si>
    <t>Fixed O&amp;M Costs (USD/year)</t>
  </si>
  <si>
    <t>$188K</t>
  </si>
  <si>
    <t>$219K</t>
  </si>
  <si>
    <t>$255K</t>
  </si>
  <si>
    <t>$297K</t>
  </si>
  <si>
    <t>$345K</t>
  </si>
  <si>
    <t>Variable O&amp;M Costs (USD/year)</t>
  </si>
  <si>
    <t>$1.62M</t>
  </si>
  <si>
    <t>$1.98M</t>
  </si>
  <si>
    <t>$2.18M</t>
  </si>
  <si>
    <t>$2.41M</t>
  </si>
  <si>
    <t>LFG Payments (USD/scf)</t>
  </si>
  <si>
    <t xml:space="preserve">Table 5 </t>
  </si>
  <si>
    <t>Performance and Cost Table for Dairy Manure to RNG Production</t>
  </si>
  <si>
    <t>Capacity (Dairy Size)</t>
  </si>
  <si>
    <t>4,000 cows per dairy (20,000 total)</t>
  </si>
  <si>
    <t>Capacity (Manure)</t>
  </si>
  <si>
    <t>180,000 tons/year per dairy (900,000 tons/year total)</t>
  </si>
  <si>
    <t>Capacity (Biogas Flowrate)</t>
  </si>
  <si>
    <t>200 scfm per dairy (1,000 scfm total)</t>
  </si>
  <si>
    <t>98 scfm per dairy (490 scfm total)</t>
  </si>
  <si>
    <t>$40.6M</t>
  </si>
  <si>
    <t>$39.6M</t>
  </si>
  <si>
    <t>$38.6M</t>
  </si>
  <si>
    <t>$37.7M</t>
  </si>
  <si>
    <t>36.7M</t>
  </si>
  <si>
    <t>$238K</t>
  </si>
  <si>
    <t>$277K</t>
  </si>
  <si>
    <t>$323K</t>
  </si>
  <si>
    <t>$376K</t>
  </si>
  <si>
    <t>$438K</t>
  </si>
  <si>
    <t>$2.05M</t>
  </si>
  <si>
    <t>$2.26M</t>
  </si>
  <si>
    <t>$2.50M</t>
  </si>
  <si>
    <t>$2.76M</t>
  </si>
  <si>
    <t>$3.05M</t>
  </si>
  <si>
    <t xml:space="preserve">Table 6 </t>
  </si>
  <si>
    <t>Performance and Cost Table for Wastewater Sludge to RNG Production</t>
  </si>
  <si>
    <t>Capacity (Sludge)</t>
  </si>
  <si>
    <t>21,000 tons/year</t>
  </si>
  <si>
    <t>Capacity (FOG)</t>
  </si>
  <si>
    <t>14M gal/year</t>
  </si>
  <si>
    <t>650 scfm</t>
  </si>
  <si>
    <t>375 scfm</t>
  </si>
  <si>
    <t>$175K</t>
  </si>
  <si>
    <t>$204K</t>
  </si>
  <si>
    <t>$1.10M</t>
  </si>
  <si>
    <t>$1.22M</t>
  </si>
  <si>
    <t>$1.35M</t>
  </si>
  <si>
    <t>$1.49M</t>
  </si>
  <si>
    <t>30 years</t>
  </si>
  <si>
    <t xml:space="preserve">Table 7 </t>
  </si>
  <si>
    <t>Performance and Cost Table for Food Waste to RNG Production</t>
  </si>
  <si>
    <t>Capacity (Food / Yard Waste)</t>
  </si>
  <si>
    <t>55,000 tons/year</t>
  </si>
  <si>
    <t>400 scfm</t>
  </si>
  <si>
    <t>230 scfm</t>
  </si>
  <si>
    <t>$23.0M</t>
  </si>
  <si>
    <t>$22.5M</t>
  </si>
  <si>
    <t>$21.9M</t>
  </si>
  <si>
    <t>$21.4M</t>
  </si>
  <si>
    <t>$20.8M</t>
  </si>
  <si>
    <t>$1.97M</t>
  </si>
  <si>
    <t>Tipping Fee (2017 USD/ton)</t>
  </si>
  <si>
    <t>Centralized LFG</t>
  </si>
  <si>
    <t>Dairy</t>
  </si>
  <si>
    <t>WWTP</t>
  </si>
  <si>
    <t>Food Waste</t>
  </si>
  <si>
    <t>GDP</t>
  </si>
  <si>
    <t>Fixed O&amp;M CAGR</t>
  </si>
  <si>
    <t>Variable O&amp;M CAGR</t>
  </si>
  <si>
    <t>Uncollectables</t>
  </si>
  <si>
    <t>Commission Fees</t>
  </si>
  <si>
    <t>Washington Excise Tax</t>
  </si>
  <si>
    <t>Total Misc. Rev Items</t>
  </si>
  <si>
    <t>Distribution Costs</t>
  </si>
  <si>
    <t>Inflation Rate</t>
  </si>
  <si>
    <t>Discount Factor - System Avg</t>
  </si>
  <si>
    <t>Capacity</t>
  </si>
  <si>
    <t>Capacity (LFG/Biogas Flowrate)</t>
  </si>
  <si>
    <t>scfm</t>
  </si>
  <si>
    <t>Centralized LFG to RNG Production</t>
  </si>
  <si>
    <t>Dairy Manure to RNG Production</t>
  </si>
  <si>
    <t>tons/year total</t>
  </si>
  <si>
    <t>scfm total</t>
  </si>
  <si>
    <t>Wastewater Sludge to RNG Production</t>
  </si>
  <si>
    <t>tons/year</t>
  </si>
  <si>
    <t>Food Waste to RNG Production</t>
  </si>
  <si>
    <t>Variable O&amp;M (Nominal $)</t>
  </si>
  <si>
    <t>Add'l Costs/Revenue</t>
  </si>
  <si>
    <t>LFG Payments</t>
  </si>
  <si>
    <t>LFG Payments (Nominal $/mcf)</t>
  </si>
  <si>
    <t>Tipping Fee</t>
  </si>
  <si>
    <t>Tipping Fee (USD/ton)</t>
  </si>
  <si>
    <t>Tipping Fee (Nominal $/ton)</t>
  </si>
  <si>
    <t>Tipping Fee Total Revenue (Nominal $/year)</t>
  </si>
  <si>
    <t>LFG Payments_Max (2017 USD/DTh)</t>
  </si>
  <si>
    <t>LFG Payments_Min (2017 USD/DTh)</t>
  </si>
  <si>
    <t>TOTAL COSTS (Nominal $)</t>
  </si>
  <si>
    <t xml:space="preserve">Centralized LFG to RNG Production </t>
  </si>
  <si>
    <t xml:space="preserve">Dairy Manure to RNG Production </t>
  </si>
  <si>
    <t xml:space="preserve">Wastewater Sludge to RNG Production </t>
  </si>
  <si>
    <t xml:space="preserve">Food Waste to RNG Production </t>
  </si>
  <si>
    <t>Connection Costs (LDC) - amortized over 45 years</t>
  </si>
  <si>
    <t>LDC distribution cost per mile (1 mile project assumption)</t>
  </si>
  <si>
    <t>Revenue Requirement_Capital Cost (Nominal $)</t>
  </si>
  <si>
    <t>Centralized LFG to RNG Production (20-yr)</t>
  </si>
  <si>
    <t>Dairy Manure to RNG Production (20-yr)</t>
  </si>
  <si>
    <t>Wastewater Sludge to RNG Production (30-yr)</t>
  </si>
  <si>
    <t>Food Waste to RNG Production (20-yr)</t>
  </si>
  <si>
    <t>RR_Annual Recovery Factor</t>
  </si>
  <si>
    <t>Year_1</t>
  </si>
  <si>
    <t>Year_2</t>
  </si>
  <si>
    <t>Year_3</t>
  </si>
  <si>
    <t>Year_4</t>
  </si>
  <si>
    <t>Year_5</t>
  </si>
  <si>
    <t>Year_6</t>
  </si>
  <si>
    <t>Year_7</t>
  </si>
  <si>
    <t>Year_8</t>
  </si>
  <si>
    <t>Year_9</t>
  </si>
  <si>
    <t>Year_10</t>
  </si>
  <si>
    <t>Year_11</t>
  </si>
  <si>
    <t>Year_12</t>
  </si>
  <si>
    <t>Year_13</t>
  </si>
  <si>
    <t>Year_14</t>
  </si>
  <si>
    <t>Year_15</t>
  </si>
  <si>
    <t>Year_16</t>
  </si>
  <si>
    <t>Year_17</t>
  </si>
  <si>
    <t>Year_18</t>
  </si>
  <si>
    <t>Year_19</t>
  </si>
  <si>
    <t>Year_20</t>
  </si>
  <si>
    <t>Year_21</t>
  </si>
  <si>
    <t>Year_22</t>
  </si>
  <si>
    <t>Year_23</t>
  </si>
  <si>
    <t>Year_24</t>
  </si>
  <si>
    <t>Year_25</t>
  </si>
  <si>
    <t>Levelized</t>
  </si>
  <si>
    <t>20-year</t>
  </si>
  <si>
    <t>30-year</t>
  </si>
  <si>
    <t>40-year</t>
  </si>
  <si>
    <t>45-year</t>
  </si>
  <si>
    <t>CAPACITY</t>
  </si>
  <si>
    <t>Dth per day</t>
  </si>
  <si>
    <t>Dth per year</t>
  </si>
  <si>
    <t>Centralized LFG to RNG Production - WA</t>
  </si>
  <si>
    <t>Dairy Manure to RNG Production - WA</t>
  </si>
  <si>
    <t>Wastewater Sludge to RNG Production - WA</t>
  </si>
  <si>
    <t>Food Waste to RNG Production - WA</t>
  </si>
  <si>
    <t>Source</t>
  </si>
  <si>
    <t>Current Carbon Intensity 
(g CO2e/MJ)</t>
  </si>
  <si>
    <t>Percent of estimated Carbon reduction as compared to natural gas
(as base value)</t>
  </si>
  <si>
    <t>Natural Gas</t>
  </si>
  <si>
    <t>Landfill</t>
  </si>
  <si>
    <t>WWT</t>
  </si>
  <si>
    <t>Solid Waste</t>
  </si>
  <si>
    <t>lbs. CO2e/MMBTU</t>
  </si>
  <si>
    <t>WA Discount Factor</t>
  </si>
  <si>
    <t>ID Discount Factor</t>
  </si>
  <si>
    <t>OR Discount Factor</t>
  </si>
  <si>
    <t>WA Levelized Cost Per Dth (Year 1) 
Binary</t>
  </si>
  <si>
    <t>ID Levelized Cost Per Dth (Year 1) 
Binary</t>
  </si>
  <si>
    <t>OR Levelized Cost Per Dth (Year 1) 
Binary</t>
  </si>
  <si>
    <t>https://www.sciencedirect.com/science/article/pii/S2542435118302253?via%3Dihub</t>
  </si>
  <si>
    <t>DAC</t>
  </si>
  <si>
    <t>BloombergNEF</t>
  </si>
  <si>
    <t>High</t>
  </si>
  <si>
    <t>Low</t>
  </si>
  <si>
    <t>*Includes CCS</t>
  </si>
  <si>
    <t>Delivered Cost ($ per Dth)</t>
  </si>
  <si>
    <t>$ per MTCO2e</t>
  </si>
  <si>
    <t>$ per MMBTU (117/lbs CO2)</t>
  </si>
  <si>
    <t>Direct Air Capture</t>
  </si>
  <si>
    <t>Treated plastic waste good at grabbing carbon dioxide: Turning hard-to-process trash into carbon-capture master -- ScienceDaily</t>
  </si>
  <si>
    <t>Point source - Post combustion flue gas</t>
  </si>
  <si>
    <t>Alkaline - Medium</t>
  </si>
  <si>
    <t>Alkaline - Large</t>
  </si>
  <si>
    <t>PEM - Medium</t>
  </si>
  <si>
    <t>PEM - Large</t>
  </si>
  <si>
    <t>Total Capex</t>
  </si>
  <si>
    <t>Water Costs</t>
  </si>
  <si>
    <t>kg produced</t>
  </si>
  <si>
    <t>Annual kg</t>
  </si>
  <si>
    <t>Daily</t>
  </si>
  <si>
    <t>Operating Costs:</t>
  </si>
  <si>
    <t>Annual Energy Consumption</t>
  </si>
  <si>
    <t>Electricity cost (Levelized $ per MWh)</t>
  </si>
  <si>
    <t>Annual MWh</t>
  </si>
  <si>
    <t>Cost of Carbon</t>
  </si>
  <si>
    <t>Water Costs ($ per kg)</t>
  </si>
  <si>
    <t>Electrolyzer Stack Capex</t>
  </si>
  <si>
    <t>Stack Lifetime</t>
  </si>
  <si>
    <t>kWh/kg H2</t>
  </si>
  <si>
    <t xml:space="preserve">Annual Energy Costs </t>
  </si>
  <si>
    <t>Warranty &amp; Insurance Costs</t>
  </si>
  <si>
    <t>per kg</t>
  </si>
  <si>
    <t>IRA tax credit</t>
  </si>
  <si>
    <t>Final Costs $ per kg</t>
  </si>
  <si>
    <t>Inflation</t>
  </si>
  <si>
    <t>Index</t>
  </si>
  <si>
    <t>IRA</t>
  </si>
  <si>
    <t>Cost of Green H2</t>
  </si>
  <si>
    <t>Total Synthetic Methane Cost</t>
  </si>
  <si>
    <t>Synthetic Methane Expected</t>
  </si>
  <si>
    <t>Carbon Intensity (g CO2e/DTh)</t>
  </si>
  <si>
    <t>Carbon Capture Estimated Levelized Costs</t>
  </si>
  <si>
    <t>Levelized Price</t>
  </si>
  <si>
    <t>Cost per Dth</t>
  </si>
  <si>
    <t>$ per Dth of delivered Green H2</t>
  </si>
  <si>
    <t>Year</t>
  </si>
  <si>
    <t>Levelized Cost over 45 Years</t>
  </si>
  <si>
    <t>Total</t>
  </si>
  <si>
    <t>MSW</t>
  </si>
  <si>
    <t>Energy Crops</t>
  </si>
  <si>
    <t>Forrestry and Forest Residue</t>
  </si>
  <si>
    <t>Ag Residue</t>
  </si>
  <si>
    <t>WRRF</t>
  </si>
  <si>
    <t>Animal Manure</t>
  </si>
  <si>
    <t>% of Total</t>
  </si>
  <si>
    <t>tBtu/y</t>
  </si>
  <si>
    <t>RNG from biogenic renewable resources</t>
  </si>
  <si>
    <t>Low Resource Potential 2040</t>
  </si>
  <si>
    <t>Technical Resource Potential 2040</t>
  </si>
  <si>
    <t>AGF - Renewable Sources of Natural Gas - December 2019</t>
  </si>
  <si>
    <t>Days in Year</t>
  </si>
  <si>
    <t>Expected Daily</t>
  </si>
  <si>
    <t>Low Daily</t>
  </si>
  <si>
    <t>High Case assumes capital and OH are double the estimated cost as compared to the expected costs</t>
  </si>
  <si>
    <t>Low assumes Capital and OH is 1.5 times less than expected</t>
  </si>
  <si>
    <t>$ per DTh</t>
  </si>
  <si>
    <t>$ per kg</t>
  </si>
  <si>
    <t>Avista Population weighted vs US total Population</t>
  </si>
  <si>
    <t>Low Stock Annual</t>
  </si>
  <si>
    <t>Expected Stock Annual</t>
  </si>
  <si>
    <t>High Stock Annual</t>
  </si>
  <si>
    <t>Daily Stock - Low</t>
  </si>
  <si>
    <t>Daily Stock - Expected</t>
  </si>
  <si>
    <t>Daily Stock - High</t>
  </si>
  <si>
    <t>Estimated Values from Consultant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</si>
</sst>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  <numFmt numFmtId="169" formatCode="_(&quot;$&quot;* #,##0.0_);_(&quot;$&quot;* \(#,##0.0\);_(&quot;$&quot;* &quot;-&quot;?_);_(@_)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4F81BD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Arial"/>
      <family val="2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20" fillId="0" borderId="0"/>
  </cellStyleXfs>
  <cellXfs count="124">
    <xf numFmtId="0" fontId="0" fillId="0" borderId="0" xfId="0"/>
    <xf numFmtId="0" fontId="5" fillId="0" borderId="0" xfId="4" applyFont="1" applyAlignment="1">
      <alignment vertical="center"/>
    </xf>
    <xf numFmtId="0" fontId="4" fillId="0" borderId="0" xfId="4"/>
    <xf numFmtId="0" fontId="6" fillId="2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vertical="center"/>
    </xf>
    <xf numFmtId="0" fontId="7" fillId="4" borderId="6" xfId="4" applyFont="1" applyFill="1" applyBorder="1" applyAlignme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7" fillId="4" borderId="7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vertical="center"/>
    </xf>
    <xf numFmtId="0" fontId="7" fillId="4" borderId="8" xfId="4" applyFont="1" applyFill="1" applyBorder="1" applyAlignment="1">
      <alignment vertical="center"/>
    </xf>
    <xf numFmtId="44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0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9" fillId="0" borderId="0" xfId="3" applyNumberFormat="1" applyFont="1"/>
    <xf numFmtId="10" fontId="9" fillId="0" borderId="0" xfId="3" applyNumberFormat="1" applyFont="1"/>
    <xf numFmtId="10" fontId="9" fillId="0" borderId="0" xfId="1" applyNumberFormat="1" applyFont="1"/>
    <xf numFmtId="166" fontId="9" fillId="0" borderId="0" xfId="1" applyNumberFormat="1" applyFont="1"/>
    <xf numFmtId="9" fontId="9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1" applyNumberFormat="1" applyFont="1" applyFill="1"/>
    <xf numFmtId="0" fontId="3" fillId="0" borderId="0" xfId="0" applyFont="1" applyFill="1" applyAlignment="1">
      <alignment horizontal="center"/>
    </xf>
    <xf numFmtId="9" fontId="9" fillId="0" borderId="0" xfId="3" applyFont="1"/>
    <xf numFmtId="0" fontId="8" fillId="0" borderId="0" xfId="0" applyFont="1" applyAlignment="1">
      <alignment horizontal="center"/>
    </xf>
    <xf numFmtId="166" fontId="0" fillId="0" borderId="0" xfId="1" applyNumberFormat="1" applyFont="1"/>
    <xf numFmtId="10" fontId="9" fillId="0" borderId="0" xfId="0" applyNumberFormat="1" applyFont="1" applyFill="1"/>
    <xf numFmtId="10" fontId="0" fillId="0" borderId="0" xfId="3" applyNumberFormat="1" applyFont="1" applyFill="1"/>
    <xf numFmtId="167" fontId="14" fillId="0" borderId="0" xfId="1" applyNumberFormat="1" applyFont="1"/>
    <xf numFmtId="167" fontId="15" fillId="0" borderId="0" xfId="1" applyNumberFormat="1" applyFont="1"/>
    <xf numFmtId="164" fontId="1" fillId="0" borderId="0" xfId="2" applyNumberFormat="1" applyFont="1"/>
    <xf numFmtId="166" fontId="13" fillId="0" borderId="0" xfId="1" applyNumberFormat="1" applyFont="1"/>
    <xf numFmtId="164" fontId="13" fillId="0" borderId="0" xfId="2" applyNumberFormat="1" applyFont="1"/>
    <xf numFmtId="43" fontId="13" fillId="0" borderId="0" xfId="1" applyFont="1" applyFill="1"/>
    <xf numFmtId="166" fontId="13" fillId="0" borderId="0" xfId="1" applyNumberFormat="1" applyFont="1" applyFill="1"/>
    <xf numFmtId="44" fontId="13" fillId="0" borderId="0" xfId="2" applyFont="1"/>
    <xf numFmtId="0" fontId="13" fillId="0" borderId="0" xfId="0" applyFont="1"/>
    <xf numFmtId="0" fontId="1" fillId="0" borderId="0" xfId="0" applyFont="1"/>
    <xf numFmtId="43" fontId="13" fillId="0" borderId="0" xfId="1" applyFont="1"/>
    <xf numFmtId="0" fontId="12" fillId="6" borderId="10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wrapText="1"/>
    </xf>
    <xf numFmtId="0" fontId="12" fillId="6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166" fontId="13" fillId="0" borderId="10" xfId="1" applyNumberFormat="1" applyFont="1" applyBorder="1"/>
    <xf numFmtId="43" fontId="13" fillId="0" borderId="10" xfId="1" applyNumberFormat="1" applyFont="1" applyBorder="1"/>
    <xf numFmtId="8" fontId="13" fillId="0" borderId="10" xfId="1" applyNumberFormat="1" applyFont="1" applyBorder="1"/>
    <xf numFmtId="0" fontId="17" fillId="0" borderId="0" xfId="1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44" fontId="0" fillId="0" borderId="0" xfId="2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/>
    <xf numFmtId="0" fontId="3" fillId="9" borderId="0" xfId="0" applyFont="1" applyFill="1"/>
    <xf numFmtId="0" fontId="3" fillId="0" borderId="0" xfId="0" applyFont="1" applyFill="1"/>
    <xf numFmtId="8" fontId="0" fillId="0" borderId="0" xfId="0" applyNumberFormat="1"/>
    <xf numFmtId="0" fontId="19" fillId="0" borderId="0" xfId="0" applyFont="1"/>
    <xf numFmtId="0" fontId="2" fillId="0" borderId="0" xfId="0" applyFont="1" applyFill="1"/>
    <xf numFmtId="168" fontId="13" fillId="0" borderId="0" xfId="2" applyNumberFormat="1" applyFont="1"/>
    <xf numFmtId="0" fontId="3" fillId="0" borderId="0" xfId="0" applyFont="1"/>
    <xf numFmtId="0" fontId="3" fillId="10" borderId="0" xfId="0" applyFont="1" applyFill="1"/>
    <xf numFmtId="0" fontId="8" fillId="10" borderId="0" xfId="0" applyFont="1" applyFill="1"/>
    <xf numFmtId="0" fontId="0" fillId="0" borderId="0" xfId="3" applyNumberFormat="1" applyFont="1"/>
    <xf numFmtId="168" fontId="0" fillId="0" borderId="0" xfId="2" applyNumberFormat="1" applyFont="1"/>
    <xf numFmtId="165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18" fillId="0" borderId="0" xfId="5" applyAlignment="1">
      <alignment wrapText="1"/>
    </xf>
    <xf numFmtId="8" fontId="0" fillId="0" borderId="0" xfId="0" applyNumberFormat="1" applyAlignment="1">
      <alignment horizontal="center"/>
    </xf>
    <xf numFmtId="164" fontId="0" fillId="0" borderId="0" xfId="2" applyNumberFormat="1" applyFont="1"/>
    <xf numFmtId="0" fontId="0" fillId="0" borderId="10" xfId="0" applyBorder="1"/>
    <xf numFmtId="9" fontId="0" fillId="0" borderId="10" xfId="0" applyNumberFormat="1" applyBorder="1"/>
    <xf numFmtId="166" fontId="0" fillId="0" borderId="10" xfId="1" applyNumberFormat="1" applyFont="1" applyBorder="1"/>
    <xf numFmtId="9" fontId="0" fillId="0" borderId="10" xfId="3" applyFont="1" applyBorder="1"/>
    <xf numFmtId="0" fontId="21" fillId="7" borderId="10" xfId="0" applyFont="1" applyFill="1" applyBorder="1" applyAlignment="1">
      <alignment horizontal="center"/>
    </xf>
    <xf numFmtId="0" fontId="22" fillId="0" borderId="0" xfId="0" applyFont="1"/>
    <xf numFmtId="3" fontId="0" fillId="0" borderId="0" xfId="0" applyNumberFormat="1"/>
    <xf numFmtId="0" fontId="3" fillId="7" borderId="10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169" fontId="0" fillId="0" borderId="0" xfId="0" applyNumberFormat="1"/>
    <xf numFmtId="0" fontId="9" fillId="11" borderId="0" xfId="0" applyFont="1" applyFill="1"/>
    <xf numFmtId="0" fontId="0" fillId="0" borderId="0" xfId="2" applyNumberFormat="1" applyFont="1"/>
    <xf numFmtId="44" fontId="0" fillId="12" borderId="0" xfId="2" applyFont="1" applyFill="1"/>
    <xf numFmtId="0" fontId="0" fillId="0" borderId="0" xfId="0" applyNumberFormat="1"/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9" fontId="7" fillId="3" borderId="4" xfId="4" applyNumberFormat="1" applyFont="1" applyFill="1" applyBorder="1" applyAlignment="1">
      <alignment horizontal="center" vertical="center"/>
    </xf>
    <xf numFmtId="9" fontId="7" fillId="3" borderId="5" xfId="4" applyNumberFormat="1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9" fontId="7" fillId="4" borderId="4" xfId="4" applyNumberFormat="1" applyFont="1" applyFill="1" applyBorder="1" applyAlignment="1">
      <alignment horizontal="center" vertical="center"/>
    </xf>
    <xf numFmtId="9" fontId="7" fillId="4" borderId="5" xfId="4" applyNumberFormat="1" applyFont="1" applyFill="1" applyBorder="1" applyAlignment="1">
      <alignment horizontal="center" vertical="center"/>
    </xf>
    <xf numFmtId="6" fontId="7" fillId="3" borderId="4" xfId="4" applyNumberFormat="1" applyFont="1" applyFill="1" applyBorder="1" applyAlignment="1">
      <alignment horizontal="center" vertical="center"/>
    </xf>
    <xf numFmtId="6" fontId="7" fillId="3" borderId="5" xfId="4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0" fillId="0" borderId="10" xfId="0" applyBorder="1" applyAlignment="1">
      <alignment horizontal="center"/>
    </xf>
  </cellXfs>
  <cellStyles count="7">
    <cellStyle name="Comma" xfId="1" builtinId="3"/>
    <cellStyle name="Currency" xfId="2" builtinId="4"/>
    <cellStyle name="Hyperlink" xfId="5" builtinId="8"/>
    <cellStyle name="Normal" xfId="0" builtinId="0"/>
    <cellStyle name="Normal 12" xfId="6" xr:uid="{0BA04A18-9DAB-413E-8B51-2C8AC922B9BE}"/>
    <cellStyle name="Normal 13" xfId="4" xr:uid="{31F9BE49-D5AA-4CD0-8FA2-FA5D85D40124}"/>
    <cellStyle name="Percent" xfId="3" builtinId="5"/>
  </cellStyles>
  <dxfs count="0"/>
  <tableStyles count="1" defaultTableStyle="TableStyleMedium2" defaultPivotStyle="PivotStyleLight16">
    <tableStyle name="Invisible" pivot="0" table="0" count="0" xr9:uid="{32F47275-C3E5-4295-9B00-DCC022FEF8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Air Capture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'Carbon Capture'!$C$10</c:f>
              <c:strCache>
                <c:ptCount val="1"/>
                <c:pt idx="0">
                  <c:v>IRA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'Carbon Capture'!$A$11:$A$33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'Carbon Capture'!$C$11:$C$33</c:f>
              <c:numCache>
                <c:formatCode>_("$"* #,##0.00_);_("$"* \(#,##0.00\);_("$"* "-"??_);_(@_)</c:formatCode>
                <c:ptCount val="23"/>
                <c:pt idx="0">
                  <c:v>130</c:v>
                </c:pt>
                <c:pt idx="1">
                  <c:v>134.12359999999998</c:v>
                </c:pt>
                <c:pt idx="2">
                  <c:v>137.27857826583332</c:v>
                </c:pt>
                <c:pt idx="3">
                  <c:v>140.34446651377027</c:v>
                </c:pt>
                <c:pt idx="4">
                  <c:v>143.47882626591115</c:v>
                </c:pt>
                <c:pt idx="5">
                  <c:v>146.68318671918317</c:v>
                </c:pt>
                <c:pt idx="6">
                  <c:v>149.9102168270052</c:v>
                </c:pt>
                <c:pt idx="7">
                  <c:v>153.2082415971993</c:v>
                </c:pt>
                <c:pt idx="8">
                  <c:v>156.5788229123377</c:v>
                </c:pt>
                <c:pt idx="9">
                  <c:v>160.02355701640911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B-444E-881E-01FE4AA5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129119"/>
        <c:axId val="2025127871"/>
      </c:areaChart>
      <c:barChart>
        <c:barDir val="col"/>
        <c:grouping val="clustered"/>
        <c:varyColors val="0"/>
        <c:ser>
          <c:idx val="0"/>
          <c:order val="0"/>
          <c:tx>
            <c:strRef>
              <c:f>'Carbon Capture'!$B$10</c:f>
              <c:strCache>
                <c:ptCount val="1"/>
                <c:pt idx="0">
                  <c:v>$ per MTCO2e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'Carbon Capture'!$A$11:$A$33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'Carbon Capture'!$B$11:$B$33</c:f>
              <c:numCache>
                <c:formatCode>_("$"* #,##0.00_);_("$"* \(#,##0.00\);_("$"* "-"??_);_(@_)</c:formatCode>
                <c:ptCount val="23"/>
                <c:pt idx="0">
                  <c:v>414</c:v>
                </c:pt>
                <c:pt idx="1">
                  <c:v>397.45454545454544</c:v>
                </c:pt>
                <c:pt idx="2">
                  <c:v>380.90909090909088</c:v>
                </c:pt>
                <c:pt idx="3">
                  <c:v>364.36363636363632</c:v>
                </c:pt>
                <c:pt idx="4">
                  <c:v>347.81818181818176</c:v>
                </c:pt>
                <c:pt idx="5">
                  <c:v>331.2727272727272</c:v>
                </c:pt>
                <c:pt idx="6">
                  <c:v>314.72727272727263</c:v>
                </c:pt>
                <c:pt idx="7">
                  <c:v>298.18181818181807</c:v>
                </c:pt>
                <c:pt idx="8">
                  <c:v>281.63636363636351</c:v>
                </c:pt>
                <c:pt idx="9">
                  <c:v>265.09090909090895</c:v>
                </c:pt>
                <c:pt idx="10">
                  <c:v>248.54545454545439</c:v>
                </c:pt>
                <c:pt idx="11">
                  <c:v>231.99999999999983</c:v>
                </c:pt>
                <c:pt idx="12">
                  <c:v>215.45454545454527</c:v>
                </c:pt>
                <c:pt idx="13">
                  <c:v>198.90909090909071</c:v>
                </c:pt>
                <c:pt idx="14">
                  <c:v>182.36363636363615</c:v>
                </c:pt>
                <c:pt idx="15">
                  <c:v>165.81818181818159</c:v>
                </c:pt>
                <c:pt idx="16">
                  <c:v>149.27272727272702</c:v>
                </c:pt>
                <c:pt idx="17">
                  <c:v>132.72727272727246</c:v>
                </c:pt>
                <c:pt idx="18">
                  <c:v>116.18181818181792</c:v>
                </c:pt>
                <c:pt idx="19">
                  <c:v>99.63636363636337</c:v>
                </c:pt>
                <c:pt idx="20">
                  <c:v>83.090909090908823</c:v>
                </c:pt>
                <c:pt idx="21">
                  <c:v>66.545454545454277</c:v>
                </c:pt>
                <c:pt idx="2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B-444E-881E-01FE4AA5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129119"/>
        <c:axId val="2025127871"/>
      </c:barChart>
      <c:catAx>
        <c:axId val="202512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127871"/>
        <c:crosses val="autoZero"/>
        <c:auto val="1"/>
        <c:lblAlgn val="ctr"/>
        <c:lblOffset val="100"/>
        <c:noMultiLvlLbl val="0"/>
      </c:catAx>
      <c:valAx>
        <c:axId val="202512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12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'Synthetic Methane'!$D$3</c:f>
              <c:strCache>
                <c:ptCount val="1"/>
                <c:pt idx="0">
                  <c:v>Total Synthetic Methane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'Synthetic Methane'!$A$4:$A$26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'Synthetic Methane'!$D$4:$D$26</c:f>
              <c:numCache>
                <c:formatCode>_("$"* #,##0.00_);_("$"* \(#,##0.00\);_("$"* "-"??_);_(@_)</c:formatCode>
                <c:ptCount val="23"/>
                <c:pt idx="0">
                  <c:v>53.716152993662234</c:v>
                </c:pt>
                <c:pt idx="1">
                  <c:v>51.865656311201349</c:v>
                </c:pt>
                <c:pt idx="2">
                  <c:v>49.486379249717906</c:v>
                </c:pt>
                <c:pt idx="3">
                  <c:v>46.966724474363261</c:v>
                </c:pt>
                <c:pt idx="4">
                  <c:v>44.337189833320451</c:v>
                </c:pt>
                <c:pt idx="5">
                  <c:v>41.591580862593425</c:v>
                </c:pt>
                <c:pt idx="6">
                  <c:v>38.719190807503217</c:v>
                </c:pt>
                <c:pt idx="7">
                  <c:v>35.720517033889024</c:v>
                </c:pt>
                <c:pt idx="8">
                  <c:v>32.576999020120439</c:v>
                </c:pt>
                <c:pt idx="9">
                  <c:v>29.267200881948003</c:v>
                </c:pt>
                <c:pt idx="10">
                  <c:v>33.197378769060393</c:v>
                </c:pt>
                <c:pt idx="11">
                  <c:v>31.855134485217246</c:v>
                </c:pt>
                <c:pt idx="12">
                  <c:v>30.482783243231648</c:v>
                </c:pt>
                <c:pt idx="13">
                  <c:v>29.079224996230813</c:v>
                </c:pt>
                <c:pt idx="14">
                  <c:v>27.643325867047341</c:v>
                </c:pt>
                <c:pt idx="15">
                  <c:v>26.173917192108842</c:v>
                </c:pt>
                <c:pt idx="16">
                  <c:v>24.669794539632736</c:v>
                </c:pt>
                <c:pt idx="17">
                  <c:v>23.129716701458165</c:v>
                </c:pt>
                <c:pt idx="18">
                  <c:v>21.552404657830309</c:v>
                </c:pt>
                <c:pt idx="19">
                  <c:v>19.936540514435023</c:v>
                </c:pt>
                <c:pt idx="20">
                  <c:v>18.280766410963771</c:v>
                </c:pt>
                <c:pt idx="21">
                  <c:v>16.583683400470726</c:v>
                </c:pt>
                <c:pt idx="22">
                  <c:v>14.843850298765135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8-4281-895C-20707B3A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5555263"/>
        <c:axId val="1135563167"/>
      </c:lineChart>
      <c:catAx>
        <c:axId val="113555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563167"/>
        <c:crosses val="autoZero"/>
        <c:auto val="1"/>
        <c:lblAlgn val="ctr"/>
        <c:lblOffset val="100"/>
        <c:noMultiLvlLbl val="0"/>
      </c:catAx>
      <c:valAx>
        <c:axId val="113556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55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'Synthetic Methane'!$B$3</c:f>
              <c:strCache>
                <c:ptCount val="1"/>
                <c:pt idx="0">
                  <c:v>Cost of Carbon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'Synthetic Methane'!$A$4:$A$26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'Synthetic Methane'!$B$4:$B$26</c:f>
              <c:numCache>
                <c:formatCode>_("$"* #,##0.00_);_("$"* \(#,##0.00\);_("$"* "-"??_);_(@_)</c:formatCode>
                <c:ptCount val="23"/>
                <c:pt idx="0">
                  <c:v>15.071964685118498</c:v>
                </c:pt>
                <c:pt idx="1">
                  <c:v>14.644122748177143</c:v>
                </c:pt>
                <c:pt idx="2">
                  <c:v>14.061360580278553</c:v>
                </c:pt>
                <c:pt idx="3">
                  <c:v>13.427454745828928</c:v>
                </c:pt>
                <c:pt idx="4">
                  <c:v>12.758220956591124</c:v>
                </c:pt>
                <c:pt idx="5">
                  <c:v>12.052397408728021</c:v>
                </c:pt>
                <c:pt idx="6">
                  <c:v>11.30499634521008</c:v>
                </c:pt>
                <c:pt idx="7">
                  <c:v>10.518876274551523</c:v>
                </c:pt>
                <c:pt idx="8">
                  <c:v>9.6926953025529095</c:v>
                </c:pt>
                <c:pt idx="9">
                  <c:v>8.8250712316694724</c:v>
                </c:pt>
                <c:pt idx="10">
                  <c:v>13.190381385759906</c:v>
                </c:pt>
                <c:pt idx="11">
                  <c:v>12.312309179392567</c:v>
                </c:pt>
                <c:pt idx="12">
                  <c:v>11.434236973025229</c:v>
                </c:pt>
                <c:pt idx="13">
                  <c:v>10.556164766657888</c:v>
                </c:pt>
                <c:pt idx="14">
                  <c:v>9.6780925602905477</c:v>
                </c:pt>
                <c:pt idx="15">
                  <c:v>8.8000203539232089</c:v>
                </c:pt>
                <c:pt idx="16">
                  <c:v>7.9219481475558693</c:v>
                </c:pt>
                <c:pt idx="17">
                  <c:v>7.0438759411885288</c:v>
                </c:pt>
                <c:pt idx="18">
                  <c:v>6.16580373482119</c:v>
                </c:pt>
                <c:pt idx="19">
                  <c:v>5.2877315284538513</c:v>
                </c:pt>
                <c:pt idx="20">
                  <c:v>4.4096593220865126</c:v>
                </c:pt>
                <c:pt idx="21">
                  <c:v>3.5315871157191729</c:v>
                </c:pt>
                <c:pt idx="22">
                  <c:v>2.6535149093518484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588-8C65-91C66C89A22E}"/>
            </c:ext>
          </c:extLst>
        </c:ser>
        <c:ser>
          <c:idx val="1"/>
          <c:order val="1"/>
          <c:tx>
            <c:strRef>
              <c:f>'Synthetic Methane'!$C$3</c:f>
              <c:strCache>
                <c:ptCount val="1"/>
                <c:pt idx="0">
                  <c:v>Cost of Green H2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'Synthetic Methane'!$A$4:$A$26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'Synthetic Methane'!$C$4:$C$26</c:f>
              <c:numCache>
                <c:formatCode>_("$"* #,##0.00_);_("$"* \(#,##0.00\);_("$"* "-"??_);_(@_)</c:formatCode>
                <c:ptCount val="23"/>
                <c:pt idx="0">
                  <c:v>38.644188308543733</c:v>
                </c:pt>
                <c:pt idx="1">
                  <c:v>37.221533563024209</c:v>
                </c:pt>
                <c:pt idx="2">
                  <c:v>35.425018669439353</c:v>
                </c:pt>
                <c:pt idx="3">
                  <c:v>33.539269728534336</c:v>
                </c:pt>
                <c:pt idx="4">
                  <c:v>31.578968876729327</c:v>
                </c:pt>
                <c:pt idx="5">
                  <c:v>29.539183453865402</c:v>
                </c:pt>
                <c:pt idx="6">
                  <c:v>27.414194462293139</c:v>
                </c:pt>
                <c:pt idx="7">
                  <c:v>25.201640759337501</c:v>
                </c:pt>
                <c:pt idx="8">
                  <c:v>22.884303717567526</c:v>
                </c:pt>
                <c:pt idx="9">
                  <c:v>20.442129650278531</c:v>
                </c:pt>
                <c:pt idx="10">
                  <c:v>20.00699738330049</c:v>
                </c:pt>
                <c:pt idx="11">
                  <c:v>19.542825305824678</c:v>
                </c:pt>
                <c:pt idx="12">
                  <c:v>19.048546270206419</c:v>
                </c:pt>
                <c:pt idx="13">
                  <c:v>18.523060229572927</c:v>
                </c:pt>
                <c:pt idx="14">
                  <c:v>17.965233306756794</c:v>
                </c:pt>
                <c:pt idx="15">
                  <c:v>17.373896838185633</c:v>
                </c:pt>
                <c:pt idx="16">
                  <c:v>16.747846392076866</c:v>
                </c:pt>
                <c:pt idx="17">
                  <c:v>16.085840760269637</c:v>
                </c:pt>
                <c:pt idx="18">
                  <c:v>15.386600923009119</c:v>
                </c:pt>
                <c:pt idx="19">
                  <c:v>14.648808985981173</c:v>
                </c:pt>
                <c:pt idx="20">
                  <c:v>13.871107088877258</c:v>
                </c:pt>
                <c:pt idx="21">
                  <c:v>13.052096284751553</c:v>
                </c:pt>
                <c:pt idx="22">
                  <c:v>12.190335389413287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588-8C65-91C66C89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1565023"/>
        <c:axId val="1889234031"/>
      </c:barChart>
      <c:catAx>
        <c:axId val="201156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234031"/>
        <c:crosses val="autoZero"/>
        <c:auto val="1"/>
        <c:lblAlgn val="ctr"/>
        <c:lblOffset val="100"/>
        <c:noMultiLvlLbl val="0"/>
      </c:catAx>
      <c:valAx>
        <c:axId val="188923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56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Green Hydrogen</a:t>
            </a:r>
          </a:p>
        </c:rich>
      </c:tx>
      <c:layout>
        <c:manualLayout>
          <c:xMode val="edge"/>
          <c:yMode val="edge"/>
          <c:x val="0.401159667541557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'Green H2'!$F$2</c:f>
              <c:strCache>
                <c:ptCount val="1"/>
                <c:pt idx="0">
                  <c:v>$ per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'Green H2'!$A$6:$A$28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'Green H2'!$F$6:$F$28</c:f>
              <c:numCache>
                <c:formatCode>_("$"* #,##0.00_);_("$"* \(#,##0.00\);_("$"* "-"??_);_(@_)</c:formatCode>
                <c:ptCount val="23"/>
                <c:pt idx="0">
                  <c:v>4.4013881900391496</c:v>
                </c:pt>
                <c:pt idx="1">
                  <c:v>4.2393546199344208</c:v>
                </c:pt>
                <c:pt idx="2">
                  <c:v>4.0347401673621137</c:v>
                </c:pt>
                <c:pt idx="3">
                  <c:v>3.8199623836599472</c:v>
                </c:pt>
                <c:pt idx="4">
                  <c:v>3.5966934939327255</c:v>
                </c:pt>
                <c:pt idx="5">
                  <c:v>3.3643716917842146</c:v>
                </c:pt>
                <c:pt idx="6">
                  <c:v>3.1223456107395378</c:v>
                </c:pt>
                <c:pt idx="7">
                  <c:v>2.8703463279427681</c:v>
                </c:pt>
                <c:pt idx="8">
                  <c:v>2.6064127240965296</c:v>
                </c:pt>
                <c:pt idx="9">
                  <c:v>2.3282607802139559</c:v>
                </c:pt>
                <c:pt idx="10">
                  <c:v>2.2787012965034728</c:v>
                </c:pt>
                <c:pt idx="11">
                  <c:v>2.2258343172921049</c:v>
                </c:pt>
                <c:pt idx="12">
                  <c:v>2.1695382995679293</c:v>
                </c:pt>
                <c:pt idx="13">
                  <c:v>2.10968795325432</c:v>
                </c:pt>
                <c:pt idx="14">
                  <c:v>2.046154135165922</c:v>
                </c:pt>
                <c:pt idx="15">
                  <c:v>1.9788037401122589</c:v>
                </c:pt>
                <c:pt idx="16">
                  <c:v>1.9074995890748141</c:v>
                </c:pt>
                <c:pt idx="17">
                  <c:v>1.8321003143815076</c:v>
                </c:pt>
                <c:pt idx="18">
                  <c:v>1.7524602418005832</c:v>
                </c:pt>
                <c:pt idx="19">
                  <c:v>1.6684292694739378</c:v>
                </c:pt>
                <c:pt idx="20">
                  <c:v>1.5798527436078882</c:v>
                </c:pt>
                <c:pt idx="21">
                  <c:v>1.4865713308373067</c:v>
                </c:pt>
                <c:pt idx="22">
                  <c:v>1.3884208871769119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6-4014-9EB9-9D8BA0BDEED0}"/>
            </c:ext>
          </c:extLst>
        </c:ser>
        <c:ser>
          <c:idx val="1"/>
          <c:order val="1"/>
          <c:tx>
            <c:strRef>
              <c:f>'Green H2'!$J$2</c:f>
              <c:strCache>
                <c:ptCount val="1"/>
                <c:pt idx="0">
                  <c:v>$ per DTh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'Green H2'!$A$6:$A$28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'Green H2'!$J$6:$J$28</c:f>
              <c:numCache>
                <c:formatCode>_("$"* #,##0.00_);_("$"* \(#,##0.00\);_("$"* "-"??_);_(@_)</c:formatCode>
                <c:ptCount val="23"/>
                <c:pt idx="0">
                  <c:v>38.644188308543733</c:v>
                </c:pt>
                <c:pt idx="1">
                  <c:v>37.221533563024209</c:v>
                </c:pt>
                <c:pt idx="2">
                  <c:v>35.425018669439353</c:v>
                </c:pt>
                <c:pt idx="3">
                  <c:v>33.539269728534336</c:v>
                </c:pt>
                <c:pt idx="4">
                  <c:v>31.578968876729327</c:v>
                </c:pt>
                <c:pt idx="5">
                  <c:v>29.539183453865402</c:v>
                </c:pt>
                <c:pt idx="6">
                  <c:v>27.414194462293139</c:v>
                </c:pt>
                <c:pt idx="7">
                  <c:v>25.201640759337501</c:v>
                </c:pt>
                <c:pt idx="8">
                  <c:v>22.884303717567526</c:v>
                </c:pt>
                <c:pt idx="9">
                  <c:v>20.442129650278531</c:v>
                </c:pt>
                <c:pt idx="10">
                  <c:v>20.00699738330049</c:v>
                </c:pt>
                <c:pt idx="11">
                  <c:v>19.542825305824678</c:v>
                </c:pt>
                <c:pt idx="12">
                  <c:v>19.048546270206419</c:v>
                </c:pt>
                <c:pt idx="13">
                  <c:v>18.523060229572927</c:v>
                </c:pt>
                <c:pt idx="14">
                  <c:v>17.965233306756794</c:v>
                </c:pt>
                <c:pt idx="15">
                  <c:v>17.373896838185633</c:v>
                </c:pt>
                <c:pt idx="16">
                  <c:v>16.747846392076866</c:v>
                </c:pt>
                <c:pt idx="17">
                  <c:v>16.085840760269637</c:v>
                </c:pt>
                <c:pt idx="18">
                  <c:v>15.386600923009119</c:v>
                </c:pt>
                <c:pt idx="19">
                  <c:v>14.648808985981173</c:v>
                </c:pt>
                <c:pt idx="20">
                  <c:v>13.871107088877258</c:v>
                </c:pt>
                <c:pt idx="21">
                  <c:v>13.052096284751553</c:v>
                </c:pt>
                <c:pt idx="22">
                  <c:v>12.190335389413287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6-4014-9EB9-9D8BA0BDE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31983"/>
        <c:axId val="2133731151"/>
      </c:lineChart>
      <c:catAx>
        <c:axId val="213373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31151"/>
        <c:crosses val="autoZero"/>
        <c:auto val="1"/>
        <c:lblAlgn val="ctr"/>
        <c:lblOffset val="100"/>
        <c:noMultiLvlLbl val="0"/>
      </c:catAx>
      <c:valAx>
        <c:axId val="213373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Nominal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31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661986</xdr:colOff>
      <xdr:row>8</xdr:row>
      <xdr:rowOff>166688</xdr:rowOff>
    </xdr:from>
    <xdr:to>
      <xdr:col>15</xdr:col>
      <xdr:colOff>476248</xdr:colOff>
      <xdr:row>32</xdr:row>
      <xdr:rowOff>142875</xdr:rowOff>
    </xdr:to>
    <xdr:pic>
      <xdr:nvPicPr>
        <xdr:cNvPr id="6" name="Picture 5" descr="SNL Image">
          <a:extLst>
            <a:ext uri="{FF2B5EF4-FFF2-40B4-BE49-F238E27FC236}">
              <a16:creationId xmlns:a16="http://schemas.microsoft.com/office/drawing/2014/main" id="{A5A9A16A-D983-4ABE-AE1D-88E40B3C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4" y="3226594"/>
          <a:ext cx="4981575" cy="485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369093</xdr:colOff>
      <xdr:row>1</xdr:row>
      <xdr:rowOff>330993</xdr:rowOff>
    </xdr:from>
    <xdr:to>
      <xdr:col>21</xdr:col>
      <xdr:colOff>511968</xdr:colOff>
      <xdr:row>10</xdr:row>
      <xdr:rowOff>145256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38C65B-80DE-4045-B606-0DD045703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26</xdr:row>
      <xdr:rowOff>176212</xdr:rowOff>
    </xdr:from>
    <xdr:to>
      <xdr:col>4</xdr:col>
      <xdr:colOff>14287</xdr:colOff>
      <xdr:row>42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11E99-AFF1-4906-B5FB-D0239957D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12</xdr:row>
      <xdr:rowOff>95250</xdr:rowOff>
    </xdr:from>
    <xdr:to>
      <xdr:col>11</xdr:col>
      <xdr:colOff>266700</xdr:colOff>
      <xdr:row>27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2B43B-7228-4C2C-8598-C12D17975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144117</xdr:rowOff>
    </xdr:from>
    <xdr:to>
      <xdr:col>4</xdr:col>
      <xdr:colOff>1147142</xdr:colOff>
      <xdr:row>48</xdr:row>
      <xdr:rowOff>66260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1A48AD-1438-4D98-A3BD-45E615DA7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161925</xdr:rowOff>
    </xdr:from>
    <xdr:ext cx="6573167" cy="5001323"/>
    <xdr:pic>
      <xdr:nvPicPr>
        <xdr:cNvPr id="2" name="Picture 1">
          <a:extLst>
            <a:ext uri="{FF2B5EF4-FFF2-40B4-BE49-F238E27FC236}">
              <a16:creationId xmlns:a16="http://schemas.microsoft.com/office/drawing/2014/main" id="{181E500C-CAAC-4F15-A790-645135DC5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38425"/>
          <a:ext cx="6573167" cy="5001323"/>
        </a:xfrm>
        <a:prstGeom prst="rect">
          <a:avLst/>
        </a:prstGeom>
      </xdr:spPr>
    </xdr:pic>
    <xdr:clientData/>
  </xdr:oneCellAnchor>
  <xdr:oneCellAnchor>
    <xdr:from>
      <xdr:col>8</xdr:col>
      <xdr:colOff>200025</xdr:colOff>
      <xdr:row>15</xdr:row>
      <xdr:rowOff>0</xdr:rowOff>
    </xdr:from>
    <xdr:ext cx="6392167" cy="4810796"/>
    <xdr:pic>
      <xdr:nvPicPr>
        <xdr:cNvPr id="3" name="Picture 2">
          <a:extLst>
            <a:ext uri="{FF2B5EF4-FFF2-40B4-BE49-F238E27FC236}">
              <a16:creationId xmlns:a16="http://schemas.microsoft.com/office/drawing/2014/main" id="{843F4CA9-AFB0-4565-99B4-0D271B855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6125" y="2667000"/>
          <a:ext cx="6392167" cy="48107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tural%20Gas%20IRP\2023%20IRP\Inputs\Input%20-%20Resource%20Options\RNG%20Potential%20North%20American%20Natural%20Gas%20LongTerm%20Outlook%20Regional%20balance%20tables%20%20Augus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cation key"/>
      <sheetName val="Northeast"/>
      <sheetName val="Appalachia"/>
      <sheetName val="Atlantic"/>
      <sheetName val="New England"/>
      <sheetName val="New York New Jersey"/>
      <sheetName val="Southeast"/>
      <sheetName val="Southern Corridor"/>
      <sheetName val="Atlantic Coast"/>
      <sheetName val="Mid-Continent"/>
      <sheetName val="US Midwest"/>
      <sheetName val="Lower Mid-Continent"/>
      <sheetName val="Plains"/>
      <sheetName val="Chart1"/>
      <sheetName val="Summary"/>
      <sheetName val="Population"/>
      <sheetName val="West"/>
      <sheetName val="California"/>
      <sheetName val="Pacific Northwest"/>
      <sheetName val="Desert Southwest"/>
      <sheetName val="Gulf Coast"/>
      <sheetName val=" Louisiana"/>
      <sheetName val="Texas"/>
      <sheetName val="Rocky Mountains"/>
      <sheetName val="Atlantic Canada"/>
      <sheetName val="Eastern Canada"/>
      <sheetName val="Western Can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2">
          <cell r="R2" t="str">
            <v>Northeast</v>
          </cell>
          <cell r="S2" t="str">
            <v>Southeast</v>
          </cell>
          <cell r="T2" t="str">
            <v>Mid-Continent</v>
          </cell>
          <cell r="U2" t="str">
            <v>West</v>
          </cell>
          <cell r="V2" t="str">
            <v>Gulf Coast</v>
          </cell>
          <cell r="W2" t="str">
            <v>Rocky Mtn</v>
          </cell>
          <cell r="X2" t="str">
            <v>Total US</v>
          </cell>
          <cell r="Y2" t="str">
            <v>Year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hyperlink" Target="https://www.sciencedaily.com/releases/2022/04/220405143537.ht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0AD7-6FF8-4157-96B8-854B1CD65291}">
  <sheetPr codeName="Sheet3"/>
  <dimension ref="A1:BN107"/>
  <sheetViews>
    <sheetView topLeftCell="A19" zoomScale="89" zoomScaleNormal="80" workbookViewId="0">
      <selection activeCell="B100" sqref="B100"/>
    </sheetView>
  </sheetViews>
  <sheetFormatPr defaultRowHeight="14" x14ac:dyDescent="0.3"/>
  <cols>
    <col min="1" max="1" width="46.33203125" bestFit="1" customWidth="1"/>
    <col min="2" max="2" width="14.75" customWidth="1"/>
    <col min="3" max="3" width="22.83203125" customWidth="1"/>
    <col min="4" max="4" width="13.25" customWidth="1"/>
    <col min="5" max="5" width="14.58203125" customWidth="1"/>
    <col min="6" max="6" width="15.58203125" bestFit="1" customWidth="1"/>
    <col min="7" max="7" width="12.58203125" bestFit="1" customWidth="1"/>
    <col min="8" max="8" width="14.83203125" bestFit="1" customWidth="1"/>
    <col min="9" max="9" width="11.5" bestFit="1" customWidth="1"/>
    <col min="10" max="10" width="11.08203125" bestFit="1" customWidth="1"/>
    <col min="11" max="11" width="13.33203125" bestFit="1" customWidth="1"/>
    <col min="12" max="12" width="11.08203125" bestFit="1" customWidth="1"/>
    <col min="13" max="13" width="13.83203125" bestFit="1" customWidth="1"/>
    <col min="14" max="27" width="12.08203125" bestFit="1" customWidth="1"/>
    <col min="28" max="31" width="12" bestFit="1" customWidth="1"/>
    <col min="32" max="32" width="11.08203125" bestFit="1" customWidth="1"/>
    <col min="33" max="38" width="12" bestFit="1" customWidth="1"/>
    <col min="39" max="39" width="11.08203125" bestFit="1" customWidth="1"/>
    <col min="40" max="45" width="12" bestFit="1" customWidth="1"/>
    <col min="46" max="50" width="11.08203125" bestFit="1" customWidth="1"/>
    <col min="51" max="70" width="12.08203125" bestFit="1" customWidth="1"/>
  </cols>
  <sheetData>
    <row r="1" spans="1:66" x14ac:dyDescent="0.3">
      <c r="B1" s="33">
        <v>2021</v>
      </c>
      <c r="C1" s="33">
        <v>2022</v>
      </c>
      <c r="D1" s="33">
        <v>2023</v>
      </c>
      <c r="E1" s="33">
        <v>2024</v>
      </c>
      <c r="F1" s="33">
        <v>2025</v>
      </c>
      <c r="G1" s="33">
        <v>2026</v>
      </c>
      <c r="H1" s="33">
        <v>2027</v>
      </c>
      <c r="I1" s="33">
        <v>2028</v>
      </c>
      <c r="J1" s="33">
        <v>2029</v>
      </c>
      <c r="K1" s="33">
        <v>2030</v>
      </c>
      <c r="L1" s="33">
        <v>2031</v>
      </c>
      <c r="M1" s="33">
        <v>2032</v>
      </c>
      <c r="N1" s="33">
        <v>2033</v>
      </c>
      <c r="O1" s="33">
        <v>2034</v>
      </c>
      <c r="P1" s="33">
        <v>2035</v>
      </c>
      <c r="Q1" s="33">
        <v>2036</v>
      </c>
      <c r="R1" s="33">
        <v>2037</v>
      </c>
      <c r="S1" s="33">
        <v>2038</v>
      </c>
      <c r="T1" s="33">
        <v>2039</v>
      </c>
      <c r="U1" s="33">
        <v>2040</v>
      </c>
      <c r="V1" s="18">
        <v>2041</v>
      </c>
      <c r="W1" s="18">
        <v>2042</v>
      </c>
      <c r="X1" s="18">
        <v>2043</v>
      </c>
      <c r="Y1" s="18">
        <v>2044</v>
      </c>
      <c r="Z1" s="18">
        <v>2045</v>
      </c>
      <c r="AA1" s="18">
        <v>2046</v>
      </c>
      <c r="AB1" s="18">
        <v>2047</v>
      </c>
      <c r="AC1" s="18">
        <v>2048</v>
      </c>
      <c r="AD1" s="18">
        <v>2049</v>
      </c>
      <c r="AE1" s="18">
        <v>2050</v>
      </c>
      <c r="AF1" s="18">
        <v>2051</v>
      </c>
      <c r="AG1" s="18">
        <v>2052</v>
      </c>
      <c r="AH1" s="18">
        <v>2053</v>
      </c>
      <c r="AI1" s="18">
        <v>2054</v>
      </c>
      <c r="AJ1" s="18">
        <v>2055</v>
      </c>
      <c r="AK1" s="18">
        <v>2056</v>
      </c>
      <c r="AL1" s="18">
        <v>2057</v>
      </c>
      <c r="AM1" s="18">
        <v>2058</v>
      </c>
      <c r="AN1" s="18">
        <v>2059</v>
      </c>
      <c r="AO1" s="18">
        <v>2060</v>
      </c>
      <c r="AP1" s="18">
        <v>2061</v>
      </c>
      <c r="AQ1" s="18">
        <v>2062</v>
      </c>
      <c r="AR1" s="18">
        <v>2063</v>
      </c>
      <c r="AS1" s="18">
        <v>2064</v>
      </c>
      <c r="AT1" s="18">
        <v>2065</v>
      </c>
      <c r="AU1" s="18">
        <v>2066</v>
      </c>
      <c r="AV1" s="18">
        <v>2067</v>
      </c>
      <c r="AW1" s="18">
        <v>2068</v>
      </c>
      <c r="AX1" s="18">
        <v>2069</v>
      </c>
      <c r="AY1" s="18">
        <v>2070</v>
      </c>
      <c r="AZ1" s="18">
        <v>2071</v>
      </c>
      <c r="BA1" s="18">
        <v>2072</v>
      </c>
      <c r="BB1" s="18">
        <v>2073</v>
      </c>
      <c r="BC1" s="18">
        <v>2074</v>
      </c>
      <c r="BD1" s="18">
        <v>2075</v>
      </c>
      <c r="BE1" s="18">
        <v>2076</v>
      </c>
      <c r="BF1" s="18">
        <v>2077</v>
      </c>
      <c r="BG1" s="18">
        <v>2078</v>
      </c>
      <c r="BH1" s="18">
        <v>2079</v>
      </c>
      <c r="BI1" s="18">
        <v>2080</v>
      </c>
      <c r="BJ1" s="18">
        <v>2081</v>
      </c>
      <c r="BK1" s="18">
        <v>2082</v>
      </c>
      <c r="BL1" s="18">
        <v>2083</v>
      </c>
      <c r="BM1" s="18">
        <v>2084</v>
      </c>
      <c r="BN1" s="18">
        <v>2085</v>
      </c>
    </row>
    <row r="2" spans="1:66" x14ac:dyDescent="0.3">
      <c r="A2" t="s">
        <v>94</v>
      </c>
      <c r="B2" s="17">
        <f>RNG!O2</f>
        <v>5.8279999999999998E-2</v>
      </c>
      <c r="C2" s="17">
        <f>RNG!P2</f>
        <v>3.6749999999999998E-2</v>
      </c>
      <c r="D2" s="17">
        <f>RNG!Q2</f>
        <v>3.1719999999999998E-2</v>
      </c>
      <c r="E2" s="17">
        <f>RNG!R2</f>
        <v>2.3522916666666661E-2</v>
      </c>
      <c r="F2" s="17">
        <f>RNG!S2</f>
        <v>2.2333333333333334E-2</v>
      </c>
      <c r="G2" s="17">
        <f>RNG!T2</f>
        <v>2.2333333333333334E-2</v>
      </c>
      <c r="H2" s="17">
        <f>RNG!U2</f>
        <v>2.2333333333333334E-2</v>
      </c>
      <c r="I2" s="17">
        <f>RNG!V2</f>
        <v>2.1999999999999999E-2</v>
      </c>
      <c r="J2" s="17">
        <f>RNG!W2</f>
        <v>2.1999999999999999E-2</v>
      </c>
      <c r="K2" s="17">
        <f>RNG!X2</f>
        <v>2.1999999999999999E-2</v>
      </c>
      <c r="L2" s="17">
        <f>RNG!Y2</f>
        <v>2.1999999999999999E-2</v>
      </c>
      <c r="M2" s="17">
        <f>RNG!Z2</f>
        <v>2.1999999999999999E-2</v>
      </c>
      <c r="N2" s="17">
        <f>RNG!AA2</f>
        <v>2.1999999999999999E-2</v>
      </c>
      <c r="O2" s="17">
        <f>RNG!AB2</f>
        <v>2.1999999999999999E-2</v>
      </c>
      <c r="P2" s="17">
        <f>RNG!AC2</f>
        <v>2.1999999999999999E-2</v>
      </c>
      <c r="Q2" s="17">
        <f>RNG!AD2</f>
        <v>2.1999999999999999E-2</v>
      </c>
      <c r="R2" s="17">
        <f>RNG!AE2</f>
        <v>2.1999999999999999E-2</v>
      </c>
      <c r="S2" s="17">
        <f>RNG!AF2</f>
        <v>2.1999999999999999E-2</v>
      </c>
      <c r="T2" s="17">
        <f>RNG!AG2</f>
        <v>2.1999999999999999E-2</v>
      </c>
      <c r="U2" s="17">
        <f>RNG!AH2</f>
        <v>2.1999999999999999E-2</v>
      </c>
      <c r="V2" s="16">
        <f>RNG!AI2</f>
        <v>2.1999999999999999E-2</v>
      </c>
      <c r="W2" s="16">
        <f>RNG!AJ2</f>
        <v>2.1999999999999999E-2</v>
      </c>
      <c r="X2" s="16">
        <f>RNG!AK2</f>
        <v>2.1999999999999999E-2</v>
      </c>
      <c r="Y2" s="16">
        <f>RNG!AL2</f>
        <v>2.1999999999999999E-2</v>
      </c>
      <c r="Z2" s="16">
        <f>RNG!AM2</f>
        <v>2.1999999999999999E-2</v>
      </c>
      <c r="AA2" s="16">
        <f>RNG!AN2</f>
        <v>1.7780000000000001E-2</v>
      </c>
      <c r="AB2" s="16">
        <f>RNG!AO2</f>
        <v>1.736E-2</v>
      </c>
      <c r="AC2" s="16">
        <f>RNG!AP2</f>
        <v>1.7309999999999999E-2</v>
      </c>
      <c r="AD2" s="16">
        <f>RNG!AQ2</f>
        <v>1.7229999999999999E-2</v>
      </c>
      <c r="AE2" s="16">
        <f>RNG!AR2</f>
        <v>1.7149999999999999E-2</v>
      </c>
      <c r="AF2" s="20">
        <f>RNG!AS2</f>
        <v>2.2283573265504987E-2</v>
      </c>
      <c r="AG2" s="20">
        <f>RNG!AT2</f>
        <v>2.1784767201401035E-2</v>
      </c>
      <c r="AH2" s="20">
        <f>RNG!AU2</f>
        <v>2.1442198053465603E-2</v>
      </c>
      <c r="AI2" s="20">
        <f>RNG!AV2</f>
        <v>2.1370454967753548E-2</v>
      </c>
      <c r="AJ2" s="20">
        <f>RNG!AW2</f>
        <v>2.1337255356575546E-2</v>
      </c>
      <c r="AK2" s="20">
        <f>RNG!AX2</f>
        <v>2.1302911007758864E-2</v>
      </c>
      <c r="AL2" s="20">
        <f>RNG!AY2</f>
        <v>2.1267382450195133E-2</v>
      </c>
      <c r="AM2" s="20">
        <f>RNG!AZ2</f>
        <v>2.1242122292284865E-2</v>
      </c>
      <c r="AN2" s="20">
        <f>RNG!BA2</f>
        <v>2.1215991152266134E-2</v>
      </c>
      <c r="AO2" s="20">
        <f>RNG!BB2</f>
        <v>2.1188958998248752E-2</v>
      </c>
      <c r="AP2" s="20">
        <f>RNG!BC2</f>
        <v>2.1160994762826235E-2</v>
      </c>
      <c r="AQ2" s="20">
        <f>RNG!BD2</f>
        <v>2.1132066307370575E-2</v>
      </c>
      <c r="AR2" s="20">
        <f>RNG!BE2</f>
        <v>2.110214038509579E-2</v>
      </c>
      <c r="AS2" s="20">
        <f>RNG!BF2</f>
        <v>2.1071182602848036E-2</v>
      </c>
      <c r="AT2" s="20">
        <f>RNG!BG2</f>
        <v>2.1039157381578067E-2</v>
      </c>
      <c r="AU2" s="20">
        <f>RNG!BH2</f>
        <v>2.100602791545084E-2</v>
      </c>
      <c r="AV2" s="20">
        <f>RNG!BI2</f>
        <v>2.0971756129545164E-2</v>
      </c>
      <c r="AW2" s="20">
        <f>RNG!BJ2</f>
        <v>2.0936302636094816E-2</v>
      </c>
      <c r="AX2" s="20">
        <f>RNG!BK2</f>
        <v>2.0899626689220817E-2</v>
      </c>
      <c r="AY2" s="20">
        <f>RNG!BL2</f>
        <v>2.0861686138102849E-2</v>
      </c>
      <c r="AZ2" s="20">
        <f>RNG!BM2</f>
        <v>2.0822437378535927E-2</v>
      </c>
      <c r="BA2" s="20">
        <f>RNG!BN2</f>
        <v>2.0781835302816871E-2</v>
      </c>
      <c r="BB2" s="20">
        <f>RNG!BO2</f>
        <v>2.0739833247902642E-2</v>
      </c>
      <c r="BC2" s="20">
        <f>RNG!BP2</f>
        <v>2.0696382941781274E-2</v>
      </c>
      <c r="BD2" s="20">
        <f>RNG!BQ2</f>
        <v>2.0651434447993527E-2</v>
      </c>
      <c r="BE2" s="20">
        <f>RNG!BR2</f>
        <v>2.0750443243759908E-2</v>
      </c>
      <c r="BF2" s="20">
        <f>RNG!BS2</f>
        <v>2.0867347661833579E-2</v>
      </c>
      <c r="BG2" s="20">
        <f>RNG!BT2</f>
        <v>2.0990007016505271E-2</v>
      </c>
      <c r="BH2" s="20">
        <f>RNG!BU2</f>
        <v>2.1119654152191546E-2</v>
      </c>
      <c r="BI2" s="20">
        <f>RNG!BV2</f>
        <v>2.1256530011336944E-2</v>
      </c>
      <c r="BJ2" s="20">
        <f>RNG!BW2</f>
        <v>2.1221117880626486E-2</v>
      </c>
      <c r="BK2" s="20">
        <f>RNG!BX2</f>
        <v>2.1201683743221244E-2</v>
      </c>
      <c r="BL2" s="20">
        <f>RNG!BY2</f>
        <v>2.1193391420826931E-2</v>
      </c>
      <c r="BM2" s="20">
        <f>RNG!BZ2</f>
        <v>2.1187286903169282E-2</v>
      </c>
      <c r="BN2" s="20">
        <f>RNG!CA2</f>
        <v>2.1182116633136773E-2</v>
      </c>
    </row>
    <row r="3" spans="1:66" x14ac:dyDescent="0.3">
      <c r="C3" s="20"/>
    </row>
    <row r="4" spans="1:66" ht="14.5" x14ac:dyDescent="0.35">
      <c r="A4" s="21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</row>
    <row r="5" spans="1:66" ht="14.5" x14ac:dyDescent="0.35">
      <c r="A5" s="23" t="e">
        <f>#REF!</f>
        <v>#REF!</v>
      </c>
      <c r="B5" s="34" t="e">
        <f>#REF!</f>
        <v>#REF!</v>
      </c>
      <c r="C5" s="34" t="e">
        <f>#REF!</f>
        <v>#REF!</v>
      </c>
      <c r="D5" s="34" t="e">
        <f>#REF!</f>
        <v>#REF!</v>
      </c>
      <c r="E5" s="34" t="e">
        <f>#REF!</f>
        <v>#REF!</v>
      </c>
      <c r="F5" s="34" t="e">
        <f>#REF!</f>
        <v>#REF!</v>
      </c>
      <c r="G5" s="34" t="e">
        <f>#REF!</f>
        <v>#REF!</v>
      </c>
      <c r="H5" s="34" t="e">
        <f>#REF!</f>
        <v>#REF!</v>
      </c>
      <c r="I5" s="34" t="e">
        <f>#REF!</f>
        <v>#REF!</v>
      </c>
      <c r="J5" s="34" t="e">
        <f>#REF!</f>
        <v>#REF!</v>
      </c>
      <c r="K5" s="34" t="e">
        <f>#REF!</f>
        <v>#REF!</v>
      </c>
      <c r="L5" s="34" t="e">
        <f>#REF!</f>
        <v>#REF!</v>
      </c>
      <c r="M5" s="34" t="e">
        <f>#REF!</f>
        <v>#REF!</v>
      </c>
      <c r="N5" s="34" t="e">
        <f>#REF!</f>
        <v>#REF!</v>
      </c>
      <c r="O5" s="34" t="e">
        <f>#REF!</f>
        <v>#REF!</v>
      </c>
      <c r="P5" s="34" t="e">
        <f>#REF!</f>
        <v>#REF!</v>
      </c>
      <c r="Q5" s="34" t="e">
        <f>#REF!</f>
        <v>#REF!</v>
      </c>
      <c r="R5" s="34" t="e">
        <f>#REF!</f>
        <v>#REF!</v>
      </c>
      <c r="S5" s="34" t="e">
        <f>#REF!</f>
        <v>#REF!</v>
      </c>
      <c r="T5" s="34" t="e">
        <f>#REF!</f>
        <v>#REF!</v>
      </c>
      <c r="U5" s="34" t="e">
        <f>#REF!</f>
        <v>#REF!</v>
      </c>
      <c r="V5" s="23" t="e">
        <f>#REF!</f>
        <v>#REF!</v>
      </c>
      <c r="W5" s="23" t="e">
        <f>#REF!</f>
        <v>#REF!</v>
      </c>
      <c r="X5" s="23" t="e">
        <f>#REF!</f>
        <v>#REF!</v>
      </c>
      <c r="Y5" s="23" t="e">
        <f>#REF!</f>
        <v>#REF!</v>
      </c>
      <c r="Z5" s="23" t="e">
        <f>#REF!</f>
        <v>#REF!</v>
      </c>
      <c r="AA5" s="34" t="e">
        <f>#REF!</f>
        <v>#REF!</v>
      </c>
    </row>
    <row r="6" spans="1:66" ht="14.5" x14ac:dyDescent="0.35">
      <c r="A6" s="23" t="e">
        <f>#REF!</f>
        <v>#REF!</v>
      </c>
      <c r="B6" s="34" t="e">
        <f>#REF!</f>
        <v>#REF!</v>
      </c>
      <c r="C6" s="34" t="e">
        <f>#REF!</f>
        <v>#REF!</v>
      </c>
      <c r="D6" s="34" t="e">
        <f>#REF!</f>
        <v>#REF!</v>
      </c>
      <c r="E6" s="34" t="e">
        <f>#REF!</f>
        <v>#REF!</v>
      </c>
      <c r="F6" s="34" t="e">
        <f>#REF!</f>
        <v>#REF!</v>
      </c>
      <c r="G6" s="34" t="e">
        <f>#REF!</f>
        <v>#REF!</v>
      </c>
      <c r="H6" s="34" t="e">
        <f>#REF!</f>
        <v>#REF!</v>
      </c>
      <c r="I6" s="34" t="e">
        <f>#REF!</f>
        <v>#REF!</v>
      </c>
      <c r="J6" s="34" t="e">
        <f>#REF!</f>
        <v>#REF!</v>
      </c>
      <c r="K6" s="34" t="e">
        <f>#REF!</f>
        <v>#REF!</v>
      </c>
      <c r="L6" s="34" t="e">
        <f>#REF!</f>
        <v>#REF!</v>
      </c>
      <c r="M6" s="34" t="e">
        <f>#REF!</f>
        <v>#REF!</v>
      </c>
      <c r="N6" s="34" t="e">
        <f>#REF!</f>
        <v>#REF!</v>
      </c>
      <c r="O6" s="34" t="e">
        <f>#REF!</f>
        <v>#REF!</v>
      </c>
      <c r="P6" s="34" t="e">
        <f>#REF!</f>
        <v>#REF!</v>
      </c>
      <c r="Q6" s="34" t="e">
        <f>#REF!</f>
        <v>#REF!</v>
      </c>
      <c r="R6" s="34" t="e">
        <f>#REF!</f>
        <v>#REF!</v>
      </c>
      <c r="S6" s="34" t="e">
        <f>#REF!</f>
        <v>#REF!</v>
      </c>
      <c r="T6" s="34" t="e">
        <f>#REF!</f>
        <v>#REF!</v>
      </c>
      <c r="U6" s="34" t="e">
        <f>#REF!</f>
        <v>#REF!</v>
      </c>
      <c r="V6" s="34" t="e">
        <f>#REF!</f>
        <v>#REF!</v>
      </c>
      <c r="W6" s="34" t="e">
        <f>#REF!</f>
        <v>#REF!</v>
      </c>
      <c r="X6" s="34" t="e">
        <f>#REF!</f>
        <v>#REF!</v>
      </c>
      <c r="Y6" s="34" t="e">
        <f>#REF!</f>
        <v>#REF!</v>
      </c>
      <c r="Z6" s="34" t="e">
        <f>#REF!</f>
        <v>#REF!</v>
      </c>
      <c r="AA6" s="34" t="e">
        <f>#REF!</f>
        <v>#REF!</v>
      </c>
    </row>
    <row r="7" spans="1:66" ht="14.5" x14ac:dyDescent="0.35">
      <c r="A7" s="23" t="e">
        <f>#REF!</f>
        <v>#REF!</v>
      </c>
      <c r="B7" s="34" t="e">
        <f>#REF!</f>
        <v>#REF!</v>
      </c>
      <c r="C7" s="34" t="e">
        <f>#REF!</f>
        <v>#REF!</v>
      </c>
      <c r="D7" s="34" t="e">
        <f>#REF!</f>
        <v>#REF!</v>
      </c>
      <c r="E7" s="34" t="e">
        <f>#REF!</f>
        <v>#REF!</v>
      </c>
      <c r="F7" s="34" t="e">
        <f>#REF!</f>
        <v>#REF!</v>
      </c>
      <c r="G7" s="34" t="e">
        <f>#REF!</f>
        <v>#REF!</v>
      </c>
      <c r="H7" s="34" t="e">
        <f>#REF!</f>
        <v>#REF!</v>
      </c>
      <c r="I7" s="34" t="e">
        <f>#REF!</f>
        <v>#REF!</v>
      </c>
      <c r="J7" s="34" t="e">
        <f>#REF!</f>
        <v>#REF!</v>
      </c>
      <c r="K7" s="34" t="e">
        <f>#REF!</f>
        <v>#REF!</v>
      </c>
      <c r="L7" s="34" t="e">
        <f>#REF!</f>
        <v>#REF!</v>
      </c>
      <c r="M7" s="34" t="e">
        <f>#REF!</f>
        <v>#REF!</v>
      </c>
      <c r="N7" s="34" t="e">
        <f>#REF!</f>
        <v>#REF!</v>
      </c>
      <c r="O7" s="34" t="e">
        <f>#REF!</f>
        <v>#REF!</v>
      </c>
      <c r="P7" s="34" t="e">
        <f>#REF!</f>
        <v>#REF!</v>
      </c>
      <c r="Q7" s="34" t="e">
        <f>#REF!</f>
        <v>#REF!</v>
      </c>
      <c r="R7" s="34" t="e">
        <f>#REF!</f>
        <v>#REF!</v>
      </c>
      <c r="S7" s="34" t="e">
        <f>#REF!</f>
        <v>#REF!</v>
      </c>
      <c r="T7" s="34" t="e">
        <f>#REF!</f>
        <v>#REF!</v>
      </c>
      <c r="U7" s="34" t="e">
        <f>#REF!</f>
        <v>#REF!</v>
      </c>
      <c r="V7" s="34" t="e">
        <f>#REF!</f>
        <v>#REF!</v>
      </c>
      <c r="W7" s="34" t="e">
        <f>#REF!</f>
        <v>#REF!</v>
      </c>
      <c r="X7" s="34" t="e">
        <f>#REF!</f>
        <v>#REF!</v>
      </c>
      <c r="Y7" s="34" t="e">
        <f>#REF!</f>
        <v>#REF!</v>
      </c>
      <c r="Z7" s="34" t="e">
        <f>#REF!</f>
        <v>#REF!</v>
      </c>
      <c r="AA7" s="34" t="e">
        <f>#REF!</f>
        <v>#REF!</v>
      </c>
    </row>
    <row r="8" spans="1:66" ht="14.5" x14ac:dyDescent="0.35">
      <c r="A8" s="23" t="e">
        <f>#REF!</f>
        <v>#REF!</v>
      </c>
      <c r="B8" s="34" t="e">
        <f>#REF!</f>
        <v>#REF!</v>
      </c>
      <c r="C8" s="34" t="e">
        <f>#REF!</f>
        <v>#REF!</v>
      </c>
      <c r="D8" s="34" t="e">
        <f>#REF!</f>
        <v>#REF!</v>
      </c>
      <c r="E8" s="34" t="e">
        <f>#REF!</f>
        <v>#REF!</v>
      </c>
      <c r="F8" s="34" t="e">
        <f>#REF!</f>
        <v>#REF!</v>
      </c>
      <c r="G8" s="34" t="e">
        <f>#REF!</f>
        <v>#REF!</v>
      </c>
      <c r="H8" s="34" t="e">
        <f>#REF!</f>
        <v>#REF!</v>
      </c>
      <c r="I8" s="34" t="e">
        <f>#REF!</f>
        <v>#REF!</v>
      </c>
      <c r="J8" s="34" t="e">
        <f>#REF!</f>
        <v>#REF!</v>
      </c>
      <c r="K8" s="34" t="e">
        <f>#REF!</f>
        <v>#REF!</v>
      </c>
      <c r="L8" s="34" t="e">
        <f>#REF!</f>
        <v>#REF!</v>
      </c>
      <c r="M8" s="34" t="e">
        <f>#REF!</f>
        <v>#REF!</v>
      </c>
      <c r="N8" s="34" t="e">
        <f>#REF!</f>
        <v>#REF!</v>
      </c>
      <c r="O8" s="34" t="e">
        <f>#REF!</f>
        <v>#REF!</v>
      </c>
      <c r="P8" s="34" t="e">
        <f>#REF!</f>
        <v>#REF!</v>
      </c>
      <c r="Q8" s="34" t="e">
        <f>#REF!</f>
        <v>#REF!</v>
      </c>
      <c r="R8" s="34" t="e">
        <f>#REF!</f>
        <v>#REF!</v>
      </c>
      <c r="S8" s="34" t="e">
        <f>#REF!</f>
        <v>#REF!</v>
      </c>
      <c r="T8" s="34" t="e">
        <f>#REF!</f>
        <v>#REF!</v>
      </c>
      <c r="U8" s="34" t="e">
        <f>#REF!</f>
        <v>#REF!</v>
      </c>
      <c r="V8" s="34" t="e">
        <f>#REF!</f>
        <v>#REF!</v>
      </c>
      <c r="W8" s="34" t="e">
        <f>#REF!</f>
        <v>#REF!</v>
      </c>
      <c r="X8" s="34" t="e">
        <f>#REF!</f>
        <v>#REF!</v>
      </c>
      <c r="Y8" s="34" t="e">
        <f>#REF!</f>
        <v>#REF!</v>
      </c>
      <c r="Z8" s="34" t="e">
        <f>#REF!</f>
        <v>#REF!</v>
      </c>
      <c r="AA8" s="34" t="e">
        <f>#REF!</f>
        <v>#REF!</v>
      </c>
    </row>
    <row r="9" spans="1:66" x14ac:dyDescent="0.3">
      <c r="C9" s="20"/>
    </row>
    <row r="10" spans="1:66" ht="43.5" x14ac:dyDescent="0.35">
      <c r="A10" s="21"/>
      <c r="B10" s="65" t="s">
        <v>95</v>
      </c>
      <c r="C10" s="65" t="s">
        <v>96</v>
      </c>
      <c r="D10" s="65" t="s">
        <v>97</v>
      </c>
      <c r="E10" s="65" t="s">
        <v>98</v>
      </c>
      <c r="F10" s="65" t="s">
        <v>99</v>
      </c>
      <c r="G10" s="65" t="s">
        <v>100</v>
      </c>
      <c r="H10" s="65" t="s">
        <v>101</v>
      </c>
      <c r="I10" s="65" t="s">
        <v>102</v>
      </c>
      <c r="J10" s="65" t="s">
        <v>6</v>
      </c>
      <c r="K10" s="65" t="s">
        <v>103</v>
      </c>
      <c r="L10" s="106" t="s">
        <v>104</v>
      </c>
      <c r="M10" s="106"/>
      <c r="N10" s="107" t="s">
        <v>105</v>
      </c>
      <c r="O10" s="107"/>
      <c r="P10" s="106" t="s">
        <v>10</v>
      </c>
      <c r="Q10" s="106"/>
    </row>
    <row r="11" spans="1:66" ht="14.5" x14ac:dyDescent="0.35">
      <c r="A11" t="s">
        <v>200</v>
      </c>
      <c r="B11" s="24">
        <v>3.1E-2</v>
      </c>
      <c r="C11" s="24">
        <v>0.02</v>
      </c>
      <c r="D11" s="25">
        <v>5.6309999999999997E-3</v>
      </c>
      <c r="E11" s="25">
        <v>2E-3</v>
      </c>
      <c r="F11" s="26">
        <v>3.8516000000000002E-2</v>
      </c>
      <c r="G11" s="26">
        <f>SUM(D11:F11)</f>
        <v>4.6147000000000001E-2</v>
      </c>
      <c r="H11" s="27">
        <v>1000000</v>
      </c>
      <c r="I11" s="26">
        <v>0.02</v>
      </c>
      <c r="J11" s="28">
        <v>0.9</v>
      </c>
      <c r="K11" s="26">
        <v>6.8931000000000006E-2</v>
      </c>
      <c r="L11" s="27"/>
      <c r="M11" s="27"/>
      <c r="N11" s="27">
        <v>3000</v>
      </c>
      <c r="O11" s="27" t="s">
        <v>106</v>
      </c>
      <c r="P11" s="27">
        <v>1400</v>
      </c>
      <c r="Q11" s="27" t="s">
        <v>106</v>
      </c>
    </row>
    <row r="12" spans="1:66" ht="14.5" x14ac:dyDescent="0.35">
      <c r="A12" t="s">
        <v>201</v>
      </c>
      <c r="B12" s="24">
        <v>3.1E-2</v>
      </c>
      <c r="C12" s="24">
        <v>0.02</v>
      </c>
      <c r="D12" s="25">
        <v>5.6309999999999997E-3</v>
      </c>
      <c r="E12" s="25">
        <v>2E-3</v>
      </c>
      <c r="F12" s="26">
        <v>3.8516000000000002E-2</v>
      </c>
      <c r="G12" s="26">
        <f>SUM(D12:F12)</f>
        <v>4.6147000000000001E-2</v>
      </c>
      <c r="H12" s="27">
        <v>1000000</v>
      </c>
      <c r="I12" s="26">
        <v>0.02</v>
      </c>
      <c r="J12" s="28">
        <v>0.9</v>
      </c>
      <c r="K12" s="26">
        <v>6.8931000000000006E-2</v>
      </c>
      <c r="L12" s="27">
        <v>900000</v>
      </c>
      <c r="M12" s="27" t="s">
        <v>109</v>
      </c>
      <c r="N12" s="27">
        <v>1000</v>
      </c>
      <c r="O12" s="27" t="s">
        <v>110</v>
      </c>
      <c r="P12" s="27">
        <v>490</v>
      </c>
      <c r="Q12" s="27" t="s">
        <v>110</v>
      </c>
    </row>
    <row r="13" spans="1:66" ht="14.5" x14ac:dyDescent="0.35">
      <c r="A13" t="s">
        <v>202</v>
      </c>
      <c r="B13" s="24">
        <v>3.1E-2</v>
      </c>
      <c r="C13" s="24">
        <v>0.02</v>
      </c>
      <c r="D13" s="25">
        <v>5.6309999999999997E-3</v>
      </c>
      <c r="E13" s="25">
        <v>2E-3</v>
      </c>
      <c r="F13" s="26">
        <v>3.8516000000000002E-2</v>
      </c>
      <c r="G13" s="26">
        <f>SUM(D13:F13)</f>
        <v>4.6147000000000001E-2</v>
      </c>
      <c r="H13" s="27">
        <v>1000000</v>
      </c>
      <c r="I13" s="26">
        <v>0.02</v>
      </c>
      <c r="J13" s="28">
        <v>0.95</v>
      </c>
      <c r="K13" s="26">
        <v>6.8931000000000006E-2</v>
      </c>
      <c r="L13" s="27">
        <v>21000</v>
      </c>
      <c r="M13" s="27" t="s">
        <v>112</v>
      </c>
      <c r="N13" s="27">
        <v>650</v>
      </c>
      <c r="O13" s="27" t="s">
        <v>106</v>
      </c>
      <c r="P13" s="27">
        <v>375</v>
      </c>
      <c r="Q13" s="27" t="s">
        <v>106</v>
      </c>
    </row>
    <row r="14" spans="1:66" ht="14.5" x14ac:dyDescent="0.35">
      <c r="A14" t="s">
        <v>203</v>
      </c>
      <c r="B14" s="24">
        <v>3.1E-2</v>
      </c>
      <c r="C14" s="24">
        <v>0.02</v>
      </c>
      <c r="D14" s="25">
        <v>5.6309999999999997E-3</v>
      </c>
      <c r="E14" s="25">
        <v>2E-3</v>
      </c>
      <c r="F14" s="26">
        <v>3.8516000000000002E-2</v>
      </c>
      <c r="G14" s="26">
        <f>SUM(D14:F14)</f>
        <v>4.6147000000000001E-2</v>
      </c>
      <c r="H14" s="27">
        <v>1000000</v>
      </c>
      <c r="I14" s="26">
        <v>0.02</v>
      </c>
      <c r="J14" s="28">
        <v>0.9</v>
      </c>
      <c r="K14" s="26">
        <v>6.8931000000000006E-2</v>
      </c>
      <c r="L14" s="27">
        <v>55000</v>
      </c>
      <c r="M14" s="27" t="s">
        <v>112</v>
      </c>
      <c r="N14" s="27">
        <v>400</v>
      </c>
      <c r="O14" s="27" t="s">
        <v>106</v>
      </c>
      <c r="P14" s="27">
        <v>230</v>
      </c>
      <c r="Q14" s="27" t="s">
        <v>106</v>
      </c>
    </row>
    <row r="15" spans="1:66" ht="14.5" x14ac:dyDescent="0.35">
      <c r="A15" s="23"/>
      <c r="B15" s="24"/>
      <c r="C15" s="24"/>
      <c r="D15" s="25"/>
      <c r="E15" s="25"/>
      <c r="F15" s="26"/>
      <c r="G15" s="26"/>
      <c r="H15" s="27"/>
      <c r="I15" s="26"/>
      <c r="J15" s="28"/>
      <c r="K15" s="26"/>
      <c r="L15" s="27"/>
      <c r="M15" s="27"/>
      <c r="N15" s="27"/>
      <c r="O15" s="27"/>
      <c r="P15" s="27"/>
      <c r="Q15" s="27"/>
    </row>
    <row r="16" spans="1:66" x14ac:dyDescent="0.3">
      <c r="A16" s="19" t="s">
        <v>204</v>
      </c>
      <c r="B16" s="19">
        <v>2021</v>
      </c>
      <c r="C16" s="19">
        <v>2022</v>
      </c>
      <c r="D16" s="19">
        <v>2023</v>
      </c>
      <c r="E16" s="19">
        <v>2024</v>
      </c>
      <c r="F16" s="19">
        <v>2025</v>
      </c>
      <c r="G16" s="19">
        <v>2026</v>
      </c>
      <c r="H16" s="19">
        <v>2027</v>
      </c>
      <c r="I16" s="19">
        <v>2028</v>
      </c>
      <c r="J16" s="19">
        <v>2029</v>
      </c>
      <c r="K16" s="19">
        <v>2030</v>
      </c>
      <c r="L16" s="19">
        <v>2031</v>
      </c>
      <c r="M16" s="19">
        <v>2032</v>
      </c>
      <c r="N16" s="19">
        <v>2033</v>
      </c>
      <c r="O16" s="19">
        <v>2034</v>
      </c>
      <c r="P16" s="19">
        <v>2035</v>
      </c>
      <c r="Q16" s="19">
        <v>2036</v>
      </c>
      <c r="R16" s="19">
        <v>2037</v>
      </c>
      <c r="S16" s="19">
        <v>2038</v>
      </c>
      <c r="T16" s="19">
        <v>2039</v>
      </c>
      <c r="U16" s="19">
        <v>2040</v>
      </c>
      <c r="V16" s="19">
        <v>2041</v>
      </c>
      <c r="W16" s="19">
        <v>2042</v>
      </c>
      <c r="X16" s="19">
        <v>2043</v>
      </c>
      <c r="Y16" s="19">
        <v>2044</v>
      </c>
      <c r="Z16" s="19">
        <v>2045</v>
      </c>
      <c r="AA16" s="19">
        <v>2046</v>
      </c>
      <c r="AB16" s="19">
        <v>2047</v>
      </c>
      <c r="AC16" s="19">
        <v>2048</v>
      </c>
      <c r="AD16" s="19">
        <v>2049</v>
      </c>
      <c r="AE16" s="19">
        <v>2050</v>
      </c>
      <c r="AF16" s="19">
        <v>2051</v>
      </c>
      <c r="AG16" s="19">
        <v>2052</v>
      </c>
      <c r="AH16" s="19">
        <v>2053</v>
      </c>
      <c r="AI16" s="19">
        <v>2054</v>
      </c>
      <c r="AJ16" s="19">
        <v>2055</v>
      </c>
      <c r="AK16" s="19">
        <v>2056</v>
      </c>
      <c r="AL16" s="19">
        <v>2057</v>
      </c>
      <c r="AM16" s="19">
        <v>2058</v>
      </c>
      <c r="AN16" s="19">
        <v>2059</v>
      </c>
      <c r="AO16" s="19">
        <v>2060</v>
      </c>
      <c r="AP16" s="19">
        <v>2061</v>
      </c>
      <c r="AQ16" s="19">
        <v>2062</v>
      </c>
      <c r="AR16" s="19">
        <v>2063</v>
      </c>
      <c r="AS16" s="19">
        <v>2064</v>
      </c>
      <c r="AT16" s="19">
        <v>2065</v>
      </c>
      <c r="AU16" s="19">
        <v>2066</v>
      </c>
      <c r="AV16" s="19">
        <v>2067</v>
      </c>
      <c r="AW16" s="19">
        <v>2068</v>
      </c>
      <c r="AX16" s="19">
        <v>2069</v>
      </c>
      <c r="AY16" s="19">
        <v>2070</v>
      </c>
      <c r="AZ16" s="19">
        <v>2071</v>
      </c>
      <c r="BA16" s="19">
        <v>2072</v>
      </c>
      <c r="BB16" s="19">
        <v>2073</v>
      </c>
      <c r="BC16" s="19">
        <v>2074</v>
      </c>
      <c r="BD16" s="19">
        <v>2075</v>
      </c>
      <c r="BE16" s="19">
        <v>2076</v>
      </c>
      <c r="BF16" s="19">
        <v>2077</v>
      </c>
      <c r="BG16" s="19">
        <v>2078</v>
      </c>
      <c r="BH16" s="19">
        <v>2079</v>
      </c>
      <c r="BI16" s="19">
        <v>2080</v>
      </c>
      <c r="BJ16" s="19">
        <v>2081</v>
      </c>
      <c r="BK16" s="19">
        <v>2082</v>
      </c>
      <c r="BL16" s="19">
        <v>2083</v>
      </c>
      <c r="BM16" s="19">
        <v>2084</v>
      </c>
      <c r="BN16" s="19">
        <v>2085</v>
      </c>
    </row>
    <row r="17" spans="1:66" x14ac:dyDescent="0.3">
      <c r="A17" t="s">
        <v>200</v>
      </c>
      <c r="B17" s="42">
        <f>20000*860</f>
        <v>17200000</v>
      </c>
      <c r="C17" s="42">
        <f>B17</f>
        <v>17200000</v>
      </c>
      <c r="D17" s="42">
        <f t="shared" ref="D17:U20" si="0">C17</f>
        <v>17200000</v>
      </c>
      <c r="E17" s="42">
        <f t="shared" si="0"/>
        <v>17200000</v>
      </c>
      <c r="F17" s="42">
        <f t="shared" si="0"/>
        <v>17200000</v>
      </c>
      <c r="G17" s="42">
        <f t="shared" si="0"/>
        <v>17200000</v>
      </c>
      <c r="H17" s="42">
        <f t="shared" si="0"/>
        <v>17200000</v>
      </c>
      <c r="I17" s="42">
        <f t="shared" si="0"/>
        <v>17200000</v>
      </c>
      <c r="J17" s="42">
        <f t="shared" si="0"/>
        <v>17200000</v>
      </c>
      <c r="K17" s="42">
        <f t="shared" si="0"/>
        <v>17200000</v>
      </c>
      <c r="L17" s="42">
        <f t="shared" si="0"/>
        <v>17200000</v>
      </c>
      <c r="M17" s="42">
        <f t="shared" si="0"/>
        <v>17200000</v>
      </c>
      <c r="N17" s="42">
        <f t="shared" si="0"/>
        <v>17200000</v>
      </c>
      <c r="O17" s="42">
        <f t="shared" si="0"/>
        <v>17200000</v>
      </c>
      <c r="P17" s="42">
        <f t="shared" si="0"/>
        <v>17200000</v>
      </c>
      <c r="Q17" s="42">
        <f t="shared" si="0"/>
        <v>17200000</v>
      </c>
      <c r="R17" s="42">
        <f t="shared" si="0"/>
        <v>17200000</v>
      </c>
      <c r="S17" s="42">
        <f t="shared" si="0"/>
        <v>17200000</v>
      </c>
      <c r="T17" s="42">
        <f t="shared" si="0"/>
        <v>17200000</v>
      </c>
      <c r="U17" s="42">
        <f t="shared" si="0"/>
        <v>17200000</v>
      </c>
      <c r="V17" s="42">
        <f t="shared" ref="V17:BN17" si="1">U17+(U17*U$2)</f>
        <v>17578400</v>
      </c>
      <c r="W17" s="42">
        <f t="shared" si="1"/>
        <v>17965124.800000001</v>
      </c>
      <c r="X17" s="42">
        <f t="shared" si="1"/>
        <v>18360357.545600001</v>
      </c>
      <c r="Y17" s="42">
        <f t="shared" si="1"/>
        <v>18764285.411603201</v>
      </c>
      <c r="Z17" s="42">
        <f t="shared" si="1"/>
        <v>19177099.690658472</v>
      </c>
      <c r="AA17" s="42">
        <f t="shared" si="1"/>
        <v>19598995.883852959</v>
      </c>
      <c r="AB17" s="42">
        <f t="shared" si="1"/>
        <v>19947466.030667864</v>
      </c>
      <c r="AC17" s="42">
        <f t="shared" si="1"/>
        <v>20293754.04096026</v>
      </c>
      <c r="AD17" s="42">
        <f t="shared" si="1"/>
        <v>20645038.923409283</v>
      </c>
      <c r="AE17" s="42">
        <f t="shared" si="1"/>
        <v>21000752.944059625</v>
      </c>
      <c r="AF17" s="42">
        <f t="shared" si="1"/>
        <v>21360915.857050247</v>
      </c>
      <c r="AG17" s="42">
        <f t="shared" si="1"/>
        <v>21836913.390569113</v>
      </c>
      <c r="AH17" s="42">
        <f t="shared" si="1"/>
        <v>22312625.46517982</v>
      </c>
      <c r="AI17" s="42">
        <f t="shared" si="1"/>
        <v>22791057.199497007</v>
      </c>
      <c r="AJ17" s="42">
        <f t="shared" si="1"/>
        <v>23278112.461046353</v>
      </c>
      <c r="AK17" s="42">
        <f t="shared" si="1"/>
        <v>23774803.490846783</v>
      </c>
      <c r="AL17" s="42">
        <f t="shared" si="1"/>
        <v>24281276.013839245</v>
      </c>
      <c r="AM17" s="42">
        <f t="shared" si="1"/>
        <v>24797675.197204314</v>
      </c>
      <c r="AN17" s="42">
        <f t="shared" si="1"/>
        <v>25324430.446307689</v>
      </c>
      <c r="AO17" s="42">
        <f t="shared" si="1"/>
        <v>25861713.33859273</v>
      </c>
      <c r="AP17" s="42">
        <f t="shared" si="1"/>
        <v>26409696.122148633</v>
      </c>
      <c r="AQ17" s="42">
        <f t="shared" si="1"/>
        <v>26968551.563477252</v>
      </c>
      <c r="AR17" s="42">
        <f t="shared" si="1"/>
        <v>27538452.783330396</v>
      </c>
      <c r="AS17" s="42">
        <f t="shared" si="1"/>
        <v>28119573.079952564</v>
      </c>
      <c r="AT17" s="42">
        <f t="shared" si="1"/>
        <v>28712085.739034373</v>
      </c>
      <c r="AU17" s="42">
        <f t="shared" si="1"/>
        <v>29316163.829651281</v>
      </c>
      <c r="AV17" s="42">
        <f t="shared" si="1"/>
        <v>29931979.985430866</v>
      </c>
      <c r="AW17" s="42">
        <f t="shared" si="1"/>
        <v>30559706.17015975</v>
      </c>
      <c r="AX17" s="42">
        <f t="shared" si="1"/>
        <v>31199513.427008349</v>
      </c>
      <c r="AY17" s="42">
        <f t="shared" si="1"/>
        <v>31851571.610518157</v>
      </c>
      <c r="AZ17" s="42">
        <f t="shared" si="1"/>
        <v>32516049.100462094</v>
      </c>
      <c r="BA17" s="42">
        <f t="shared" si="1"/>
        <v>33193112.496653866</v>
      </c>
      <c r="BB17" s="42">
        <f t="shared" si="1"/>
        <v>33882926.293747202</v>
      </c>
      <c r="BC17" s="42">
        <f t="shared" si="1"/>
        <v>34585652.535030492</v>
      </c>
      <c r="BD17" s="42">
        <f t="shared" si="1"/>
        <v>35301450.444186874</v>
      </c>
      <c r="BE17" s="42">
        <f t="shared" si="1"/>
        <v>36030476.033954091</v>
      </c>
      <c r="BF17" s="42">
        <f t="shared" si="1"/>
        <v>36778124.381942309</v>
      </c>
      <c r="BG17" s="42">
        <f t="shared" si="1"/>
        <v>37545586.289770454</v>
      </c>
      <c r="BH17" s="42">
        <f t="shared" si="1"/>
        <v>38333668.409431539</v>
      </c>
      <c r="BI17" s="42">
        <f t="shared" si="1"/>
        <v>39143262.228623524</v>
      </c>
      <c r="BJ17" s="42">
        <f t="shared" si="1"/>
        <v>39975312.156927891</v>
      </c>
      <c r="BK17" s="42">
        <f t="shared" si="1"/>
        <v>40823632.968524896</v>
      </c>
      <c r="BL17" s="42">
        <f t="shared" si="1"/>
        <v>41689162.723972902</v>
      </c>
      <c r="BM17" s="42">
        <f t="shared" si="1"/>
        <v>42572697.467588603</v>
      </c>
      <c r="BN17" s="42">
        <f t="shared" si="1"/>
        <v>43474697.423076235</v>
      </c>
    </row>
    <row r="18" spans="1:66" x14ac:dyDescent="0.3">
      <c r="A18" t="s">
        <v>201</v>
      </c>
      <c r="B18" s="42">
        <f>100000*630</f>
        <v>63000000</v>
      </c>
      <c r="C18" s="42">
        <f t="shared" ref="C18:R20" si="2">B18</f>
        <v>63000000</v>
      </c>
      <c r="D18" s="42">
        <f t="shared" si="2"/>
        <v>63000000</v>
      </c>
      <c r="E18" s="42">
        <f t="shared" si="2"/>
        <v>63000000</v>
      </c>
      <c r="F18" s="42">
        <f t="shared" si="2"/>
        <v>63000000</v>
      </c>
      <c r="G18" s="42">
        <f t="shared" si="2"/>
        <v>63000000</v>
      </c>
      <c r="H18" s="42">
        <f t="shared" si="2"/>
        <v>63000000</v>
      </c>
      <c r="I18" s="42">
        <f t="shared" si="2"/>
        <v>63000000</v>
      </c>
      <c r="J18" s="42">
        <f t="shared" si="2"/>
        <v>63000000</v>
      </c>
      <c r="K18" s="42">
        <f t="shared" si="2"/>
        <v>63000000</v>
      </c>
      <c r="L18" s="42">
        <f t="shared" si="2"/>
        <v>63000000</v>
      </c>
      <c r="M18" s="42">
        <f t="shared" si="2"/>
        <v>63000000</v>
      </c>
      <c r="N18" s="42">
        <f t="shared" si="2"/>
        <v>63000000</v>
      </c>
      <c r="O18" s="42">
        <f t="shared" si="2"/>
        <v>63000000</v>
      </c>
      <c r="P18" s="42">
        <f t="shared" si="2"/>
        <v>63000000</v>
      </c>
      <c r="Q18" s="42">
        <f t="shared" si="2"/>
        <v>63000000</v>
      </c>
      <c r="R18" s="42">
        <f t="shared" si="2"/>
        <v>63000000</v>
      </c>
      <c r="S18" s="42">
        <f t="shared" si="0"/>
        <v>63000000</v>
      </c>
      <c r="T18" s="42">
        <f t="shared" si="0"/>
        <v>63000000</v>
      </c>
      <c r="U18" s="42">
        <f t="shared" si="0"/>
        <v>63000000</v>
      </c>
      <c r="V18" s="42">
        <f t="shared" ref="V18:BN18" si="3">U18+(U18*U$2)</f>
        <v>64386000</v>
      </c>
      <c r="W18" s="42">
        <f t="shared" si="3"/>
        <v>65802492</v>
      </c>
      <c r="X18" s="42">
        <f t="shared" si="3"/>
        <v>67250146.824000001</v>
      </c>
      <c r="Y18" s="42">
        <f t="shared" si="3"/>
        <v>68729650.054128006</v>
      </c>
      <c r="Z18" s="42">
        <f t="shared" si="3"/>
        <v>70241702.355318829</v>
      </c>
      <c r="AA18" s="42">
        <f t="shared" si="3"/>
        <v>71787019.80713585</v>
      </c>
      <c r="AB18" s="42">
        <f t="shared" si="3"/>
        <v>73063393.019306719</v>
      </c>
      <c r="AC18" s="42">
        <f t="shared" si="3"/>
        <v>74331773.522121876</v>
      </c>
      <c r="AD18" s="42">
        <f t="shared" si="3"/>
        <v>75618456.521789804</v>
      </c>
      <c r="AE18" s="42">
        <f t="shared" si="3"/>
        <v>76921362.527660236</v>
      </c>
      <c r="AF18" s="42">
        <f t="shared" si="3"/>
        <v>78240563.895009607</v>
      </c>
      <c r="AG18" s="42">
        <f t="shared" si="3"/>
        <v>79984043.232898474</v>
      </c>
      <c r="AH18" s="42">
        <f t="shared" si="3"/>
        <v>81726476.994553968</v>
      </c>
      <c r="AI18" s="42">
        <f t="shared" si="3"/>
        <v>83478872.300483197</v>
      </c>
      <c r="AJ18" s="42">
        <f t="shared" si="3"/>
        <v>85262853.781739518</v>
      </c>
      <c r="AK18" s="42">
        <f t="shared" si="3"/>
        <v>87082129.065310851</v>
      </c>
      <c r="AL18" s="42">
        <f t="shared" si="3"/>
        <v>88937231.911155343</v>
      </c>
      <c r="AM18" s="42">
        <f t="shared" si="3"/>
        <v>90828694.036271587</v>
      </c>
      <c r="AN18" s="42">
        <f t="shared" si="3"/>
        <v>92758088.262638599</v>
      </c>
      <c r="AO18" s="42">
        <f t="shared" si="3"/>
        <v>94726043.042519867</v>
      </c>
      <c r="AP18" s="42">
        <f t="shared" si="3"/>
        <v>96733189.284614161</v>
      </c>
      <c r="AQ18" s="42">
        <f t="shared" si="3"/>
        <v>98780159.796457365</v>
      </c>
      <c r="AR18" s="42">
        <f t="shared" si="3"/>
        <v>100867588.68312876</v>
      </c>
      <c r="AS18" s="42">
        <f t="shared" si="3"/>
        <v>102996110.69982624</v>
      </c>
      <c r="AT18" s="42">
        <f t="shared" si="3"/>
        <v>105166360.55576544</v>
      </c>
      <c r="AU18" s="42">
        <f t="shared" si="3"/>
        <v>107378972.16674596</v>
      </c>
      <c r="AV18" s="42">
        <f t="shared" si="3"/>
        <v>109634577.85361305</v>
      </c>
      <c r="AW18" s="42">
        <f t="shared" si="3"/>
        <v>111933807.48372465</v>
      </c>
      <c r="AX18" s="42">
        <f t="shared" si="3"/>
        <v>114277287.55241428</v>
      </c>
      <c r="AY18" s="42">
        <f t="shared" si="3"/>
        <v>116665640.20131648</v>
      </c>
      <c r="AZ18" s="42">
        <f t="shared" si="3"/>
        <v>119099482.17029718</v>
      </c>
      <c r="BA18" s="42">
        <f t="shared" si="3"/>
        <v>121579423.67960425</v>
      </c>
      <c r="BB18" s="42">
        <f t="shared" si="3"/>
        <v>124106067.23872517</v>
      </c>
      <c r="BC18" s="42">
        <f t="shared" si="3"/>
        <v>126680006.37830932</v>
      </c>
      <c r="BD18" s="42">
        <f t="shared" si="3"/>
        <v>129301824.30138211</v>
      </c>
      <c r="BE18" s="42">
        <f t="shared" si="3"/>
        <v>131972092.44994807</v>
      </c>
      <c r="BF18" s="42">
        <f t="shared" si="3"/>
        <v>134710571.86409095</v>
      </c>
      <c r="BG18" s="42">
        <f t="shared" si="3"/>
        <v>137521624.20090336</v>
      </c>
      <c r="BH18" s="42">
        <f t="shared" si="3"/>
        <v>140408204.05780151</v>
      </c>
      <c r="BI18" s="42">
        <f t="shared" si="3"/>
        <v>143373576.76763263</v>
      </c>
      <c r="BJ18" s="42">
        <f t="shared" si="3"/>
        <v>146421201.50502655</v>
      </c>
      <c r="BK18" s="42">
        <f t="shared" si="3"/>
        <v>149528423.08238769</v>
      </c>
      <c r="BL18" s="42">
        <f t="shared" si="3"/>
        <v>152698677.41920304</v>
      </c>
      <c r="BM18" s="42">
        <f t="shared" si="3"/>
        <v>155934880.2591908</v>
      </c>
      <c r="BN18" s="42">
        <f t="shared" si="3"/>
        <v>159238717.30545363</v>
      </c>
    </row>
    <row r="19" spans="1:66" x14ac:dyDescent="0.3">
      <c r="A19" t="s">
        <v>202</v>
      </c>
      <c r="B19" s="42">
        <f>20000*1110</f>
        <v>22200000</v>
      </c>
      <c r="C19" s="42">
        <f t="shared" si="2"/>
        <v>22200000</v>
      </c>
      <c r="D19" s="42">
        <f t="shared" si="0"/>
        <v>22200000</v>
      </c>
      <c r="E19" s="42">
        <f t="shared" si="0"/>
        <v>22200000</v>
      </c>
      <c r="F19" s="42">
        <f t="shared" si="0"/>
        <v>22200000</v>
      </c>
      <c r="G19" s="42">
        <f t="shared" si="0"/>
        <v>22200000</v>
      </c>
      <c r="H19" s="42">
        <f t="shared" si="0"/>
        <v>22200000</v>
      </c>
      <c r="I19" s="42">
        <f t="shared" si="0"/>
        <v>22200000</v>
      </c>
      <c r="J19" s="42">
        <f t="shared" si="0"/>
        <v>22200000</v>
      </c>
      <c r="K19" s="42">
        <f t="shared" si="0"/>
        <v>22200000</v>
      </c>
      <c r="L19" s="42">
        <f t="shared" si="0"/>
        <v>22200000</v>
      </c>
      <c r="M19" s="42">
        <f t="shared" si="0"/>
        <v>22200000</v>
      </c>
      <c r="N19" s="42">
        <f t="shared" si="0"/>
        <v>22200000</v>
      </c>
      <c r="O19" s="42">
        <f t="shared" si="0"/>
        <v>22200000</v>
      </c>
      <c r="P19" s="42">
        <f t="shared" si="0"/>
        <v>22200000</v>
      </c>
      <c r="Q19" s="42">
        <f t="shared" si="0"/>
        <v>22200000</v>
      </c>
      <c r="R19" s="42">
        <f t="shared" si="0"/>
        <v>22200000</v>
      </c>
      <c r="S19" s="42">
        <f t="shared" si="0"/>
        <v>22200000</v>
      </c>
      <c r="T19" s="42">
        <f t="shared" si="0"/>
        <v>22200000</v>
      </c>
      <c r="U19" s="42">
        <f t="shared" si="0"/>
        <v>22200000</v>
      </c>
      <c r="V19" s="42">
        <f t="shared" ref="V19:BN19" si="4">U19+(U19*U$2)</f>
        <v>22688400</v>
      </c>
      <c r="W19" s="42">
        <f t="shared" si="4"/>
        <v>23187544.800000001</v>
      </c>
      <c r="X19" s="42">
        <f t="shared" si="4"/>
        <v>23697670.785599999</v>
      </c>
      <c r="Y19" s="42">
        <f t="shared" si="4"/>
        <v>24219019.542883199</v>
      </c>
      <c r="Z19" s="42">
        <f t="shared" si="4"/>
        <v>24751837.97282663</v>
      </c>
      <c r="AA19" s="42">
        <f t="shared" si="4"/>
        <v>25296378.408228815</v>
      </c>
      <c r="AB19" s="42">
        <f t="shared" si="4"/>
        <v>25746148.016327124</v>
      </c>
      <c r="AC19" s="42">
        <f t="shared" si="4"/>
        <v>26193101.145890564</v>
      </c>
      <c r="AD19" s="42">
        <f t="shared" si="4"/>
        <v>26646503.726725928</v>
      </c>
      <c r="AE19" s="42">
        <f t="shared" si="4"/>
        <v>27105622.985937417</v>
      </c>
      <c r="AF19" s="42">
        <f t="shared" si="4"/>
        <v>27570484.420146242</v>
      </c>
      <c r="AG19" s="42">
        <f t="shared" si="4"/>
        <v>28184853.329688035</v>
      </c>
      <c r="AH19" s="42">
        <f t="shared" si="4"/>
        <v>28798853.798080921</v>
      </c>
      <c r="AI19" s="42">
        <f t="shared" si="4"/>
        <v>29416364.524932172</v>
      </c>
      <c r="AJ19" s="42">
        <f t="shared" si="4"/>
        <v>30045005.61832726</v>
      </c>
      <c r="AK19" s="42">
        <f t="shared" si="4"/>
        <v>30686083.575395256</v>
      </c>
      <c r="AL19" s="42">
        <f t="shared" si="4"/>
        <v>31339786.482978553</v>
      </c>
      <c r="AM19" s="42">
        <f t="shared" si="4"/>
        <v>32006301.708019514</v>
      </c>
      <c r="AN19" s="42">
        <f t="shared" si="4"/>
        <v>32686183.483025029</v>
      </c>
      <c r="AO19" s="42">
        <f t="shared" si="4"/>
        <v>33379653.262602236</v>
      </c>
      <c r="AP19" s="42">
        <f t="shared" si="4"/>
        <v>34086933.366959274</v>
      </c>
      <c r="AQ19" s="42">
        <f t="shared" si="4"/>
        <v>34808246.785418309</v>
      </c>
      <c r="AR19" s="42">
        <f t="shared" si="4"/>
        <v>35543816.964531086</v>
      </c>
      <c r="AS19" s="42">
        <f t="shared" si="4"/>
        <v>36293867.579938769</v>
      </c>
      <c r="AT19" s="42">
        <f t="shared" si="4"/>
        <v>37058622.291079246</v>
      </c>
      <c r="AU19" s="42">
        <f t="shared" si="4"/>
        <v>37838304.477805719</v>
      </c>
      <c r="AV19" s="42">
        <f t="shared" si="4"/>
        <v>38633136.957939833</v>
      </c>
      <c r="AW19" s="42">
        <f t="shared" si="4"/>
        <v>39443341.684741065</v>
      </c>
      <c r="AX19" s="42">
        <f t="shared" si="4"/>
        <v>40269139.423231699</v>
      </c>
      <c r="AY19" s="42">
        <f t="shared" si="4"/>
        <v>41110749.404273428</v>
      </c>
      <c r="AZ19" s="42">
        <f t="shared" si="4"/>
        <v>41968388.955247581</v>
      </c>
      <c r="BA19" s="42">
        <f t="shared" si="4"/>
        <v>42842273.106146261</v>
      </c>
      <c r="BB19" s="42">
        <f t="shared" si="4"/>
        <v>43732614.169836491</v>
      </c>
      <c r="BC19" s="42">
        <f t="shared" si="4"/>
        <v>44639621.295213766</v>
      </c>
      <c r="BD19" s="42">
        <f t="shared" si="4"/>
        <v>45563499.991915606</v>
      </c>
      <c r="BE19" s="42">
        <f t="shared" si="4"/>
        <v>46504451.625219807</v>
      </c>
      <c r="BF19" s="42">
        <f t="shared" si="4"/>
        <v>47469439.609251112</v>
      </c>
      <c r="BG19" s="42">
        <f t="shared" si="4"/>
        <v>48460000.908889771</v>
      </c>
      <c r="BH19" s="42">
        <f t="shared" si="4"/>
        <v>49477176.66798722</v>
      </c>
      <c r="BI19" s="42">
        <f t="shared" si="4"/>
        <v>50522117.527641989</v>
      </c>
      <c r="BJ19" s="42">
        <f t="shared" si="4"/>
        <v>51596042.435104601</v>
      </c>
      <c r="BK19" s="42">
        <f t="shared" si="4"/>
        <v>52690968.133793764</v>
      </c>
      <c r="BL19" s="42">
        <f t="shared" si="4"/>
        <v>53808105.376290604</v>
      </c>
      <c r="BM19" s="42">
        <f t="shared" si="4"/>
        <v>54948481.615143433</v>
      </c>
      <c r="BN19" s="42">
        <f t="shared" si="4"/>
        <v>56112690.860017002</v>
      </c>
    </row>
    <row r="20" spans="1:66" x14ac:dyDescent="0.3">
      <c r="A20" t="s">
        <v>203</v>
      </c>
      <c r="B20" s="42">
        <f>100000*840</f>
        <v>84000000</v>
      </c>
      <c r="C20" s="42">
        <f t="shared" si="2"/>
        <v>84000000</v>
      </c>
      <c r="D20" s="42">
        <f t="shared" si="0"/>
        <v>84000000</v>
      </c>
      <c r="E20" s="42">
        <f t="shared" si="0"/>
        <v>84000000</v>
      </c>
      <c r="F20" s="42">
        <f t="shared" si="0"/>
        <v>84000000</v>
      </c>
      <c r="G20" s="42">
        <f t="shared" si="0"/>
        <v>84000000</v>
      </c>
      <c r="H20" s="42">
        <f t="shared" si="0"/>
        <v>84000000</v>
      </c>
      <c r="I20" s="42">
        <f t="shared" si="0"/>
        <v>84000000</v>
      </c>
      <c r="J20" s="42">
        <f t="shared" si="0"/>
        <v>84000000</v>
      </c>
      <c r="K20" s="42">
        <f t="shared" si="0"/>
        <v>84000000</v>
      </c>
      <c r="L20" s="42">
        <f t="shared" si="0"/>
        <v>84000000</v>
      </c>
      <c r="M20" s="42">
        <f t="shared" si="0"/>
        <v>84000000</v>
      </c>
      <c r="N20" s="42">
        <f t="shared" si="0"/>
        <v>84000000</v>
      </c>
      <c r="O20" s="42">
        <f t="shared" si="0"/>
        <v>84000000</v>
      </c>
      <c r="P20" s="42">
        <f t="shared" si="0"/>
        <v>84000000</v>
      </c>
      <c r="Q20" s="42">
        <f t="shared" si="0"/>
        <v>84000000</v>
      </c>
      <c r="R20" s="42">
        <f t="shared" si="0"/>
        <v>84000000</v>
      </c>
      <c r="S20" s="42">
        <f t="shared" si="0"/>
        <v>84000000</v>
      </c>
      <c r="T20" s="42">
        <f t="shared" si="0"/>
        <v>84000000</v>
      </c>
      <c r="U20" s="42">
        <f t="shared" si="0"/>
        <v>84000000</v>
      </c>
      <c r="V20" s="42">
        <f t="shared" ref="V20:BN20" si="5">U20+(U20*U$2)</f>
        <v>85848000</v>
      </c>
      <c r="W20" s="42">
        <f t="shared" si="5"/>
        <v>87736656</v>
      </c>
      <c r="X20" s="42">
        <f t="shared" si="5"/>
        <v>89666862.431999996</v>
      </c>
      <c r="Y20" s="42">
        <f t="shared" si="5"/>
        <v>91639533.405504003</v>
      </c>
      <c r="Z20" s="42">
        <f t="shared" si="5"/>
        <v>93655603.140425086</v>
      </c>
      <c r="AA20" s="42">
        <f t="shared" si="5"/>
        <v>95716026.409514442</v>
      </c>
      <c r="AB20" s="42">
        <f t="shared" si="5"/>
        <v>97417857.359075606</v>
      </c>
      <c r="AC20" s="42">
        <f t="shared" si="5"/>
        <v>99109031.362829164</v>
      </c>
      <c r="AD20" s="42">
        <f t="shared" si="5"/>
        <v>100824608.69571973</v>
      </c>
      <c r="AE20" s="42">
        <f t="shared" si="5"/>
        <v>102561816.70354699</v>
      </c>
      <c r="AF20" s="42">
        <f t="shared" si="5"/>
        <v>104320751.86001281</v>
      </c>
      <c r="AG20" s="42">
        <f t="shared" si="5"/>
        <v>106645390.97719797</v>
      </c>
      <c r="AH20" s="42">
        <f t="shared" si="5"/>
        <v>108968635.99273863</v>
      </c>
      <c r="AI20" s="42">
        <f t="shared" si="5"/>
        <v>111305163.06731093</v>
      </c>
      <c r="AJ20" s="42">
        <f t="shared" si="5"/>
        <v>113683805.04231936</v>
      </c>
      <c r="AK20" s="42">
        <f t="shared" si="5"/>
        <v>116109505.42041448</v>
      </c>
      <c r="AL20" s="42">
        <f t="shared" si="5"/>
        <v>118582975.88154046</v>
      </c>
      <c r="AM20" s="42">
        <f t="shared" si="5"/>
        <v>121104925.38169545</v>
      </c>
      <c r="AN20" s="42">
        <f t="shared" si="5"/>
        <v>123677451.01685145</v>
      </c>
      <c r="AO20" s="42">
        <f t="shared" si="5"/>
        <v>126301390.72335981</v>
      </c>
      <c r="AP20" s="42">
        <f t="shared" si="5"/>
        <v>128977585.71281888</v>
      </c>
      <c r="AQ20" s="42">
        <f t="shared" si="5"/>
        <v>131706879.7286098</v>
      </c>
      <c r="AR20" s="42">
        <f t="shared" si="5"/>
        <v>134490118.24417168</v>
      </c>
      <c r="AS20" s="42">
        <f t="shared" si="5"/>
        <v>137328147.59976831</v>
      </c>
      <c r="AT20" s="42">
        <f t="shared" si="5"/>
        <v>140221814.0743539</v>
      </c>
      <c r="AU20" s="42">
        <f t="shared" si="5"/>
        <v>143171962.8889946</v>
      </c>
      <c r="AV20" s="42">
        <f t="shared" si="5"/>
        <v>146179437.13815072</v>
      </c>
      <c r="AW20" s="42">
        <f t="shared" si="5"/>
        <v>149245076.64496619</v>
      </c>
      <c r="AX20" s="42">
        <f t="shared" si="5"/>
        <v>152369716.73655236</v>
      </c>
      <c r="AY20" s="42">
        <f t="shared" si="5"/>
        <v>155554186.93508863</v>
      </c>
      <c r="AZ20" s="42">
        <f t="shared" si="5"/>
        <v>158799309.56039622</v>
      </c>
      <c r="BA20" s="42">
        <f t="shared" si="5"/>
        <v>162105898.23947233</v>
      </c>
      <c r="BB20" s="42">
        <f t="shared" si="5"/>
        <v>165474756.31830025</v>
      </c>
      <c r="BC20" s="42">
        <f t="shared" si="5"/>
        <v>168906675.17107913</v>
      </c>
      <c r="BD20" s="42">
        <f t="shared" si="5"/>
        <v>172402432.40184283</v>
      </c>
      <c r="BE20" s="42">
        <f t="shared" si="5"/>
        <v>175962789.93326414</v>
      </c>
      <c r="BF20" s="42">
        <f t="shared" si="5"/>
        <v>179614095.81878799</v>
      </c>
      <c r="BG20" s="42">
        <f t="shared" si="5"/>
        <v>183362165.60120454</v>
      </c>
      <c r="BH20" s="42">
        <f t="shared" si="5"/>
        <v>187210938.74373543</v>
      </c>
      <c r="BI20" s="42">
        <f t="shared" si="5"/>
        <v>191164769.02351025</v>
      </c>
      <c r="BJ20" s="42">
        <f t="shared" si="5"/>
        <v>195228268.67336878</v>
      </c>
      <c r="BK20" s="42">
        <f t="shared" si="5"/>
        <v>199371230.77651697</v>
      </c>
      <c r="BL20" s="42">
        <f t="shared" si="5"/>
        <v>203598236.55893746</v>
      </c>
      <c r="BM20" s="42">
        <f t="shared" si="5"/>
        <v>207913173.67892113</v>
      </c>
      <c r="BN20" s="42">
        <f t="shared" si="5"/>
        <v>212318289.74060491</v>
      </c>
    </row>
    <row r="22" spans="1:66" x14ac:dyDescent="0.3">
      <c r="A22" s="19" t="s">
        <v>215</v>
      </c>
      <c r="B22" s="19">
        <v>2021</v>
      </c>
      <c r="C22" s="19">
        <v>2022</v>
      </c>
      <c r="D22" s="19">
        <v>2023</v>
      </c>
      <c r="E22" s="19">
        <v>2024</v>
      </c>
      <c r="F22" s="19">
        <v>2025</v>
      </c>
      <c r="G22" s="19">
        <v>2026</v>
      </c>
      <c r="H22" s="19">
        <v>2027</v>
      </c>
      <c r="I22" s="19">
        <v>2028</v>
      </c>
      <c r="J22" s="19">
        <v>2029</v>
      </c>
      <c r="K22" s="19">
        <v>2030</v>
      </c>
      <c r="L22" s="19">
        <v>2031</v>
      </c>
      <c r="M22" s="19">
        <v>2032</v>
      </c>
      <c r="N22" s="19">
        <v>2033</v>
      </c>
      <c r="O22" s="19">
        <v>2034</v>
      </c>
      <c r="P22" s="19">
        <v>2035</v>
      </c>
      <c r="Q22" s="19">
        <v>2036</v>
      </c>
      <c r="R22" s="19">
        <v>2037</v>
      </c>
      <c r="S22" s="19">
        <v>2038</v>
      </c>
      <c r="T22" s="19">
        <v>2039</v>
      </c>
      <c r="U22" s="19">
        <v>2040</v>
      </c>
      <c r="V22" s="19">
        <v>2041</v>
      </c>
      <c r="W22" s="19">
        <v>2042</v>
      </c>
      <c r="X22" s="19">
        <v>2043</v>
      </c>
      <c r="Y22" s="19">
        <v>2044</v>
      </c>
      <c r="Z22" s="19">
        <v>2045</v>
      </c>
      <c r="AA22" s="19">
        <v>2046</v>
      </c>
      <c r="AB22" s="19">
        <v>2047</v>
      </c>
      <c r="AC22" s="19">
        <v>2048</v>
      </c>
      <c r="AD22" s="19">
        <v>2049</v>
      </c>
      <c r="AE22" s="19">
        <v>2050</v>
      </c>
      <c r="AF22" s="19">
        <v>2051</v>
      </c>
      <c r="AG22" s="19">
        <v>2052</v>
      </c>
      <c r="AH22" s="19">
        <v>2053</v>
      </c>
      <c r="AI22" s="19">
        <v>2054</v>
      </c>
      <c r="AJ22" s="19">
        <v>2055</v>
      </c>
      <c r="AK22" s="19">
        <v>2056</v>
      </c>
      <c r="AL22" s="19">
        <v>2057</v>
      </c>
      <c r="AM22" s="19">
        <v>2058</v>
      </c>
      <c r="AN22" s="19">
        <v>2059</v>
      </c>
      <c r="AO22" s="19">
        <v>2060</v>
      </c>
      <c r="AP22" s="19">
        <v>2061</v>
      </c>
      <c r="AQ22" s="19">
        <v>2062</v>
      </c>
      <c r="AR22" s="19">
        <v>2063</v>
      </c>
      <c r="AS22" s="19">
        <v>2064</v>
      </c>
      <c r="AT22" s="19">
        <v>2065</v>
      </c>
      <c r="AU22" s="19">
        <v>2066</v>
      </c>
      <c r="AV22" s="19">
        <v>2067</v>
      </c>
      <c r="AW22" s="19">
        <v>2068</v>
      </c>
      <c r="AX22" s="19">
        <v>2069</v>
      </c>
      <c r="AY22" s="19">
        <v>2070</v>
      </c>
      <c r="AZ22" s="19">
        <v>2071</v>
      </c>
      <c r="BA22" s="19">
        <v>2072</v>
      </c>
      <c r="BB22" s="19">
        <v>2073</v>
      </c>
      <c r="BC22" s="19">
        <v>2074</v>
      </c>
      <c r="BD22" s="19">
        <v>2075</v>
      </c>
      <c r="BE22" s="19">
        <v>2076</v>
      </c>
      <c r="BF22" s="19">
        <v>2077</v>
      </c>
      <c r="BG22" s="19">
        <v>2078</v>
      </c>
      <c r="BH22" s="19">
        <v>2079</v>
      </c>
      <c r="BI22" s="19">
        <v>2080</v>
      </c>
      <c r="BJ22" s="19">
        <v>2081</v>
      </c>
      <c r="BK22" s="19">
        <v>2082</v>
      </c>
      <c r="BL22" s="19">
        <v>2083</v>
      </c>
      <c r="BM22" s="19">
        <v>2084</v>
      </c>
      <c r="BN22" s="19">
        <v>2085</v>
      </c>
    </row>
    <row r="23" spans="1:66" x14ac:dyDescent="0.3">
      <c r="A23" t="s">
        <v>200</v>
      </c>
      <c r="B23" s="42">
        <f>20000*345</f>
        <v>6900000</v>
      </c>
      <c r="C23" s="42">
        <f>B23</f>
        <v>6900000</v>
      </c>
      <c r="D23" s="42">
        <f t="shared" ref="D23:V26" si="6">C23</f>
        <v>6900000</v>
      </c>
      <c r="E23" s="42">
        <f t="shared" si="6"/>
        <v>6900000</v>
      </c>
      <c r="F23" s="42">
        <f t="shared" si="6"/>
        <v>6900000</v>
      </c>
      <c r="G23" s="42">
        <f t="shared" si="6"/>
        <v>6900000</v>
      </c>
      <c r="H23" s="42">
        <f t="shared" si="6"/>
        <v>6900000</v>
      </c>
      <c r="I23" s="42">
        <f t="shared" si="6"/>
        <v>6900000</v>
      </c>
      <c r="J23" s="42">
        <f t="shared" si="6"/>
        <v>6900000</v>
      </c>
      <c r="K23" s="42">
        <f t="shared" si="6"/>
        <v>6900000</v>
      </c>
      <c r="L23" s="42">
        <f t="shared" si="6"/>
        <v>6900000</v>
      </c>
      <c r="M23" s="42">
        <f t="shared" si="6"/>
        <v>6900000</v>
      </c>
      <c r="N23" s="42">
        <f t="shared" si="6"/>
        <v>6900000</v>
      </c>
      <c r="O23" s="42">
        <f t="shared" si="6"/>
        <v>6900000</v>
      </c>
      <c r="P23" s="42">
        <f t="shared" si="6"/>
        <v>6900000</v>
      </c>
      <c r="Q23" s="42">
        <f t="shared" si="6"/>
        <v>6900000</v>
      </c>
      <c r="R23" s="42">
        <f t="shared" si="6"/>
        <v>6900000</v>
      </c>
      <c r="S23" s="42">
        <f t="shared" si="6"/>
        <v>6900000</v>
      </c>
      <c r="T23" s="42">
        <f t="shared" si="6"/>
        <v>6900000</v>
      </c>
      <c r="U23" s="42">
        <f t="shared" si="6"/>
        <v>6900000</v>
      </c>
      <c r="V23" s="42">
        <f t="shared" si="6"/>
        <v>6900000</v>
      </c>
      <c r="W23" s="42">
        <f t="shared" ref="W23:BN23" si="7">V23+(V23*V$2)</f>
        <v>7051800</v>
      </c>
      <c r="X23" s="42">
        <f t="shared" si="7"/>
        <v>7206939.5999999996</v>
      </c>
      <c r="Y23" s="42">
        <f t="shared" si="7"/>
        <v>7365492.2711999994</v>
      </c>
      <c r="Z23" s="42">
        <f t="shared" si="7"/>
        <v>7527533.1011663992</v>
      </c>
      <c r="AA23" s="42">
        <f t="shared" si="7"/>
        <v>7693138.8293920597</v>
      </c>
      <c r="AB23" s="42">
        <f t="shared" si="7"/>
        <v>7829922.8377786502</v>
      </c>
      <c r="AC23" s="42">
        <f t="shared" si="7"/>
        <v>7965850.2982424879</v>
      </c>
      <c r="AD23" s="42">
        <f t="shared" si="7"/>
        <v>8103739.1669050651</v>
      </c>
      <c r="AE23" s="42">
        <f t="shared" si="7"/>
        <v>8243366.592750839</v>
      </c>
      <c r="AF23" s="42">
        <f t="shared" si="7"/>
        <v>8384740.3298165156</v>
      </c>
      <c r="AG23" s="42">
        <f t="shared" si="7"/>
        <v>8571582.3052682169</v>
      </c>
      <c r="AH23" s="42">
        <f t="shared" si="7"/>
        <v>8758312.2303361334</v>
      </c>
      <c r="AI23" s="42">
        <f t="shared" si="7"/>
        <v>8946109.6957930904</v>
      </c>
      <c r="AJ23" s="42">
        <f t="shared" si="7"/>
        <v>9137292.1301836204</v>
      </c>
      <c r="AK23" s="42">
        <f t="shared" si="7"/>
        <v>9332256.8656329773</v>
      </c>
      <c r="AL23" s="42">
        <f t="shared" si="7"/>
        <v>9531061.1031431034</v>
      </c>
      <c r="AM23" s="42">
        <f t="shared" si="7"/>
        <v>9733761.8247798271</v>
      </c>
      <c r="AN23" s="42">
        <f t="shared" si="7"/>
        <v>9940527.5838257745</v>
      </c>
      <c r="AO23" s="42">
        <f t="shared" si="7"/>
        <v>10151425.72909308</v>
      </c>
      <c r="AP23" s="42">
        <f t="shared" si="7"/>
        <v>10366523.8726406</v>
      </c>
      <c r="AQ23" s="42">
        <f t="shared" si="7"/>
        <v>10585889.830018261</v>
      </c>
      <c r="AR23" s="42">
        <f t="shared" si="7"/>
        <v>10809591.555828728</v>
      </c>
      <c r="AS23" s="42">
        <f t="shared" si="7"/>
        <v>11037697.074345371</v>
      </c>
      <c r="AT23" s="42">
        <f t="shared" si="7"/>
        <v>11270274.404913824</v>
      </c>
      <c r="AU23" s="42">
        <f t="shared" si="7"/>
        <v>11507391.481852377</v>
      </c>
      <c r="AV23" s="42">
        <f t="shared" si="7"/>
        <v>11749116.068554189</v>
      </c>
      <c r="AW23" s="42">
        <f t="shared" si="7"/>
        <v>11995515.665481629</v>
      </c>
      <c r="AX23" s="42">
        <f t="shared" si="7"/>
        <v>12246657.411730168</v>
      </c>
      <c r="AY23" s="42">
        <f t="shared" si="7"/>
        <v>12502607.979826108</v>
      </c>
      <c r="AZ23" s="42">
        <f t="shared" si="7"/>
        <v>12763433.463408981</v>
      </c>
      <c r="BA23" s="42">
        <f t="shared" si="7"/>
        <v>13029199.257435923</v>
      </c>
      <c r="BB23" s="42">
        <f t="shared" si="7"/>
        <v>13299969.930531541</v>
      </c>
      <c r="BC23" s="42">
        <f t="shared" si="7"/>
        <v>13575809.089092884</v>
      </c>
      <c r="BD23" s="42">
        <f t="shared" si="7"/>
        <v>13856779.232745266</v>
      </c>
      <c r="BE23" s="42">
        <f t="shared" si="7"/>
        <v>14142941.600730622</v>
      </c>
      <c r="BF23" s="42">
        <f t="shared" si="7"/>
        <v>14436413.907716393</v>
      </c>
      <c r="BG23" s="42">
        <f t="shared" si="7"/>
        <v>14737663.575718841</v>
      </c>
      <c r="BH23" s="42">
        <f t="shared" si="7"/>
        <v>15047007.237580074</v>
      </c>
      <c r="BI23" s="42">
        <f t="shared" si="7"/>
        <v>15364794.826463288</v>
      </c>
      <c r="BJ23" s="42">
        <f t="shared" si="7"/>
        <v>15691397.048810039</v>
      </c>
      <c r="BK23" s="42">
        <f t="shared" si="7"/>
        <v>16024386.035294551</v>
      </c>
      <c r="BL23" s="42">
        <f t="shared" si="7"/>
        <v>16364130.000194157</v>
      </c>
      <c r="BM23" s="42">
        <f t="shared" si="7"/>
        <v>16710941.412549568</v>
      </c>
      <c r="BN23" s="42">
        <f t="shared" si="7"/>
        <v>17065000.922679309</v>
      </c>
    </row>
    <row r="24" spans="1:66" x14ac:dyDescent="0.3">
      <c r="A24" t="s">
        <v>201</v>
      </c>
      <c r="B24" s="42">
        <f>100000*295</f>
        <v>29500000</v>
      </c>
      <c r="C24" s="42">
        <f t="shared" ref="C24:R26" si="8">B24</f>
        <v>29500000</v>
      </c>
      <c r="D24" s="42">
        <f t="shared" si="8"/>
        <v>29500000</v>
      </c>
      <c r="E24" s="42">
        <f t="shared" si="8"/>
        <v>29500000</v>
      </c>
      <c r="F24" s="42">
        <f t="shared" si="8"/>
        <v>29500000</v>
      </c>
      <c r="G24" s="42">
        <f t="shared" si="8"/>
        <v>29500000</v>
      </c>
      <c r="H24" s="42">
        <f t="shared" si="8"/>
        <v>29500000</v>
      </c>
      <c r="I24" s="42">
        <f t="shared" si="8"/>
        <v>29500000</v>
      </c>
      <c r="J24" s="42">
        <f t="shared" si="8"/>
        <v>29500000</v>
      </c>
      <c r="K24" s="42">
        <f t="shared" si="8"/>
        <v>29500000</v>
      </c>
      <c r="L24" s="42">
        <f t="shared" si="8"/>
        <v>29500000</v>
      </c>
      <c r="M24" s="42">
        <f t="shared" si="8"/>
        <v>29500000</v>
      </c>
      <c r="N24" s="42">
        <f t="shared" si="8"/>
        <v>29500000</v>
      </c>
      <c r="O24" s="42">
        <f t="shared" si="8"/>
        <v>29500000</v>
      </c>
      <c r="P24" s="42">
        <f t="shared" si="8"/>
        <v>29500000</v>
      </c>
      <c r="Q24" s="42">
        <f t="shared" si="8"/>
        <v>29500000</v>
      </c>
      <c r="R24" s="42">
        <f t="shared" si="8"/>
        <v>29500000</v>
      </c>
      <c r="S24" s="42">
        <f t="shared" si="6"/>
        <v>29500000</v>
      </c>
      <c r="T24" s="42">
        <f t="shared" si="6"/>
        <v>29500000</v>
      </c>
      <c r="U24" s="42">
        <f t="shared" si="6"/>
        <v>29500000</v>
      </c>
      <c r="V24" s="42">
        <f t="shared" si="6"/>
        <v>29500000</v>
      </c>
      <c r="W24" s="42">
        <f t="shared" ref="W24:BN24" si="9">V24+(V24*V$2)</f>
        <v>30149000</v>
      </c>
      <c r="X24" s="42">
        <f t="shared" si="9"/>
        <v>30812278</v>
      </c>
      <c r="Y24" s="42">
        <f t="shared" si="9"/>
        <v>31490148.116</v>
      </c>
      <c r="Z24" s="42">
        <f t="shared" si="9"/>
        <v>32182931.374552</v>
      </c>
      <c r="AA24" s="42">
        <f t="shared" si="9"/>
        <v>32890955.864792146</v>
      </c>
      <c r="AB24" s="42">
        <f t="shared" si="9"/>
        <v>33475757.060068149</v>
      </c>
      <c r="AC24" s="42">
        <f t="shared" si="9"/>
        <v>34056896.20263093</v>
      </c>
      <c r="AD24" s="42">
        <f t="shared" si="9"/>
        <v>34646421.075898468</v>
      </c>
      <c r="AE24" s="42">
        <f t="shared" si="9"/>
        <v>35243378.911036201</v>
      </c>
      <c r="AF24" s="42">
        <f t="shared" si="9"/>
        <v>35847802.859360471</v>
      </c>
      <c r="AG24" s="42">
        <f t="shared" si="9"/>
        <v>36646620.000784412</v>
      </c>
      <c r="AH24" s="42">
        <f t="shared" si="9"/>
        <v>37444958.086219706</v>
      </c>
      <c r="AI24" s="42">
        <f t="shared" si="9"/>
        <v>38247860.293608144</v>
      </c>
      <c r="AJ24" s="42">
        <f t="shared" si="9"/>
        <v>39065234.469625622</v>
      </c>
      <c r="AK24" s="42">
        <f t="shared" si="9"/>
        <v>39898779.353068523</v>
      </c>
      <c r="AL24" s="42">
        <f t="shared" si="9"/>
        <v>40748739.498945147</v>
      </c>
      <c r="AM24" s="42">
        <f t="shared" si="9"/>
        <v>41615358.526232585</v>
      </c>
      <c r="AN24" s="42">
        <f t="shared" si="9"/>
        <v>42499357.061284095</v>
      </c>
      <c r="AO24" s="42">
        <f t="shared" si="9"/>
        <v>43401023.044673301</v>
      </c>
      <c r="AP24" s="42">
        <f t="shared" si="9"/>
        <v>44320645.54244893</v>
      </c>
      <c r="AQ24" s="42">
        <f t="shared" si="9"/>
        <v>45258514.490657769</v>
      </c>
      <c r="AR24" s="42">
        <f t="shared" si="9"/>
        <v>46214920.419847444</v>
      </c>
      <c r="AS24" s="42">
        <f t="shared" si="9"/>
        <v>47190154.158433095</v>
      </c>
      <c r="AT24" s="42">
        <f t="shared" si="9"/>
        <v>48184506.51376199</v>
      </c>
      <c r="AU24" s="42">
        <f t="shared" si="9"/>
        <v>49198267.929658704</v>
      </c>
      <c r="AV24" s="42">
        <f t="shared" si="9"/>
        <v>50231728.119180948</v>
      </c>
      <c r="AW24" s="42">
        <f t="shared" si="9"/>
        <v>51285175.671262026</v>
      </c>
      <c r="AX24" s="42">
        <f t="shared" si="9"/>
        <v>52358897.629860856</v>
      </c>
      <c r="AY24" s="42">
        <f t="shared" si="9"/>
        <v>53453179.044184074</v>
      </c>
      <c r="AZ24" s="42">
        <f t="shared" si="9"/>
        <v>54568302.488487661</v>
      </c>
      <c r="BA24" s="42">
        <f t="shared" si="9"/>
        <v>55704547.5499072</v>
      </c>
      <c r="BB24" s="42">
        <f t="shared" si="9"/>
        <v>56862190.282707304</v>
      </c>
      <c r="BC24" s="42">
        <f t="shared" si="9"/>
        <v>58041502.627281167</v>
      </c>
      <c r="BD24" s="42">
        <f t="shared" si="9"/>
        <v>59242751.792171784</v>
      </c>
      <c r="BE24" s="42">
        <f t="shared" si="9"/>
        <v>60466199.597326569</v>
      </c>
      <c r="BF24" s="42">
        <f t="shared" si="9"/>
        <v>61720900.040236756</v>
      </c>
      <c r="BG24" s="42">
        <f t="shared" si="9"/>
        <v>63008851.519377656</v>
      </c>
      <c r="BH24" s="42">
        <f t="shared" si="9"/>
        <v>64331407.754871331</v>
      </c>
      <c r="BI24" s="42">
        <f t="shared" si="9"/>
        <v>65690064.837777823</v>
      </c>
      <c r="BJ24" s="42">
        <f t="shared" si="9"/>
        <v>67086407.672448717</v>
      </c>
      <c r="BK24" s="42">
        <f t="shared" si="9"/>
        <v>68510056.237853512</v>
      </c>
      <c r="BL24" s="42">
        <f t="shared" si="9"/>
        <v>69962584.783438787</v>
      </c>
      <c r="BM24" s="42">
        <f t="shared" si="9"/>
        <v>71445329.227567002</v>
      </c>
      <c r="BN24" s="42">
        <f t="shared" si="9"/>
        <v>72959061.915802851</v>
      </c>
    </row>
    <row r="25" spans="1:66" x14ac:dyDescent="0.3">
      <c r="A25" t="s">
        <v>202</v>
      </c>
      <c r="B25" s="42">
        <f>20000*450</f>
        <v>9000000</v>
      </c>
      <c r="C25" s="42">
        <f t="shared" si="8"/>
        <v>9000000</v>
      </c>
      <c r="D25" s="42">
        <f t="shared" si="6"/>
        <v>9000000</v>
      </c>
      <c r="E25" s="42">
        <f t="shared" si="6"/>
        <v>9000000</v>
      </c>
      <c r="F25" s="42">
        <f t="shared" si="6"/>
        <v>9000000</v>
      </c>
      <c r="G25" s="42">
        <f t="shared" si="6"/>
        <v>9000000</v>
      </c>
      <c r="H25" s="42">
        <f t="shared" si="6"/>
        <v>9000000</v>
      </c>
      <c r="I25" s="42">
        <f t="shared" si="6"/>
        <v>9000000</v>
      </c>
      <c r="J25" s="42">
        <f t="shared" si="6"/>
        <v>9000000</v>
      </c>
      <c r="K25" s="42">
        <f t="shared" si="6"/>
        <v>9000000</v>
      </c>
      <c r="L25" s="42">
        <f t="shared" si="6"/>
        <v>9000000</v>
      </c>
      <c r="M25" s="42">
        <f t="shared" si="6"/>
        <v>9000000</v>
      </c>
      <c r="N25" s="42">
        <f t="shared" si="6"/>
        <v>9000000</v>
      </c>
      <c r="O25" s="42">
        <f t="shared" si="6"/>
        <v>9000000</v>
      </c>
      <c r="P25" s="42">
        <f t="shared" si="6"/>
        <v>9000000</v>
      </c>
      <c r="Q25" s="42">
        <f t="shared" si="6"/>
        <v>9000000</v>
      </c>
      <c r="R25" s="42">
        <f t="shared" si="6"/>
        <v>9000000</v>
      </c>
      <c r="S25" s="42">
        <f t="shared" si="6"/>
        <v>9000000</v>
      </c>
      <c r="T25" s="42">
        <f t="shared" si="6"/>
        <v>9000000</v>
      </c>
      <c r="U25" s="42">
        <f t="shared" si="6"/>
        <v>9000000</v>
      </c>
      <c r="V25" s="42">
        <f t="shared" si="6"/>
        <v>9000000</v>
      </c>
      <c r="W25" s="42">
        <f t="shared" ref="W25:BN25" si="10">V25+(V25*V$2)</f>
        <v>9198000</v>
      </c>
      <c r="X25" s="42">
        <f t="shared" si="10"/>
        <v>9400356</v>
      </c>
      <c r="Y25" s="42">
        <f t="shared" si="10"/>
        <v>9607163.8320000004</v>
      </c>
      <c r="Z25" s="42">
        <f t="shared" si="10"/>
        <v>9818521.4363040011</v>
      </c>
      <c r="AA25" s="42">
        <f t="shared" si="10"/>
        <v>10034528.90790269</v>
      </c>
      <c r="AB25" s="42">
        <f t="shared" si="10"/>
        <v>10212942.8318852</v>
      </c>
      <c r="AC25" s="42">
        <f t="shared" si="10"/>
        <v>10390239.519446727</v>
      </c>
      <c r="AD25" s="42">
        <f t="shared" si="10"/>
        <v>10570094.56552835</v>
      </c>
      <c r="AE25" s="42">
        <f t="shared" si="10"/>
        <v>10752217.294892404</v>
      </c>
      <c r="AF25" s="42">
        <f t="shared" si="10"/>
        <v>10936617.82149981</v>
      </c>
      <c r="AG25" s="42">
        <f t="shared" si="10"/>
        <v>11180324.746002028</v>
      </c>
      <c r="AH25" s="42">
        <f t="shared" si="10"/>
        <v>11423885.517829746</v>
      </c>
      <c r="AI25" s="42">
        <f t="shared" si="10"/>
        <v>11668838.733643169</v>
      </c>
      <c r="AJ25" s="42">
        <f t="shared" si="10"/>
        <v>11918207.126326468</v>
      </c>
      <c r="AK25" s="42">
        <f t="shared" si="10"/>
        <v>12172508.955173453</v>
      </c>
      <c r="AL25" s="42">
        <f t="shared" si="10"/>
        <v>12431818.830186661</v>
      </c>
      <c r="AM25" s="42">
        <f t="shared" si="10"/>
        <v>12696211.075799778</v>
      </c>
      <c r="AN25" s="42">
        <f t="shared" si="10"/>
        <v>12965905.544120578</v>
      </c>
      <c r="AO25" s="42">
        <f t="shared" si="10"/>
        <v>13240990.081425758</v>
      </c>
      <c r="AP25" s="42">
        <f t="shared" si="10"/>
        <v>13521552.877357308</v>
      </c>
      <c r="AQ25" s="42">
        <f t="shared" si="10"/>
        <v>13807682.386980344</v>
      </c>
      <c r="AR25" s="42">
        <f t="shared" si="10"/>
        <v>14099467.246733125</v>
      </c>
      <c r="AS25" s="42">
        <f t="shared" si="10"/>
        <v>14396996.183928749</v>
      </c>
      <c r="AT25" s="42">
        <f t="shared" si="10"/>
        <v>14700357.919452818</v>
      </c>
      <c r="AU25" s="42">
        <f t="shared" si="10"/>
        <v>15009641.063285714</v>
      </c>
      <c r="AV25" s="42">
        <f t="shared" si="10"/>
        <v>15324934.00246199</v>
      </c>
      <c r="AW25" s="42">
        <f t="shared" si="10"/>
        <v>15646324.781062998</v>
      </c>
      <c r="AX25" s="42">
        <f t="shared" si="10"/>
        <v>15973900.971821962</v>
      </c>
      <c r="AY25" s="42">
        <f t="shared" si="10"/>
        <v>16307749.538903622</v>
      </c>
      <c r="AZ25" s="42">
        <f t="shared" si="10"/>
        <v>16647956.69140302</v>
      </c>
      <c r="BA25" s="42">
        <f t="shared" si="10"/>
        <v>16994607.727090336</v>
      </c>
      <c r="BB25" s="42">
        <f t="shared" si="10"/>
        <v>17347786.865910705</v>
      </c>
      <c r="BC25" s="42">
        <f t="shared" si="10"/>
        <v>17707577.072729848</v>
      </c>
      <c r="BD25" s="42">
        <f t="shared" si="10"/>
        <v>18074059.86879817</v>
      </c>
      <c r="BE25" s="42">
        <f t="shared" si="10"/>
        <v>18447315.131387766</v>
      </c>
      <c r="BF25" s="42">
        <f t="shared" si="10"/>
        <v>18830105.097021382</v>
      </c>
      <c r="BG25" s="42">
        <f t="shared" si="10"/>
        <v>19223039.44658979</v>
      </c>
      <c r="BH25" s="42">
        <f t="shared" si="10"/>
        <v>19626531.179452267</v>
      </c>
      <c r="BI25" s="42">
        <f t="shared" si="10"/>
        <v>20041036.730169501</v>
      </c>
      <c r="BJ25" s="42">
        <f t="shared" si="10"/>
        <v>20467039.628882654</v>
      </c>
      <c r="BK25" s="42">
        <f t="shared" si="10"/>
        <v>20901373.089514628</v>
      </c>
      <c r="BL25" s="42">
        <f t="shared" si="10"/>
        <v>21344517.391557593</v>
      </c>
      <c r="BM25" s="42">
        <f t="shared" si="10"/>
        <v>21796880.10332552</v>
      </c>
      <c r="BN25" s="42">
        <f t="shared" si="10"/>
        <v>22258696.85566866</v>
      </c>
    </row>
    <row r="26" spans="1:66" x14ac:dyDescent="0.3">
      <c r="A26" t="s">
        <v>203</v>
      </c>
      <c r="B26" s="42">
        <f>100000*395</f>
        <v>39500000</v>
      </c>
      <c r="C26" s="42">
        <f t="shared" si="8"/>
        <v>39500000</v>
      </c>
      <c r="D26" s="42">
        <f t="shared" si="6"/>
        <v>39500000</v>
      </c>
      <c r="E26" s="42">
        <f t="shared" si="6"/>
        <v>39500000</v>
      </c>
      <c r="F26" s="42">
        <f t="shared" si="6"/>
        <v>39500000</v>
      </c>
      <c r="G26" s="42">
        <f t="shared" si="6"/>
        <v>39500000</v>
      </c>
      <c r="H26" s="42">
        <f t="shared" si="6"/>
        <v>39500000</v>
      </c>
      <c r="I26" s="42">
        <f t="shared" si="6"/>
        <v>39500000</v>
      </c>
      <c r="J26" s="42">
        <f t="shared" si="6"/>
        <v>39500000</v>
      </c>
      <c r="K26" s="42">
        <f t="shared" si="6"/>
        <v>39500000</v>
      </c>
      <c r="L26" s="42">
        <f t="shared" si="6"/>
        <v>39500000</v>
      </c>
      <c r="M26" s="42">
        <f t="shared" si="6"/>
        <v>39500000</v>
      </c>
      <c r="N26" s="42">
        <f t="shared" si="6"/>
        <v>39500000</v>
      </c>
      <c r="O26" s="42">
        <f t="shared" si="6"/>
        <v>39500000</v>
      </c>
      <c r="P26" s="42">
        <f t="shared" si="6"/>
        <v>39500000</v>
      </c>
      <c r="Q26" s="42">
        <f t="shared" si="6"/>
        <v>39500000</v>
      </c>
      <c r="R26" s="42">
        <f t="shared" si="6"/>
        <v>39500000</v>
      </c>
      <c r="S26" s="42">
        <f t="shared" si="6"/>
        <v>39500000</v>
      </c>
      <c r="T26" s="42">
        <f t="shared" si="6"/>
        <v>39500000</v>
      </c>
      <c r="U26" s="42">
        <f t="shared" si="6"/>
        <v>39500000</v>
      </c>
      <c r="V26" s="42">
        <f t="shared" si="6"/>
        <v>39500000</v>
      </c>
      <c r="W26" s="42">
        <f t="shared" ref="W26:BN26" si="11">V26+(V26*V$2)</f>
        <v>40369000</v>
      </c>
      <c r="X26" s="42">
        <f t="shared" si="11"/>
        <v>41257118</v>
      </c>
      <c r="Y26" s="42">
        <f t="shared" si="11"/>
        <v>42164774.596000001</v>
      </c>
      <c r="Z26" s="42">
        <f t="shared" si="11"/>
        <v>43092399.637111999</v>
      </c>
      <c r="AA26" s="42">
        <f t="shared" si="11"/>
        <v>44040432.429128461</v>
      </c>
      <c r="AB26" s="42">
        <f t="shared" si="11"/>
        <v>44823471.317718364</v>
      </c>
      <c r="AC26" s="42">
        <f t="shared" si="11"/>
        <v>45601606.779793955</v>
      </c>
      <c r="AD26" s="42">
        <f t="shared" si="11"/>
        <v>46390970.593152188</v>
      </c>
      <c r="AE26" s="42">
        <f t="shared" si="11"/>
        <v>47190287.016472198</v>
      </c>
      <c r="AF26" s="42">
        <f t="shared" si="11"/>
        <v>47999600.438804694</v>
      </c>
      <c r="AG26" s="42">
        <f t="shared" si="11"/>
        <v>49069203.051897764</v>
      </c>
      <c r="AH26" s="42">
        <f t="shared" si="11"/>
        <v>50138164.217141636</v>
      </c>
      <c r="AI26" s="42">
        <f t="shared" si="11"/>
        <v>51213236.664322771</v>
      </c>
      <c r="AJ26" s="42">
        <f t="shared" si="11"/>
        <v>52307686.832210585</v>
      </c>
      <c r="AK26" s="42">
        <f t="shared" si="11"/>
        <v>53423789.30326125</v>
      </c>
      <c r="AL26" s="42">
        <f t="shared" si="11"/>
        <v>54561871.532485887</v>
      </c>
      <c r="AM26" s="42">
        <f t="shared" si="11"/>
        <v>55722259.721565679</v>
      </c>
      <c r="AN26" s="42">
        <f t="shared" si="11"/>
        <v>56905918.776973635</v>
      </c>
      <c r="AO26" s="42">
        <f t="shared" si="11"/>
        <v>58113234.246257484</v>
      </c>
      <c r="AP26" s="42">
        <f t="shared" si="11"/>
        <v>59344593.183957055</v>
      </c>
      <c r="AQ26" s="42">
        <f t="shared" si="11"/>
        <v>60600383.809524827</v>
      </c>
      <c r="AR26" s="42">
        <f t="shared" si="11"/>
        <v>61880995.138439812</v>
      </c>
      <c r="AS26" s="42">
        <f t="shared" si="11"/>
        <v>63186816.585020602</v>
      </c>
      <c r="AT26" s="42">
        <f t="shared" si="11"/>
        <v>64518237.535376236</v>
      </c>
      <c r="AU26" s="42">
        <f t="shared" si="11"/>
        <v>65875646.888865054</v>
      </c>
      <c r="AV26" s="42">
        <f t="shared" si="11"/>
        <v>67259432.566360936</v>
      </c>
      <c r="AW26" s="42">
        <f t="shared" si="11"/>
        <v>68669980.983554244</v>
      </c>
      <c r="AX26" s="42">
        <f t="shared" si="11"/>
        <v>70107676.48744081</v>
      </c>
      <c r="AY26" s="42">
        <f t="shared" si="11"/>
        <v>71572900.754076988</v>
      </c>
      <c r="AZ26" s="42">
        <f t="shared" si="11"/>
        <v>73066032.145602122</v>
      </c>
      <c r="BA26" s="42">
        <f t="shared" si="11"/>
        <v>74587445.024452016</v>
      </c>
      <c r="BB26" s="42">
        <f t="shared" si="11"/>
        <v>76137509.022608086</v>
      </c>
      <c r="BC26" s="42">
        <f t="shared" si="11"/>
        <v>77716588.263647661</v>
      </c>
      <c r="BD26" s="42">
        <f t="shared" si="11"/>
        <v>79325040.535280854</v>
      </c>
      <c r="BE26" s="42">
        <f t="shared" si="11"/>
        <v>80963216.409979641</v>
      </c>
      <c r="BF26" s="42">
        <f t="shared" si="11"/>
        <v>82643239.036927179</v>
      </c>
      <c r="BG26" s="42">
        <f t="shared" si="11"/>
        <v>84367784.237810761</v>
      </c>
      <c r="BH26" s="42">
        <f t="shared" si="11"/>
        <v>86138664.620929405</v>
      </c>
      <c r="BI26" s="42">
        <f t="shared" si="11"/>
        <v>87957883.426855057</v>
      </c>
      <c r="BJ26" s="42">
        <f t="shared" si="11"/>
        <v>89827562.815651685</v>
      </c>
      <c r="BK26" s="42">
        <f t="shared" si="11"/>
        <v>91733804.115092009</v>
      </c>
      <c r="BL26" s="42">
        <f t="shared" si="11"/>
        <v>93678715.218502805</v>
      </c>
      <c r="BM26" s="42">
        <f t="shared" si="11"/>
        <v>95664084.897928715</v>
      </c>
      <c r="BN26" s="42">
        <f t="shared" si="11"/>
        <v>97690947.310990274</v>
      </c>
    </row>
    <row r="28" spans="1:66" x14ac:dyDescent="0.3">
      <c r="A28" s="19" t="s">
        <v>216</v>
      </c>
      <c r="B28" s="19">
        <v>2021</v>
      </c>
      <c r="C28" s="19">
        <v>2022</v>
      </c>
      <c r="D28" s="19">
        <v>2023</v>
      </c>
      <c r="E28" s="19">
        <v>2024</v>
      </c>
      <c r="F28" s="19">
        <v>2025</v>
      </c>
      <c r="G28" s="19">
        <v>2026</v>
      </c>
      <c r="H28" s="19">
        <v>2027</v>
      </c>
      <c r="I28" s="19">
        <v>2028</v>
      </c>
      <c r="J28" s="19">
        <v>2029</v>
      </c>
      <c r="K28" s="19">
        <v>2030</v>
      </c>
      <c r="L28" s="19">
        <v>2031</v>
      </c>
      <c r="M28" s="19">
        <v>2032</v>
      </c>
      <c r="N28" s="19">
        <v>2033</v>
      </c>
      <c r="O28" s="19">
        <v>2034</v>
      </c>
      <c r="P28" s="19">
        <v>2035</v>
      </c>
      <c r="Q28" s="19">
        <v>2036</v>
      </c>
      <c r="R28" s="19">
        <v>2037</v>
      </c>
      <c r="S28" s="19">
        <v>2038</v>
      </c>
      <c r="T28" s="19">
        <v>2039</v>
      </c>
      <c r="U28" s="19">
        <v>2040</v>
      </c>
      <c r="V28" s="19">
        <v>2041</v>
      </c>
      <c r="W28" s="19">
        <v>2042</v>
      </c>
      <c r="X28" s="19">
        <v>2043</v>
      </c>
      <c r="Y28" s="19">
        <v>2044</v>
      </c>
      <c r="Z28" s="19">
        <v>2045</v>
      </c>
      <c r="AA28" s="19">
        <v>2046</v>
      </c>
      <c r="AB28" s="19">
        <v>2047</v>
      </c>
      <c r="AC28" s="19">
        <v>2048</v>
      </c>
      <c r="AD28" s="19">
        <v>2049</v>
      </c>
      <c r="AE28" s="19">
        <v>2050</v>
      </c>
      <c r="AF28" s="19">
        <v>2051</v>
      </c>
      <c r="AG28" s="19">
        <v>2052</v>
      </c>
      <c r="AH28" s="19">
        <v>2053</v>
      </c>
      <c r="AI28" s="19">
        <v>2054</v>
      </c>
      <c r="AJ28" s="19">
        <v>2055</v>
      </c>
      <c r="AK28" s="19">
        <v>2056</v>
      </c>
      <c r="AL28" s="19">
        <v>2057</v>
      </c>
      <c r="AM28" s="19">
        <v>2058</v>
      </c>
      <c r="AN28" s="19">
        <v>2059</v>
      </c>
      <c r="AO28" s="19">
        <v>2060</v>
      </c>
      <c r="AP28" s="19">
        <v>2061</v>
      </c>
      <c r="AQ28" s="19">
        <v>2062</v>
      </c>
      <c r="AR28" s="19">
        <v>2063</v>
      </c>
      <c r="AS28" s="19">
        <v>2064</v>
      </c>
      <c r="AT28" s="19">
        <v>2065</v>
      </c>
      <c r="AU28" s="19">
        <v>2066</v>
      </c>
      <c r="AV28" s="19">
        <v>2067</v>
      </c>
      <c r="AW28" s="19">
        <v>2068</v>
      </c>
      <c r="AX28" s="19">
        <v>2069</v>
      </c>
      <c r="AY28" s="19">
        <v>2070</v>
      </c>
      <c r="AZ28" s="19">
        <v>2071</v>
      </c>
      <c r="BA28" s="19">
        <v>2072</v>
      </c>
      <c r="BB28" s="19">
        <v>2073</v>
      </c>
      <c r="BC28" s="19">
        <v>2074</v>
      </c>
      <c r="BD28" s="19">
        <v>2075</v>
      </c>
      <c r="BE28" s="19">
        <v>2076</v>
      </c>
      <c r="BF28" s="19">
        <v>2077</v>
      </c>
      <c r="BG28" s="19">
        <v>2078</v>
      </c>
      <c r="BH28" s="19">
        <v>2079</v>
      </c>
      <c r="BI28" s="19">
        <v>2080</v>
      </c>
      <c r="BJ28" s="19">
        <v>2081</v>
      </c>
      <c r="BK28" s="19">
        <v>2082</v>
      </c>
      <c r="BL28" s="19">
        <v>2083</v>
      </c>
      <c r="BM28" s="19">
        <v>2084</v>
      </c>
      <c r="BN28" s="19">
        <v>2085</v>
      </c>
    </row>
    <row r="29" spans="1:66" x14ac:dyDescent="0.3">
      <c r="A29" t="s">
        <v>200</v>
      </c>
      <c r="B29" s="42">
        <v>67500</v>
      </c>
      <c r="C29" s="42">
        <f>B29</f>
        <v>67500</v>
      </c>
      <c r="D29" s="42">
        <f t="shared" ref="D29:V32" si="12">C29</f>
        <v>67500</v>
      </c>
      <c r="E29" s="42">
        <f t="shared" si="12"/>
        <v>67500</v>
      </c>
      <c r="F29" s="42">
        <f t="shared" si="12"/>
        <v>67500</v>
      </c>
      <c r="G29" s="42">
        <f t="shared" si="12"/>
        <v>67500</v>
      </c>
      <c r="H29" s="42">
        <f t="shared" si="12"/>
        <v>67500</v>
      </c>
      <c r="I29" s="42">
        <f t="shared" si="12"/>
        <v>67500</v>
      </c>
      <c r="J29" s="42">
        <f t="shared" si="12"/>
        <v>67500</v>
      </c>
      <c r="K29" s="42">
        <f t="shared" si="12"/>
        <v>67500</v>
      </c>
      <c r="L29" s="42">
        <f t="shared" si="12"/>
        <v>67500</v>
      </c>
      <c r="M29" s="42">
        <f t="shared" si="12"/>
        <v>67500</v>
      </c>
      <c r="N29" s="42">
        <f t="shared" si="12"/>
        <v>67500</v>
      </c>
      <c r="O29" s="42">
        <f t="shared" si="12"/>
        <v>67500</v>
      </c>
      <c r="P29" s="42">
        <f t="shared" si="12"/>
        <v>67500</v>
      </c>
      <c r="Q29" s="42">
        <f t="shared" si="12"/>
        <v>67500</v>
      </c>
      <c r="R29" s="42">
        <f t="shared" si="12"/>
        <v>67500</v>
      </c>
      <c r="S29" s="42">
        <f t="shared" si="12"/>
        <v>67500</v>
      </c>
      <c r="T29" s="42">
        <f t="shared" si="12"/>
        <v>67500</v>
      </c>
      <c r="U29" s="42">
        <f t="shared" si="12"/>
        <v>67500</v>
      </c>
      <c r="V29" s="42">
        <f t="shared" si="12"/>
        <v>67500</v>
      </c>
      <c r="W29" s="42">
        <f t="shared" ref="W29:BN29" si="13">V29+(V29*V$2)</f>
        <v>68985</v>
      </c>
      <c r="X29" s="42">
        <f t="shared" si="13"/>
        <v>70502.67</v>
      </c>
      <c r="Y29" s="42">
        <f t="shared" si="13"/>
        <v>72053.728739999991</v>
      </c>
      <c r="Z29" s="42">
        <f t="shared" si="13"/>
        <v>73638.910772279996</v>
      </c>
      <c r="AA29" s="42">
        <f t="shared" si="13"/>
        <v>75258.966809270161</v>
      </c>
      <c r="AB29" s="42">
        <f t="shared" si="13"/>
        <v>76597.071239138982</v>
      </c>
      <c r="AC29" s="42">
        <f t="shared" si="13"/>
        <v>77926.796395850441</v>
      </c>
      <c r="AD29" s="42">
        <f t="shared" si="13"/>
        <v>79275.709241462609</v>
      </c>
      <c r="AE29" s="42">
        <f t="shared" si="13"/>
        <v>80641.629711693007</v>
      </c>
      <c r="AF29" s="42">
        <f t="shared" si="13"/>
        <v>82024.633661248547</v>
      </c>
      <c r="AG29" s="42">
        <f t="shared" si="13"/>
        <v>83852.43559501518</v>
      </c>
      <c r="AH29" s="42">
        <f t="shared" si="13"/>
        <v>85679.141383723065</v>
      </c>
      <c r="AI29" s="42">
        <f t="shared" si="13"/>
        <v>87516.29050232374</v>
      </c>
      <c r="AJ29" s="42">
        <f t="shared" si="13"/>
        <v>89386.553447448488</v>
      </c>
      <c r="AK29" s="42">
        <f t="shared" si="13"/>
        <v>91293.817163800879</v>
      </c>
      <c r="AL29" s="42">
        <f t="shared" si="13"/>
        <v>93238.641226399937</v>
      </c>
      <c r="AM29" s="42">
        <f t="shared" si="13"/>
        <v>95221.583068498323</v>
      </c>
      <c r="AN29" s="42">
        <f t="shared" si="13"/>
        <v>97244.291580904333</v>
      </c>
      <c r="AO29" s="42">
        <f t="shared" si="13"/>
        <v>99307.425610693186</v>
      </c>
      <c r="AP29" s="42">
        <f t="shared" si="13"/>
        <v>101411.6465801798</v>
      </c>
      <c r="AQ29" s="42">
        <f t="shared" si="13"/>
        <v>103557.61790235258</v>
      </c>
      <c r="AR29" s="42">
        <f t="shared" si="13"/>
        <v>105746.00435049844</v>
      </c>
      <c r="AS29" s="42">
        <f t="shared" si="13"/>
        <v>107977.4713794656</v>
      </c>
      <c r="AT29" s="42">
        <f t="shared" si="13"/>
        <v>110252.68439589611</v>
      </c>
      <c r="AU29" s="42">
        <f t="shared" si="13"/>
        <v>112572.30797464283</v>
      </c>
      <c r="AV29" s="42">
        <f t="shared" si="13"/>
        <v>114937.0050184649</v>
      </c>
      <c r="AW29" s="42">
        <f t="shared" si="13"/>
        <v>117347.43585797245</v>
      </c>
      <c r="AX29" s="42">
        <f t="shared" si="13"/>
        <v>119804.25728866468</v>
      </c>
      <c r="AY29" s="42">
        <f t="shared" si="13"/>
        <v>122308.12154177713</v>
      </c>
      <c r="AZ29" s="42">
        <f t="shared" si="13"/>
        <v>124859.67518552262</v>
      </c>
      <c r="BA29" s="42">
        <f t="shared" si="13"/>
        <v>127459.5579531775</v>
      </c>
      <c r="BB29" s="42">
        <f t="shared" si="13"/>
        <v>130108.40149433028</v>
      </c>
      <c r="BC29" s="42">
        <f t="shared" si="13"/>
        <v>132806.82804547384</v>
      </c>
      <c r="BD29" s="42">
        <f t="shared" si="13"/>
        <v>135555.44901598626</v>
      </c>
      <c r="BE29" s="42">
        <f t="shared" si="13"/>
        <v>138354.86348540822</v>
      </c>
      <c r="BF29" s="42">
        <f t="shared" si="13"/>
        <v>141225.78822766032</v>
      </c>
      <c r="BG29" s="42">
        <f t="shared" si="13"/>
        <v>144172.79584942339</v>
      </c>
      <c r="BH29" s="42">
        <f t="shared" si="13"/>
        <v>147198.98384589195</v>
      </c>
      <c r="BI29" s="42">
        <f t="shared" si="13"/>
        <v>150307.77547627123</v>
      </c>
      <c r="BJ29" s="42">
        <f t="shared" si="13"/>
        <v>153502.79721661989</v>
      </c>
      <c r="BK29" s="42">
        <f t="shared" si="13"/>
        <v>156760.2981713597</v>
      </c>
      <c r="BL29" s="42">
        <f t="shared" si="13"/>
        <v>160083.88043668194</v>
      </c>
      <c r="BM29" s="42">
        <f t="shared" si="13"/>
        <v>163476.60077494138</v>
      </c>
      <c r="BN29" s="42">
        <f t="shared" si="13"/>
        <v>166940.22641751493</v>
      </c>
    </row>
    <row r="30" spans="1:66" x14ac:dyDescent="0.3">
      <c r="A30" t="s">
        <v>201</v>
      </c>
      <c r="B30" s="42">
        <v>67500</v>
      </c>
      <c r="C30" s="42">
        <f t="shared" ref="C30:R32" si="14">B30</f>
        <v>67500</v>
      </c>
      <c r="D30" s="42">
        <f t="shared" si="14"/>
        <v>67500</v>
      </c>
      <c r="E30" s="42">
        <f t="shared" si="14"/>
        <v>67500</v>
      </c>
      <c r="F30" s="42">
        <f t="shared" si="14"/>
        <v>67500</v>
      </c>
      <c r="G30" s="42">
        <f t="shared" si="14"/>
        <v>67500</v>
      </c>
      <c r="H30" s="42">
        <f t="shared" si="14"/>
        <v>67500</v>
      </c>
      <c r="I30" s="42">
        <f t="shared" si="14"/>
        <v>67500</v>
      </c>
      <c r="J30" s="42">
        <f t="shared" si="14"/>
        <v>67500</v>
      </c>
      <c r="K30" s="42">
        <f t="shared" si="14"/>
        <v>67500</v>
      </c>
      <c r="L30" s="42">
        <f t="shared" si="14"/>
        <v>67500</v>
      </c>
      <c r="M30" s="42">
        <f t="shared" si="14"/>
        <v>67500</v>
      </c>
      <c r="N30" s="42">
        <f t="shared" si="14"/>
        <v>67500</v>
      </c>
      <c r="O30" s="42">
        <f t="shared" si="14"/>
        <v>67500</v>
      </c>
      <c r="P30" s="42">
        <f t="shared" si="14"/>
        <v>67500</v>
      </c>
      <c r="Q30" s="42">
        <f t="shared" si="14"/>
        <v>67500</v>
      </c>
      <c r="R30" s="42">
        <f t="shared" si="14"/>
        <v>67500</v>
      </c>
      <c r="S30" s="42">
        <f t="shared" si="12"/>
        <v>67500</v>
      </c>
      <c r="T30" s="42">
        <f t="shared" si="12"/>
        <v>67500</v>
      </c>
      <c r="U30" s="42">
        <f t="shared" si="12"/>
        <v>67500</v>
      </c>
      <c r="V30" s="42">
        <f t="shared" si="12"/>
        <v>67500</v>
      </c>
      <c r="W30" s="42">
        <f t="shared" ref="W30:BN30" si="15">V30+(V30*V$2)</f>
        <v>68985</v>
      </c>
      <c r="X30" s="42">
        <f t="shared" si="15"/>
        <v>70502.67</v>
      </c>
      <c r="Y30" s="42">
        <f t="shared" si="15"/>
        <v>72053.728739999991</v>
      </c>
      <c r="Z30" s="42">
        <f t="shared" si="15"/>
        <v>73638.910772279996</v>
      </c>
      <c r="AA30" s="42">
        <f t="shared" si="15"/>
        <v>75258.966809270161</v>
      </c>
      <c r="AB30" s="42">
        <f t="shared" si="15"/>
        <v>76597.071239138982</v>
      </c>
      <c r="AC30" s="42">
        <f t="shared" si="15"/>
        <v>77926.796395850441</v>
      </c>
      <c r="AD30" s="42">
        <f t="shared" si="15"/>
        <v>79275.709241462609</v>
      </c>
      <c r="AE30" s="42">
        <f t="shared" si="15"/>
        <v>80641.629711693007</v>
      </c>
      <c r="AF30" s="42">
        <f t="shared" si="15"/>
        <v>82024.633661248547</v>
      </c>
      <c r="AG30" s="42">
        <f t="shared" si="15"/>
        <v>83852.43559501518</v>
      </c>
      <c r="AH30" s="42">
        <f t="shared" si="15"/>
        <v>85679.141383723065</v>
      </c>
      <c r="AI30" s="42">
        <f t="shared" si="15"/>
        <v>87516.29050232374</v>
      </c>
      <c r="AJ30" s="42">
        <f t="shared" si="15"/>
        <v>89386.553447448488</v>
      </c>
      <c r="AK30" s="42">
        <f t="shared" si="15"/>
        <v>91293.817163800879</v>
      </c>
      <c r="AL30" s="42">
        <f t="shared" si="15"/>
        <v>93238.641226399937</v>
      </c>
      <c r="AM30" s="42">
        <f t="shared" si="15"/>
        <v>95221.583068498323</v>
      </c>
      <c r="AN30" s="42">
        <f t="shared" si="15"/>
        <v>97244.291580904333</v>
      </c>
      <c r="AO30" s="42">
        <f t="shared" si="15"/>
        <v>99307.425610693186</v>
      </c>
      <c r="AP30" s="42">
        <f t="shared" si="15"/>
        <v>101411.6465801798</v>
      </c>
      <c r="AQ30" s="42">
        <f t="shared" si="15"/>
        <v>103557.61790235258</v>
      </c>
      <c r="AR30" s="42">
        <f t="shared" si="15"/>
        <v>105746.00435049844</v>
      </c>
      <c r="AS30" s="42">
        <f t="shared" si="15"/>
        <v>107977.4713794656</v>
      </c>
      <c r="AT30" s="42">
        <f t="shared" si="15"/>
        <v>110252.68439589611</v>
      </c>
      <c r="AU30" s="42">
        <f t="shared" si="15"/>
        <v>112572.30797464283</v>
      </c>
      <c r="AV30" s="42">
        <f t="shared" si="15"/>
        <v>114937.0050184649</v>
      </c>
      <c r="AW30" s="42">
        <f t="shared" si="15"/>
        <v>117347.43585797245</v>
      </c>
      <c r="AX30" s="42">
        <f t="shared" si="15"/>
        <v>119804.25728866468</v>
      </c>
      <c r="AY30" s="42">
        <f t="shared" si="15"/>
        <v>122308.12154177713</v>
      </c>
      <c r="AZ30" s="42">
        <f t="shared" si="15"/>
        <v>124859.67518552262</v>
      </c>
      <c r="BA30" s="42">
        <f t="shared" si="15"/>
        <v>127459.5579531775</v>
      </c>
      <c r="BB30" s="42">
        <f t="shared" si="15"/>
        <v>130108.40149433028</v>
      </c>
      <c r="BC30" s="42">
        <f t="shared" si="15"/>
        <v>132806.82804547384</v>
      </c>
      <c r="BD30" s="42">
        <f t="shared" si="15"/>
        <v>135555.44901598626</v>
      </c>
      <c r="BE30" s="42">
        <f t="shared" si="15"/>
        <v>138354.86348540822</v>
      </c>
      <c r="BF30" s="42">
        <f t="shared" si="15"/>
        <v>141225.78822766032</v>
      </c>
      <c r="BG30" s="42">
        <f t="shared" si="15"/>
        <v>144172.79584942339</v>
      </c>
      <c r="BH30" s="42">
        <f t="shared" si="15"/>
        <v>147198.98384589195</v>
      </c>
      <c r="BI30" s="42">
        <f t="shared" si="15"/>
        <v>150307.77547627123</v>
      </c>
      <c r="BJ30" s="42">
        <f t="shared" si="15"/>
        <v>153502.79721661989</v>
      </c>
      <c r="BK30" s="42">
        <f t="shared" si="15"/>
        <v>156760.2981713597</v>
      </c>
      <c r="BL30" s="42">
        <f t="shared" si="15"/>
        <v>160083.88043668194</v>
      </c>
      <c r="BM30" s="42">
        <f t="shared" si="15"/>
        <v>163476.60077494138</v>
      </c>
      <c r="BN30" s="42">
        <f t="shared" si="15"/>
        <v>166940.22641751493</v>
      </c>
    </row>
    <row r="31" spans="1:66" x14ac:dyDescent="0.3">
      <c r="A31" t="s">
        <v>202</v>
      </c>
      <c r="B31" s="42">
        <v>60000</v>
      </c>
      <c r="C31" s="42">
        <f t="shared" si="14"/>
        <v>60000</v>
      </c>
      <c r="D31" s="42">
        <f t="shared" si="12"/>
        <v>60000</v>
      </c>
      <c r="E31" s="42">
        <f t="shared" si="12"/>
        <v>60000</v>
      </c>
      <c r="F31" s="42">
        <f t="shared" si="12"/>
        <v>60000</v>
      </c>
      <c r="G31" s="42">
        <f t="shared" si="12"/>
        <v>60000</v>
      </c>
      <c r="H31" s="42">
        <f t="shared" si="12"/>
        <v>60000</v>
      </c>
      <c r="I31" s="42">
        <f t="shared" si="12"/>
        <v>60000</v>
      </c>
      <c r="J31" s="42">
        <f t="shared" si="12"/>
        <v>60000</v>
      </c>
      <c r="K31" s="42">
        <f t="shared" si="12"/>
        <v>60000</v>
      </c>
      <c r="L31" s="42">
        <f t="shared" si="12"/>
        <v>60000</v>
      </c>
      <c r="M31" s="42">
        <f t="shared" si="12"/>
        <v>60000</v>
      </c>
      <c r="N31" s="42">
        <f t="shared" si="12"/>
        <v>60000</v>
      </c>
      <c r="O31" s="42">
        <f t="shared" si="12"/>
        <v>60000</v>
      </c>
      <c r="P31" s="42">
        <f t="shared" si="12"/>
        <v>60000</v>
      </c>
      <c r="Q31" s="42">
        <f t="shared" si="12"/>
        <v>60000</v>
      </c>
      <c r="R31" s="42">
        <f t="shared" si="12"/>
        <v>60000</v>
      </c>
      <c r="S31" s="42">
        <f t="shared" si="12"/>
        <v>60000</v>
      </c>
      <c r="T31" s="42">
        <f t="shared" si="12"/>
        <v>60000</v>
      </c>
      <c r="U31" s="42">
        <f t="shared" si="12"/>
        <v>60000</v>
      </c>
      <c r="V31" s="42">
        <f t="shared" si="12"/>
        <v>60000</v>
      </c>
      <c r="W31" s="42">
        <f t="shared" ref="W31:BN31" si="16">V31+(V31*V$2)</f>
        <v>61320</v>
      </c>
      <c r="X31" s="42">
        <f t="shared" si="16"/>
        <v>62669.04</v>
      </c>
      <c r="Y31" s="42">
        <f t="shared" si="16"/>
        <v>64047.758880000001</v>
      </c>
      <c r="Z31" s="42">
        <f t="shared" si="16"/>
        <v>65456.809575359999</v>
      </c>
      <c r="AA31" s="42">
        <f t="shared" si="16"/>
        <v>66896.859386017924</v>
      </c>
      <c r="AB31" s="42">
        <f t="shared" si="16"/>
        <v>68086.285545901323</v>
      </c>
      <c r="AC31" s="42">
        <f t="shared" si="16"/>
        <v>69268.263462978168</v>
      </c>
      <c r="AD31" s="42">
        <f t="shared" si="16"/>
        <v>70467.297103522316</v>
      </c>
      <c r="AE31" s="42">
        <f t="shared" si="16"/>
        <v>71681.448632616011</v>
      </c>
      <c r="AF31" s="42">
        <f t="shared" si="16"/>
        <v>72910.785476665376</v>
      </c>
      <c r="AG31" s="42">
        <f t="shared" si="16"/>
        <v>74535.498306680165</v>
      </c>
      <c r="AH31" s="42">
        <f t="shared" si="16"/>
        <v>76159.236785531612</v>
      </c>
      <c r="AI31" s="42">
        <f t="shared" si="16"/>
        <v>77792.258224287769</v>
      </c>
      <c r="AJ31" s="42">
        <f t="shared" si="16"/>
        <v>79454.714175509769</v>
      </c>
      <c r="AK31" s="42">
        <f t="shared" si="16"/>
        <v>81150.059701156337</v>
      </c>
      <c r="AL31" s="42">
        <f t="shared" si="16"/>
        <v>82878.792201244389</v>
      </c>
      <c r="AM31" s="42">
        <f t="shared" si="16"/>
        <v>84641.407171998508</v>
      </c>
      <c r="AN31" s="42">
        <f t="shared" si="16"/>
        <v>86439.370294137174</v>
      </c>
      <c r="AO31" s="42">
        <f t="shared" si="16"/>
        <v>88273.267209505051</v>
      </c>
      <c r="AP31" s="42">
        <f t="shared" si="16"/>
        <v>90143.685849048707</v>
      </c>
      <c r="AQ31" s="42">
        <f t="shared" si="16"/>
        <v>92051.215913202279</v>
      </c>
      <c r="AR31" s="42">
        <f t="shared" si="16"/>
        <v>93996.448311554152</v>
      </c>
      <c r="AS31" s="42">
        <f t="shared" si="16"/>
        <v>95979.97455952497</v>
      </c>
      <c r="AT31" s="42">
        <f t="shared" si="16"/>
        <v>98002.38612968543</v>
      </c>
      <c r="AU31" s="42">
        <f t="shared" si="16"/>
        <v>100064.27375523807</v>
      </c>
      <c r="AV31" s="42">
        <f t="shared" si="16"/>
        <v>102166.22668307992</v>
      </c>
      <c r="AW31" s="42">
        <f t="shared" si="16"/>
        <v>104308.8318737533</v>
      </c>
      <c r="AX31" s="42">
        <f t="shared" si="16"/>
        <v>106492.67314547973</v>
      </c>
      <c r="AY31" s="42">
        <f t="shared" si="16"/>
        <v>108718.33025935746</v>
      </c>
      <c r="AZ31" s="42">
        <f t="shared" si="16"/>
        <v>110986.37794268678</v>
      </c>
      <c r="BA31" s="42">
        <f t="shared" si="16"/>
        <v>113297.3848472689</v>
      </c>
      <c r="BB31" s="42">
        <f t="shared" si="16"/>
        <v>115651.9124394047</v>
      </c>
      <c r="BC31" s="42">
        <f t="shared" si="16"/>
        <v>118050.51381819899</v>
      </c>
      <c r="BD31" s="42">
        <f t="shared" si="16"/>
        <v>120493.73245865447</v>
      </c>
      <c r="BE31" s="42">
        <f t="shared" si="16"/>
        <v>122982.10087591845</v>
      </c>
      <c r="BF31" s="42">
        <f t="shared" si="16"/>
        <v>125534.03398014254</v>
      </c>
      <c r="BG31" s="42">
        <f t="shared" si="16"/>
        <v>128153.5963105986</v>
      </c>
      <c r="BH31" s="42">
        <f t="shared" si="16"/>
        <v>130843.54119634845</v>
      </c>
      <c r="BI31" s="42">
        <f t="shared" si="16"/>
        <v>133606.91153446335</v>
      </c>
      <c r="BJ31" s="42">
        <f t="shared" si="16"/>
        <v>136446.93085921771</v>
      </c>
      <c r="BK31" s="42">
        <f t="shared" si="16"/>
        <v>139342.48726343087</v>
      </c>
      <c r="BL31" s="42">
        <f t="shared" si="16"/>
        <v>142296.78261038396</v>
      </c>
      <c r="BM31" s="42">
        <f t="shared" si="16"/>
        <v>145312.53402217015</v>
      </c>
      <c r="BN31" s="42">
        <f t="shared" si="16"/>
        <v>148391.31237112443</v>
      </c>
    </row>
    <row r="32" spans="1:66" x14ac:dyDescent="0.3">
      <c r="A32" t="s">
        <v>203</v>
      </c>
      <c r="B32" s="42">
        <v>60000</v>
      </c>
      <c r="C32" s="42">
        <f t="shared" si="14"/>
        <v>60000</v>
      </c>
      <c r="D32" s="42">
        <f t="shared" si="12"/>
        <v>60000</v>
      </c>
      <c r="E32" s="42">
        <f t="shared" si="12"/>
        <v>60000</v>
      </c>
      <c r="F32" s="42">
        <f t="shared" si="12"/>
        <v>60000</v>
      </c>
      <c r="G32" s="42">
        <f t="shared" si="12"/>
        <v>60000</v>
      </c>
      <c r="H32" s="42">
        <f t="shared" si="12"/>
        <v>60000</v>
      </c>
      <c r="I32" s="42">
        <f t="shared" si="12"/>
        <v>60000</v>
      </c>
      <c r="J32" s="42">
        <f t="shared" si="12"/>
        <v>60000</v>
      </c>
      <c r="K32" s="42">
        <f t="shared" si="12"/>
        <v>60000</v>
      </c>
      <c r="L32" s="42">
        <f t="shared" si="12"/>
        <v>60000</v>
      </c>
      <c r="M32" s="42">
        <f t="shared" si="12"/>
        <v>60000</v>
      </c>
      <c r="N32" s="42">
        <f t="shared" si="12"/>
        <v>60000</v>
      </c>
      <c r="O32" s="42">
        <f t="shared" si="12"/>
        <v>60000</v>
      </c>
      <c r="P32" s="42">
        <f t="shared" si="12"/>
        <v>60000</v>
      </c>
      <c r="Q32" s="42">
        <f t="shared" si="12"/>
        <v>60000</v>
      </c>
      <c r="R32" s="42">
        <f t="shared" si="12"/>
        <v>60000</v>
      </c>
      <c r="S32" s="42">
        <f t="shared" si="12"/>
        <v>60000</v>
      </c>
      <c r="T32" s="42">
        <f t="shared" si="12"/>
        <v>60000</v>
      </c>
      <c r="U32" s="42">
        <f t="shared" si="12"/>
        <v>60000</v>
      </c>
      <c r="V32" s="42">
        <f t="shared" si="12"/>
        <v>60000</v>
      </c>
      <c r="W32" s="42">
        <f t="shared" ref="W32:BN32" si="17">V32+(V32*V$2)</f>
        <v>61320</v>
      </c>
      <c r="X32" s="42">
        <f t="shared" si="17"/>
        <v>62669.04</v>
      </c>
      <c r="Y32" s="42">
        <f t="shared" si="17"/>
        <v>64047.758880000001</v>
      </c>
      <c r="Z32" s="42">
        <f t="shared" si="17"/>
        <v>65456.809575359999</v>
      </c>
      <c r="AA32" s="42">
        <f t="shared" si="17"/>
        <v>66896.859386017924</v>
      </c>
      <c r="AB32" s="42">
        <f t="shared" si="17"/>
        <v>68086.285545901323</v>
      </c>
      <c r="AC32" s="42">
        <f t="shared" si="17"/>
        <v>69268.263462978168</v>
      </c>
      <c r="AD32" s="42">
        <f t="shared" si="17"/>
        <v>70467.297103522316</v>
      </c>
      <c r="AE32" s="42">
        <f t="shared" si="17"/>
        <v>71681.448632616011</v>
      </c>
      <c r="AF32" s="42">
        <f t="shared" si="17"/>
        <v>72910.785476665376</v>
      </c>
      <c r="AG32" s="42">
        <f t="shared" si="17"/>
        <v>74535.498306680165</v>
      </c>
      <c r="AH32" s="42">
        <f t="shared" si="17"/>
        <v>76159.236785531612</v>
      </c>
      <c r="AI32" s="42">
        <f t="shared" si="17"/>
        <v>77792.258224287769</v>
      </c>
      <c r="AJ32" s="42">
        <f t="shared" si="17"/>
        <v>79454.714175509769</v>
      </c>
      <c r="AK32" s="42">
        <f t="shared" si="17"/>
        <v>81150.059701156337</v>
      </c>
      <c r="AL32" s="42">
        <f t="shared" si="17"/>
        <v>82878.792201244389</v>
      </c>
      <c r="AM32" s="42">
        <f t="shared" si="17"/>
        <v>84641.407171998508</v>
      </c>
      <c r="AN32" s="42">
        <f t="shared" si="17"/>
        <v>86439.370294137174</v>
      </c>
      <c r="AO32" s="42">
        <f t="shared" si="17"/>
        <v>88273.267209505051</v>
      </c>
      <c r="AP32" s="42">
        <f t="shared" si="17"/>
        <v>90143.685849048707</v>
      </c>
      <c r="AQ32" s="42">
        <f t="shared" si="17"/>
        <v>92051.215913202279</v>
      </c>
      <c r="AR32" s="42">
        <f t="shared" si="17"/>
        <v>93996.448311554152</v>
      </c>
      <c r="AS32" s="42">
        <f t="shared" si="17"/>
        <v>95979.97455952497</v>
      </c>
      <c r="AT32" s="42">
        <f t="shared" si="17"/>
        <v>98002.38612968543</v>
      </c>
      <c r="AU32" s="42">
        <f t="shared" si="17"/>
        <v>100064.27375523807</v>
      </c>
      <c r="AV32" s="42">
        <f t="shared" si="17"/>
        <v>102166.22668307992</v>
      </c>
      <c r="AW32" s="42">
        <f t="shared" si="17"/>
        <v>104308.8318737533</v>
      </c>
      <c r="AX32" s="42">
        <f t="shared" si="17"/>
        <v>106492.67314547973</v>
      </c>
      <c r="AY32" s="42">
        <f t="shared" si="17"/>
        <v>108718.33025935746</v>
      </c>
      <c r="AZ32" s="42">
        <f t="shared" si="17"/>
        <v>110986.37794268678</v>
      </c>
      <c r="BA32" s="42">
        <f t="shared" si="17"/>
        <v>113297.3848472689</v>
      </c>
      <c r="BB32" s="42">
        <f t="shared" si="17"/>
        <v>115651.9124394047</v>
      </c>
      <c r="BC32" s="42">
        <f t="shared" si="17"/>
        <v>118050.51381819899</v>
      </c>
      <c r="BD32" s="42">
        <f t="shared" si="17"/>
        <v>120493.73245865447</v>
      </c>
      <c r="BE32" s="42">
        <f t="shared" si="17"/>
        <v>122982.10087591845</v>
      </c>
      <c r="BF32" s="42">
        <f t="shared" si="17"/>
        <v>125534.03398014254</v>
      </c>
      <c r="BG32" s="42">
        <f t="shared" si="17"/>
        <v>128153.5963105986</v>
      </c>
      <c r="BH32" s="42">
        <f t="shared" si="17"/>
        <v>130843.54119634845</v>
      </c>
      <c r="BI32" s="42">
        <f t="shared" si="17"/>
        <v>133606.91153446335</v>
      </c>
      <c r="BJ32" s="42">
        <f t="shared" si="17"/>
        <v>136446.93085921771</v>
      </c>
      <c r="BK32" s="42">
        <f t="shared" si="17"/>
        <v>139342.48726343087</v>
      </c>
      <c r="BL32" s="42">
        <f t="shared" si="17"/>
        <v>142296.78261038396</v>
      </c>
      <c r="BM32" s="42">
        <f t="shared" si="17"/>
        <v>145312.53402217015</v>
      </c>
      <c r="BN32" s="42">
        <f t="shared" si="17"/>
        <v>148391.31237112443</v>
      </c>
    </row>
    <row r="37" spans="1:66" ht="14.5" x14ac:dyDescent="0.35">
      <c r="A37" s="21" t="s">
        <v>131</v>
      </c>
      <c r="B37" s="35">
        <v>2021</v>
      </c>
      <c r="C37" s="35">
        <v>2022</v>
      </c>
      <c r="D37" s="35">
        <v>2023</v>
      </c>
      <c r="E37" s="35">
        <v>2024</v>
      </c>
      <c r="F37" s="35">
        <v>2025</v>
      </c>
      <c r="G37" s="35">
        <v>2026</v>
      </c>
      <c r="H37" s="35">
        <v>2027</v>
      </c>
      <c r="I37" s="35">
        <v>2028</v>
      </c>
      <c r="J37" s="35">
        <v>2029</v>
      </c>
      <c r="K37" s="35">
        <v>2030</v>
      </c>
      <c r="L37" s="35">
        <v>2031</v>
      </c>
      <c r="M37" s="35">
        <v>2032</v>
      </c>
      <c r="N37" s="35">
        <v>2033</v>
      </c>
      <c r="O37" s="35">
        <v>2034</v>
      </c>
      <c r="P37" s="35">
        <v>2035</v>
      </c>
      <c r="Q37" s="35">
        <v>2036</v>
      </c>
      <c r="R37" s="35">
        <v>2037</v>
      </c>
      <c r="S37" s="35">
        <v>2038</v>
      </c>
      <c r="T37" s="35">
        <v>2039</v>
      </c>
      <c r="U37" s="35">
        <v>2040</v>
      </c>
      <c r="V37" s="35">
        <v>2041</v>
      </c>
      <c r="W37">
        <v>2042</v>
      </c>
      <c r="X37">
        <v>2043</v>
      </c>
      <c r="Y37">
        <v>2044</v>
      </c>
      <c r="Z37">
        <v>2045</v>
      </c>
      <c r="AA37">
        <v>2046</v>
      </c>
      <c r="AB37">
        <v>2047</v>
      </c>
      <c r="AC37">
        <v>2048</v>
      </c>
      <c r="AD37">
        <v>2049</v>
      </c>
      <c r="AE37">
        <v>2050</v>
      </c>
      <c r="AF37">
        <v>2051</v>
      </c>
      <c r="AG37">
        <v>2052</v>
      </c>
      <c r="AH37">
        <v>2053</v>
      </c>
      <c r="AI37">
        <v>2054</v>
      </c>
      <c r="AJ37">
        <v>2055</v>
      </c>
      <c r="AK37">
        <v>2056</v>
      </c>
      <c r="AL37">
        <v>2057</v>
      </c>
      <c r="AM37">
        <v>2058</v>
      </c>
      <c r="AN37">
        <v>2059</v>
      </c>
      <c r="AO37">
        <v>2060</v>
      </c>
      <c r="AP37">
        <v>2061</v>
      </c>
      <c r="AQ37">
        <v>2062</v>
      </c>
      <c r="AR37">
        <v>2063</v>
      </c>
      <c r="AS37">
        <v>2064</v>
      </c>
      <c r="AT37">
        <v>2065</v>
      </c>
      <c r="AU37">
        <v>2066</v>
      </c>
      <c r="AV37">
        <v>2067</v>
      </c>
      <c r="AW37">
        <v>2068</v>
      </c>
      <c r="AX37">
        <v>2069</v>
      </c>
      <c r="AY37">
        <v>2070</v>
      </c>
      <c r="AZ37">
        <v>2071</v>
      </c>
      <c r="BA37">
        <v>2072</v>
      </c>
      <c r="BB37">
        <v>2073</v>
      </c>
      <c r="BC37">
        <v>2074</v>
      </c>
      <c r="BD37">
        <v>2075</v>
      </c>
      <c r="BE37">
        <v>2076</v>
      </c>
      <c r="BF37">
        <v>2077</v>
      </c>
      <c r="BG37">
        <v>2078</v>
      </c>
      <c r="BH37">
        <v>2079</v>
      </c>
      <c r="BI37">
        <v>2080</v>
      </c>
      <c r="BJ37">
        <v>2081</v>
      </c>
      <c r="BK37">
        <v>2082</v>
      </c>
      <c r="BL37">
        <v>2083</v>
      </c>
      <c r="BM37">
        <v>2084</v>
      </c>
      <c r="BN37">
        <v>2085</v>
      </c>
    </row>
    <row r="38" spans="1:66" x14ac:dyDescent="0.3">
      <c r="A38" t="s">
        <v>200</v>
      </c>
      <c r="B38" s="42" t="e">
        <f>#REF!+(#REF!*B$2)</f>
        <v>#REF!</v>
      </c>
      <c r="C38" s="42" t="e">
        <f t="shared" ref="C38:AH38" si="18">B38+(B38*C$2)</f>
        <v>#REF!</v>
      </c>
      <c r="D38" s="42" t="e">
        <f t="shared" si="18"/>
        <v>#REF!</v>
      </c>
      <c r="E38" s="42" t="e">
        <f t="shared" si="18"/>
        <v>#REF!</v>
      </c>
      <c r="F38" s="42" t="e">
        <f t="shared" si="18"/>
        <v>#REF!</v>
      </c>
      <c r="G38" s="42" t="e">
        <f t="shared" si="18"/>
        <v>#REF!</v>
      </c>
      <c r="H38" s="42" t="e">
        <f t="shared" si="18"/>
        <v>#REF!</v>
      </c>
      <c r="I38" s="42" t="e">
        <f t="shared" si="18"/>
        <v>#REF!</v>
      </c>
      <c r="J38" s="42" t="e">
        <f t="shared" si="18"/>
        <v>#REF!</v>
      </c>
      <c r="K38" s="42" t="e">
        <f t="shared" si="18"/>
        <v>#REF!</v>
      </c>
      <c r="L38" s="42" t="e">
        <f t="shared" si="18"/>
        <v>#REF!</v>
      </c>
      <c r="M38" s="42" t="e">
        <f t="shared" si="18"/>
        <v>#REF!</v>
      </c>
      <c r="N38" s="42" t="e">
        <f t="shared" si="18"/>
        <v>#REF!</v>
      </c>
      <c r="O38" s="42" t="e">
        <f t="shared" si="18"/>
        <v>#REF!</v>
      </c>
      <c r="P38" s="42" t="e">
        <f t="shared" si="18"/>
        <v>#REF!</v>
      </c>
      <c r="Q38" s="42" t="e">
        <f t="shared" si="18"/>
        <v>#REF!</v>
      </c>
      <c r="R38" s="42" t="e">
        <f t="shared" si="18"/>
        <v>#REF!</v>
      </c>
      <c r="S38" s="42" t="e">
        <f t="shared" si="18"/>
        <v>#REF!</v>
      </c>
      <c r="T38" s="42" t="e">
        <f t="shared" si="18"/>
        <v>#REF!</v>
      </c>
      <c r="U38" s="42" t="e">
        <f t="shared" si="18"/>
        <v>#REF!</v>
      </c>
      <c r="V38" s="42" t="e">
        <f t="shared" si="18"/>
        <v>#REF!</v>
      </c>
      <c r="W38" s="42" t="e">
        <f t="shared" si="18"/>
        <v>#REF!</v>
      </c>
      <c r="X38" s="42" t="e">
        <f t="shared" si="18"/>
        <v>#REF!</v>
      </c>
      <c r="Y38" s="42" t="e">
        <f t="shared" si="18"/>
        <v>#REF!</v>
      </c>
      <c r="Z38" s="42" t="e">
        <f t="shared" si="18"/>
        <v>#REF!</v>
      </c>
      <c r="AA38" s="42" t="e">
        <f t="shared" si="18"/>
        <v>#REF!</v>
      </c>
      <c r="AB38" s="42" t="e">
        <f t="shared" si="18"/>
        <v>#REF!</v>
      </c>
      <c r="AC38" s="42" t="e">
        <f t="shared" si="18"/>
        <v>#REF!</v>
      </c>
      <c r="AD38" s="42" t="e">
        <f t="shared" si="18"/>
        <v>#REF!</v>
      </c>
      <c r="AE38" s="42" t="e">
        <f t="shared" si="18"/>
        <v>#REF!</v>
      </c>
      <c r="AF38" s="42" t="e">
        <f t="shared" si="18"/>
        <v>#REF!</v>
      </c>
      <c r="AG38" s="42" t="e">
        <f t="shared" si="18"/>
        <v>#REF!</v>
      </c>
      <c r="AH38" s="42" t="e">
        <f t="shared" si="18"/>
        <v>#REF!</v>
      </c>
      <c r="AI38" s="42" t="e">
        <f t="shared" ref="AI38:BN38" si="19">AH38+(AH38*AI$2)</f>
        <v>#REF!</v>
      </c>
      <c r="AJ38" s="42" t="e">
        <f t="shared" si="19"/>
        <v>#REF!</v>
      </c>
      <c r="AK38" s="42" t="e">
        <f t="shared" si="19"/>
        <v>#REF!</v>
      </c>
      <c r="AL38" s="42" t="e">
        <f t="shared" si="19"/>
        <v>#REF!</v>
      </c>
      <c r="AM38" s="42" t="e">
        <f t="shared" si="19"/>
        <v>#REF!</v>
      </c>
      <c r="AN38" s="42" t="e">
        <f t="shared" si="19"/>
        <v>#REF!</v>
      </c>
      <c r="AO38" s="42" t="e">
        <f t="shared" si="19"/>
        <v>#REF!</v>
      </c>
      <c r="AP38" s="42" t="e">
        <f t="shared" si="19"/>
        <v>#REF!</v>
      </c>
      <c r="AQ38" s="42" t="e">
        <f t="shared" si="19"/>
        <v>#REF!</v>
      </c>
      <c r="AR38" s="42" t="e">
        <f t="shared" si="19"/>
        <v>#REF!</v>
      </c>
      <c r="AS38" s="42" t="e">
        <f t="shared" si="19"/>
        <v>#REF!</v>
      </c>
      <c r="AT38" s="42" t="e">
        <f t="shared" si="19"/>
        <v>#REF!</v>
      </c>
      <c r="AU38" s="42" t="e">
        <f t="shared" si="19"/>
        <v>#REF!</v>
      </c>
      <c r="AV38" s="42" t="e">
        <f t="shared" si="19"/>
        <v>#REF!</v>
      </c>
      <c r="AW38" s="42" t="e">
        <f t="shared" si="19"/>
        <v>#REF!</v>
      </c>
      <c r="AX38" s="42" t="e">
        <f t="shared" si="19"/>
        <v>#REF!</v>
      </c>
      <c r="AY38" s="42" t="e">
        <f t="shared" si="19"/>
        <v>#REF!</v>
      </c>
      <c r="AZ38" s="42" t="e">
        <f t="shared" si="19"/>
        <v>#REF!</v>
      </c>
      <c r="BA38" s="42" t="e">
        <f t="shared" si="19"/>
        <v>#REF!</v>
      </c>
      <c r="BB38" s="42" t="e">
        <f t="shared" si="19"/>
        <v>#REF!</v>
      </c>
      <c r="BC38" s="42" t="e">
        <f t="shared" si="19"/>
        <v>#REF!</v>
      </c>
      <c r="BD38" s="42" t="e">
        <f t="shared" si="19"/>
        <v>#REF!</v>
      </c>
      <c r="BE38" s="42" t="e">
        <f t="shared" si="19"/>
        <v>#REF!</v>
      </c>
      <c r="BF38" s="42" t="e">
        <f t="shared" si="19"/>
        <v>#REF!</v>
      </c>
      <c r="BG38" s="42" t="e">
        <f t="shared" si="19"/>
        <v>#REF!</v>
      </c>
      <c r="BH38" s="42" t="e">
        <f t="shared" si="19"/>
        <v>#REF!</v>
      </c>
      <c r="BI38" s="42" t="e">
        <f t="shared" si="19"/>
        <v>#REF!</v>
      </c>
      <c r="BJ38" s="42" t="e">
        <f t="shared" si="19"/>
        <v>#REF!</v>
      </c>
      <c r="BK38" s="42" t="e">
        <f t="shared" si="19"/>
        <v>#REF!</v>
      </c>
      <c r="BL38" s="42" t="e">
        <f t="shared" si="19"/>
        <v>#REF!</v>
      </c>
      <c r="BM38" s="42" t="e">
        <f t="shared" si="19"/>
        <v>#REF!</v>
      </c>
      <c r="BN38" s="42" t="e">
        <f t="shared" si="19"/>
        <v>#REF!</v>
      </c>
    </row>
    <row r="39" spans="1:66" x14ac:dyDescent="0.3">
      <c r="A39" t="s">
        <v>201</v>
      </c>
      <c r="B39" s="42" t="e">
        <f>#REF!+(#REF!*B$2)</f>
        <v>#REF!</v>
      </c>
      <c r="C39" s="42" t="e">
        <f t="shared" ref="C39:AH39" si="20">B39+(B39*C$2)</f>
        <v>#REF!</v>
      </c>
      <c r="D39" s="42" t="e">
        <f t="shared" si="20"/>
        <v>#REF!</v>
      </c>
      <c r="E39" s="42" t="e">
        <f t="shared" si="20"/>
        <v>#REF!</v>
      </c>
      <c r="F39" s="42" t="e">
        <f t="shared" si="20"/>
        <v>#REF!</v>
      </c>
      <c r="G39" s="42" t="e">
        <f t="shared" si="20"/>
        <v>#REF!</v>
      </c>
      <c r="H39" s="42" t="e">
        <f t="shared" si="20"/>
        <v>#REF!</v>
      </c>
      <c r="I39" s="42" t="e">
        <f t="shared" si="20"/>
        <v>#REF!</v>
      </c>
      <c r="J39" s="42" t="e">
        <f t="shared" si="20"/>
        <v>#REF!</v>
      </c>
      <c r="K39" s="42" t="e">
        <f t="shared" si="20"/>
        <v>#REF!</v>
      </c>
      <c r="L39" s="42" t="e">
        <f t="shared" si="20"/>
        <v>#REF!</v>
      </c>
      <c r="M39" s="42" t="e">
        <f t="shared" si="20"/>
        <v>#REF!</v>
      </c>
      <c r="N39" s="42" t="e">
        <f t="shared" si="20"/>
        <v>#REF!</v>
      </c>
      <c r="O39" s="42" t="e">
        <f t="shared" si="20"/>
        <v>#REF!</v>
      </c>
      <c r="P39" s="42" t="e">
        <f t="shared" si="20"/>
        <v>#REF!</v>
      </c>
      <c r="Q39" s="42" t="e">
        <f t="shared" si="20"/>
        <v>#REF!</v>
      </c>
      <c r="R39" s="42" t="e">
        <f t="shared" si="20"/>
        <v>#REF!</v>
      </c>
      <c r="S39" s="42" t="e">
        <f t="shared" si="20"/>
        <v>#REF!</v>
      </c>
      <c r="T39" s="42" t="e">
        <f t="shared" si="20"/>
        <v>#REF!</v>
      </c>
      <c r="U39" s="42" t="e">
        <f t="shared" si="20"/>
        <v>#REF!</v>
      </c>
      <c r="V39" s="42" t="e">
        <f t="shared" si="20"/>
        <v>#REF!</v>
      </c>
      <c r="W39" s="42" t="e">
        <f t="shared" si="20"/>
        <v>#REF!</v>
      </c>
      <c r="X39" s="42" t="e">
        <f t="shared" si="20"/>
        <v>#REF!</v>
      </c>
      <c r="Y39" s="42" t="e">
        <f t="shared" si="20"/>
        <v>#REF!</v>
      </c>
      <c r="Z39" s="42" t="e">
        <f t="shared" si="20"/>
        <v>#REF!</v>
      </c>
      <c r="AA39" s="42" t="e">
        <f t="shared" si="20"/>
        <v>#REF!</v>
      </c>
      <c r="AB39" s="42" t="e">
        <f t="shared" si="20"/>
        <v>#REF!</v>
      </c>
      <c r="AC39" s="42" t="e">
        <f t="shared" si="20"/>
        <v>#REF!</v>
      </c>
      <c r="AD39" s="42" t="e">
        <f t="shared" si="20"/>
        <v>#REF!</v>
      </c>
      <c r="AE39" s="42" t="e">
        <f t="shared" si="20"/>
        <v>#REF!</v>
      </c>
      <c r="AF39" s="42" t="e">
        <f t="shared" si="20"/>
        <v>#REF!</v>
      </c>
      <c r="AG39" s="42" t="e">
        <f t="shared" si="20"/>
        <v>#REF!</v>
      </c>
      <c r="AH39" s="42" t="e">
        <f t="shared" si="20"/>
        <v>#REF!</v>
      </c>
      <c r="AI39" s="42" t="e">
        <f t="shared" ref="AI39:BN39" si="21">AH39+(AH39*AI$2)</f>
        <v>#REF!</v>
      </c>
      <c r="AJ39" s="42" t="e">
        <f t="shared" si="21"/>
        <v>#REF!</v>
      </c>
      <c r="AK39" s="42" t="e">
        <f t="shared" si="21"/>
        <v>#REF!</v>
      </c>
      <c r="AL39" s="42" t="e">
        <f t="shared" si="21"/>
        <v>#REF!</v>
      </c>
      <c r="AM39" s="42" t="e">
        <f t="shared" si="21"/>
        <v>#REF!</v>
      </c>
      <c r="AN39" s="42" t="e">
        <f t="shared" si="21"/>
        <v>#REF!</v>
      </c>
      <c r="AO39" s="42" t="e">
        <f t="shared" si="21"/>
        <v>#REF!</v>
      </c>
      <c r="AP39" s="42" t="e">
        <f t="shared" si="21"/>
        <v>#REF!</v>
      </c>
      <c r="AQ39" s="42" t="e">
        <f t="shared" si="21"/>
        <v>#REF!</v>
      </c>
      <c r="AR39" s="42" t="e">
        <f t="shared" si="21"/>
        <v>#REF!</v>
      </c>
      <c r="AS39" s="42" t="e">
        <f t="shared" si="21"/>
        <v>#REF!</v>
      </c>
      <c r="AT39" s="42" t="e">
        <f t="shared" si="21"/>
        <v>#REF!</v>
      </c>
      <c r="AU39" s="42" t="e">
        <f t="shared" si="21"/>
        <v>#REF!</v>
      </c>
      <c r="AV39" s="42" t="e">
        <f t="shared" si="21"/>
        <v>#REF!</v>
      </c>
      <c r="AW39" s="42" t="e">
        <f t="shared" si="21"/>
        <v>#REF!</v>
      </c>
      <c r="AX39" s="42" t="e">
        <f t="shared" si="21"/>
        <v>#REF!</v>
      </c>
      <c r="AY39" s="42" t="e">
        <f t="shared" si="21"/>
        <v>#REF!</v>
      </c>
      <c r="AZ39" s="42" t="e">
        <f t="shared" si="21"/>
        <v>#REF!</v>
      </c>
      <c r="BA39" s="42" t="e">
        <f t="shared" si="21"/>
        <v>#REF!</v>
      </c>
      <c r="BB39" s="42" t="e">
        <f t="shared" si="21"/>
        <v>#REF!</v>
      </c>
      <c r="BC39" s="42" t="e">
        <f t="shared" si="21"/>
        <v>#REF!</v>
      </c>
      <c r="BD39" s="42" t="e">
        <f t="shared" si="21"/>
        <v>#REF!</v>
      </c>
      <c r="BE39" s="42" t="e">
        <f t="shared" si="21"/>
        <v>#REF!</v>
      </c>
      <c r="BF39" s="42" t="e">
        <f t="shared" si="21"/>
        <v>#REF!</v>
      </c>
      <c r="BG39" s="42" t="e">
        <f t="shared" si="21"/>
        <v>#REF!</v>
      </c>
      <c r="BH39" s="42" t="e">
        <f t="shared" si="21"/>
        <v>#REF!</v>
      </c>
      <c r="BI39" s="42" t="e">
        <f t="shared" si="21"/>
        <v>#REF!</v>
      </c>
      <c r="BJ39" s="42" t="e">
        <f t="shared" si="21"/>
        <v>#REF!</v>
      </c>
      <c r="BK39" s="42" t="e">
        <f t="shared" si="21"/>
        <v>#REF!</v>
      </c>
      <c r="BL39" s="42" t="e">
        <f t="shared" si="21"/>
        <v>#REF!</v>
      </c>
      <c r="BM39" s="42" t="e">
        <f t="shared" si="21"/>
        <v>#REF!</v>
      </c>
      <c r="BN39" s="42" t="e">
        <f t="shared" si="21"/>
        <v>#REF!</v>
      </c>
    </row>
    <row r="40" spans="1:66" x14ac:dyDescent="0.3">
      <c r="A40" t="s">
        <v>202</v>
      </c>
      <c r="B40" s="42" t="e">
        <f>#REF!+(#REF!*B$2)</f>
        <v>#REF!</v>
      </c>
      <c r="C40" s="42" t="e">
        <f t="shared" ref="C40:AH40" si="22">B40+(B40*C$2)</f>
        <v>#REF!</v>
      </c>
      <c r="D40" s="42" t="e">
        <f t="shared" si="22"/>
        <v>#REF!</v>
      </c>
      <c r="E40" s="42" t="e">
        <f t="shared" si="22"/>
        <v>#REF!</v>
      </c>
      <c r="F40" s="42" t="e">
        <f t="shared" si="22"/>
        <v>#REF!</v>
      </c>
      <c r="G40" s="42" t="e">
        <f t="shared" si="22"/>
        <v>#REF!</v>
      </c>
      <c r="H40" s="42" t="e">
        <f t="shared" si="22"/>
        <v>#REF!</v>
      </c>
      <c r="I40" s="42" t="e">
        <f t="shared" si="22"/>
        <v>#REF!</v>
      </c>
      <c r="J40" s="42" t="e">
        <f t="shared" si="22"/>
        <v>#REF!</v>
      </c>
      <c r="K40" s="42" t="e">
        <f t="shared" si="22"/>
        <v>#REF!</v>
      </c>
      <c r="L40" s="42" t="e">
        <f t="shared" si="22"/>
        <v>#REF!</v>
      </c>
      <c r="M40" s="42" t="e">
        <f t="shared" si="22"/>
        <v>#REF!</v>
      </c>
      <c r="N40" s="42" t="e">
        <f t="shared" si="22"/>
        <v>#REF!</v>
      </c>
      <c r="O40" s="42" t="e">
        <f t="shared" si="22"/>
        <v>#REF!</v>
      </c>
      <c r="P40" s="42" t="e">
        <f t="shared" si="22"/>
        <v>#REF!</v>
      </c>
      <c r="Q40" s="42" t="e">
        <f t="shared" si="22"/>
        <v>#REF!</v>
      </c>
      <c r="R40" s="42" t="e">
        <f t="shared" si="22"/>
        <v>#REF!</v>
      </c>
      <c r="S40" s="42" t="e">
        <f t="shared" si="22"/>
        <v>#REF!</v>
      </c>
      <c r="T40" s="42" t="e">
        <f t="shared" si="22"/>
        <v>#REF!</v>
      </c>
      <c r="U40" s="42" t="e">
        <f t="shared" si="22"/>
        <v>#REF!</v>
      </c>
      <c r="V40" s="42" t="e">
        <f t="shared" si="22"/>
        <v>#REF!</v>
      </c>
      <c r="W40" s="42" t="e">
        <f t="shared" si="22"/>
        <v>#REF!</v>
      </c>
      <c r="X40" s="42" t="e">
        <f t="shared" si="22"/>
        <v>#REF!</v>
      </c>
      <c r="Y40" s="42" t="e">
        <f t="shared" si="22"/>
        <v>#REF!</v>
      </c>
      <c r="Z40" s="42" t="e">
        <f t="shared" si="22"/>
        <v>#REF!</v>
      </c>
      <c r="AA40" s="42" t="e">
        <f t="shared" si="22"/>
        <v>#REF!</v>
      </c>
      <c r="AB40" s="42" t="e">
        <f t="shared" si="22"/>
        <v>#REF!</v>
      </c>
      <c r="AC40" s="42" t="e">
        <f t="shared" si="22"/>
        <v>#REF!</v>
      </c>
      <c r="AD40" s="42" t="e">
        <f t="shared" si="22"/>
        <v>#REF!</v>
      </c>
      <c r="AE40" s="42" t="e">
        <f t="shared" si="22"/>
        <v>#REF!</v>
      </c>
      <c r="AF40" s="42" t="e">
        <f t="shared" si="22"/>
        <v>#REF!</v>
      </c>
      <c r="AG40" s="42" t="e">
        <f t="shared" si="22"/>
        <v>#REF!</v>
      </c>
      <c r="AH40" s="42" t="e">
        <f t="shared" si="22"/>
        <v>#REF!</v>
      </c>
      <c r="AI40" s="42" t="e">
        <f t="shared" ref="AI40:BN40" si="23">AH40+(AH40*AI$2)</f>
        <v>#REF!</v>
      </c>
      <c r="AJ40" s="42" t="e">
        <f t="shared" si="23"/>
        <v>#REF!</v>
      </c>
      <c r="AK40" s="42" t="e">
        <f t="shared" si="23"/>
        <v>#REF!</v>
      </c>
      <c r="AL40" s="42" t="e">
        <f t="shared" si="23"/>
        <v>#REF!</v>
      </c>
      <c r="AM40" s="42" t="e">
        <f t="shared" si="23"/>
        <v>#REF!</v>
      </c>
      <c r="AN40" s="42" t="e">
        <f t="shared" si="23"/>
        <v>#REF!</v>
      </c>
      <c r="AO40" s="42" t="e">
        <f t="shared" si="23"/>
        <v>#REF!</v>
      </c>
      <c r="AP40" s="42" t="e">
        <f t="shared" si="23"/>
        <v>#REF!</v>
      </c>
      <c r="AQ40" s="42" t="e">
        <f t="shared" si="23"/>
        <v>#REF!</v>
      </c>
      <c r="AR40" s="42" t="e">
        <f t="shared" si="23"/>
        <v>#REF!</v>
      </c>
      <c r="AS40" s="42" t="e">
        <f t="shared" si="23"/>
        <v>#REF!</v>
      </c>
      <c r="AT40" s="42" t="e">
        <f t="shared" si="23"/>
        <v>#REF!</v>
      </c>
      <c r="AU40" s="42" t="e">
        <f t="shared" si="23"/>
        <v>#REF!</v>
      </c>
      <c r="AV40" s="42" t="e">
        <f t="shared" si="23"/>
        <v>#REF!</v>
      </c>
      <c r="AW40" s="42" t="e">
        <f t="shared" si="23"/>
        <v>#REF!</v>
      </c>
      <c r="AX40" s="42" t="e">
        <f t="shared" si="23"/>
        <v>#REF!</v>
      </c>
      <c r="AY40" s="42" t="e">
        <f t="shared" si="23"/>
        <v>#REF!</v>
      </c>
      <c r="AZ40" s="42" t="e">
        <f t="shared" si="23"/>
        <v>#REF!</v>
      </c>
      <c r="BA40" s="42" t="e">
        <f t="shared" si="23"/>
        <v>#REF!</v>
      </c>
      <c r="BB40" s="42" t="e">
        <f t="shared" si="23"/>
        <v>#REF!</v>
      </c>
      <c r="BC40" s="42" t="e">
        <f t="shared" si="23"/>
        <v>#REF!</v>
      </c>
      <c r="BD40" s="42" t="e">
        <f t="shared" si="23"/>
        <v>#REF!</v>
      </c>
      <c r="BE40" s="42" t="e">
        <f t="shared" si="23"/>
        <v>#REF!</v>
      </c>
      <c r="BF40" s="42" t="e">
        <f t="shared" si="23"/>
        <v>#REF!</v>
      </c>
      <c r="BG40" s="42" t="e">
        <f t="shared" si="23"/>
        <v>#REF!</v>
      </c>
      <c r="BH40" s="42" t="e">
        <f t="shared" si="23"/>
        <v>#REF!</v>
      </c>
      <c r="BI40" s="42" t="e">
        <f t="shared" si="23"/>
        <v>#REF!</v>
      </c>
      <c r="BJ40" s="42" t="e">
        <f t="shared" si="23"/>
        <v>#REF!</v>
      </c>
      <c r="BK40" s="42" t="e">
        <f t="shared" si="23"/>
        <v>#REF!</v>
      </c>
      <c r="BL40" s="42" t="e">
        <f t="shared" si="23"/>
        <v>#REF!</v>
      </c>
      <c r="BM40" s="42" t="e">
        <f t="shared" si="23"/>
        <v>#REF!</v>
      </c>
      <c r="BN40" s="42" t="e">
        <f t="shared" si="23"/>
        <v>#REF!</v>
      </c>
    </row>
    <row r="41" spans="1:66" x14ac:dyDescent="0.3">
      <c r="A41" t="s">
        <v>203</v>
      </c>
      <c r="B41" s="42" t="e">
        <f>#REF!+(#REF!*B$2)</f>
        <v>#REF!</v>
      </c>
      <c r="C41" s="42" t="e">
        <f t="shared" ref="C41:AH41" si="24">B41+(B41*C$2)</f>
        <v>#REF!</v>
      </c>
      <c r="D41" s="42" t="e">
        <f t="shared" si="24"/>
        <v>#REF!</v>
      </c>
      <c r="E41" s="42" t="e">
        <f t="shared" si="24"/>
        <v>#REF!</v>
      </c>
      <c r="F41" s="42" t="e">
        <f t="shared" si="24"/>
        <v>#REF!</v>
      </c>
      <c r="G41" s="42" t="e">
        <f t="shared" si="24"/>
        <v>#REF!</v>
      </c>
      <c r="H41" s="42" t="e">
        <f t="shared" si="24"/>
        <v>#REF!</v>
      </c>
      <c r="I41" s="42" t="e">
        <f t="shared" si="24"/>
        <v>#REF!</v>
      </c>
      <c r="J41" s="42" t="e">
        <f t="shared" si="24"/>
        <v>#REF!</v>
      </c>
      <c r="K41" s="42" t="e">
        <f t="shared" si="24"/>
        <v>#REF!</v>
      </c>
      <c r="L41" s="42" t="e">
        <f t="shared" si="24"/>
        <v>#REF!</v>
      </c>
      <c r="M41" s="42" t="e">
        <f t="shared" si="24"/>
        <v>#REF!</v>
      </c>
      <c r="N41" s="42" t="e">
        <f t="shared" si="24"/>
        <v>#REF!</v>
      </c>
      <c r="O41" s="42" t="e">
        <f t="shared" si="24"/>
        <v>#REF!</v>
      </c>
      <c r="P41" s="42" t="e">
        <f t="shared" si="24"/>
        <v>#REF!</v>
      </c>
      <c r="Q41" s="42" t="e">
        <f t="shared" si="24"/>
        <v>#REF!</v>
      </c>
      <c r="R41" s="42" t="e">
        <f t="shared" si="24"/>
        <v>#REF!</v>
      </c>
      <c r="S41" s="42" t="e">
        <f t="shared" si="24"/>
        <v>#REF!</v>
      </c>
      <c r="T41" s="42" t="e">
        <f t="shared" si="24"/>
        <v>#REF!</v>
      </c>
      <c r="U41" s="42" t="e">
        <f t="shared" si="24"/>
        <v>#REF!</v>
      </c>
      <c r="V41" s="42" t="e">
        <f t="shared" si="24"/>
        <v>#REF!</v>
      </c>
      <c r="W41" s="42" t="e">
        <f t="shared" si="24"/>
        <v>#REF!</v>
      </c>
      <c r="X41" s="42" t="e">
        <f t="shared" si="24"/>
        <v>#REF!</v>
      </c>
      <c r="Y41" s="42" t="e">
        <f t="shared" si="24"/>
        <v>#REF!</v>
      </c>
      <c r="Z41" s="42" t="e">
        <f t="shared" si="24"/>
        <v>#REF!</v>
      </c>
      <c r="AA41" s="42" t="e">
        <f t="shared" si="24"/>
        <v>#REF!</v>
      </c>
      <c r="AB41" s="42" t="e">
        <f t="shared" si="24"/>
        <v>#REF!</v>
      </c>
      <c r="AC41" s="42" t="e">
        <f t="shared" si="24"/>
        <v>#REF!</v>
      </c>
      <c r="AD41" s="42" t="e">
        <f t="shared" si="24"/>
        <v>#REF!</v>
      </c>
      <c r="AE41" s="42" t="e">
        <f t="shared" si="24"/>
        <v>#REF!</v>
      </c>
      <c r="AF41" s="42" t="e">
        <f t="shared" si="24"/>
        <v>#REF!</v>
      </c>
      <c r="AG41" s="42" t="e">
        <f t="shared" si="24"/>
        <v>#REF!</v>
      </c>
      <c r="AH41" s="42" t="e">
        <f t="shared" si="24"/>
        <v>#REF!</v>
      </c>
      <c r="AI41" s="42" t="e">
        <f t="shared" ref="AI41:BN41" si="25">AH41+(AH41*AI$2)</f>
        <v>#REF!</v>
      </c>
      <c r="AJ41" s="42" t="e">
        <f t="shared" si="25"/>
        <v>#REF!</v>
      </c>
      <c r="AK41" s="42" t="e">
        <f t="shared" si="25"/>
        <v>#REF!</v>
      </c>
      <c r="AL41" s="42" t="e">
        <f t="shared" si="25"/>
        <v>#REF!</v>
      </c>
      <c r="AM41" s="42" t="e">
        <f t="shared" si="25"/>
        <v>#REF!</v>
      </c>
      <c r="AN41" s="42" t="e">
        <f t="shared" si="25"/>
        <v>#REF!</v>
      </c>
      <c r="AO41" s="42" t="e">
        <f t="shared" si="25"/>
        <v>#REF!</v>
      </c>
      <c r="AP41" s="42" t="e">
        <f t="shared" si="25"/>
        <v>#REF!</v>
      </c>
      <c r="AQ41" s="42" t="e">
        <f t="shared" si="25"/>
        <v>#REF!</v>
      </c>
      <c r="AR41" s="42" t="e">
        <f t="shared" si="25"/>
        <v>#REF!</v>
      </c>
      <c r="AS41" s="42" t="e">
        <f t="shared" si="25"/>
        <v>#REF!</v>
      </c>
      <c r="AT41" s="42" t="e">
        <f t="shared" si="25"/>
        <v>#REF!</v>
      </c>
      <c r="AU41" s="42" t="e">
        <f t="shared" si="25"/>
        <v>#REF!</v>
      </c>
      <c r="AV41" s="42" t="e">
        <f t="shared" si="25"/>
        <v>#REF!</v>
      </c>
      <c r="AW41" s="42" t="e">
        <f t="shared" si="25"/>
        <v>#REF!</v>
      </c>
      <c r="AX41" s="42" t="e">
        <f t="shared" si="25"/>
        <v>#REF!</v>
      </c>
      <c r="AY41" s="42" t="e">
        <f t="shared" si="25"/>
        <v>#REF!</v>
      </c>
      <c r="AZ41" s="42" t="e">
        <f t="shared" si="25"/>
        <v>#REF!</v>
      </c>
      <c r="BA41" s="42" t="e">
        <f t="shared" si="25"/>
        <v>#REF!</v>
      </c>
      <c r="BB41" s="42" t="e">
        <f t="shared" si="25"/>
        <v>#REF!</v>
      </c>
      <c r="BC41" s="42" t="e">
        <f t="shared" si="25"/>
        <v>#REF!</v>
      </c>
      <c r="BD41" s="42" t="e">
        <f t="shared" si="25"/>
        <v>#REF!</v>
      </c>
      <c r="BE41" s="42" t="e">
        <f t="shared" si="25"/>
        <v>#REF!</v>
      </c>
      <c r="BF41" s="42" t="e">
        <f t="shared" si="25"/>
        <v>#REF!</v>
      </c>
      <c r="BG41" s="42" t="e">
        <f t="shared" si="25"/>
        <v>#REF!</v>
      </c>
      <c r="BH41" s="42" t="e">
        <f t="shared" si="25"/>
        <v>#REF!</v>
      </c>
      <c r="BI41" s="42" t="e">
        <f t="shared" si="25"/>
        <v>#REF!</v>
      </c>
      <c r="BJ41" s="42" t="e">
        <f t="shared" si="25"/>
        <v>#REF!</v>
      </c>
      <c r="BK41" s="42" t="e">
        <f t="shared" si="25"/>
        <v>#REF!</v>
      </c>
      <c r="BL41" s="42" t="e">
        <f t="shared" si="25"/>
        <v>#REF!</v>
      </c>
      <c r="BM41" s="42" t="e">
        <f t="shared" si="25"/>
        <v>#REF!</v>
      </c>
      <c r="BN41" s="42" t="e">
        <f t="shared" si="25"/>
        <v>#REF!</v>
      </c>
    </row>
    <row r="42" spans="1:66" ht="14.5" x14ac:dyDescent="0.35">
      <c r="A42" s="2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66" ht="14.5" x14ac:dyDescent="0.35">
      <c r="A43" s="2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66" x14ac:dyDescent="0.3">
      <c r="A44" t="s">
        <v>200</v>
      </c>
      <c r="B44" s="42" t="e">
        <f>#REF!+(#REF!*#REF!)</f>
        <v>#REF!</v>
      </c>
      <c r="C44" s="42" t="e">
        <f t="shared" ref="C44:AH44" si="26">B44+(B44*B$2)</f>
        <v>#REF!</v>
      </c>
      <c r="D44" s="42" t="e">
        <f t="shared" si="26"/>
        <v>#REF!</v>
      </c>
      <c r="E44" s="42" t="e">
        <f t="shared" si="26"/>
        <v>#REF!</v>
      </c>
      <c r="F44" s="42" t="e">
        <f t="shared" si="26"/>
        <v>#REF!</v>
      </c>
      <c r="G44" s="42" t="e">
        <f t="shared" si="26"/>
        <v>#REF!</v>
      </c>
      <c r="H44" s="42" t="e">
        <f t="shared" si="26"/>
        <v>#REF!</v>
      </c>
      <c r="I44" s="42" t="e">
        <f t="shared" si="26"/>
        <v>#REF!</v>
      </c>
      <c r="J44" s="42" t="e">
        <f t="shared" si="26"/>
        <v>#REF!</v>
      </c>
      <c r="K44" s="42" t="e">
        <f t="shared" si="26"/>
        <v>#REF!</v>
      </c>
      <c r="L44" s="42" t="e">
        <f t="shared" si="26"/>
        <v>#REF!</v>
      </c>
      <c r="M44" s="42" t="e">
        <f t="shared" si="26"/>
        <v>#REF!</v>
      </c>
      <c r="N44" s="42" t="e">
        <f t="shared" si="26"/>
        <v>#REF!</v>
      </c>
      <c r="O44" s="42" t="e">
        <f t="shared" si="26"/>
        <v>#REF!</v>
      </c>
      <c r="P44" s="42" t="e">
        <f t="shared" si="26"/>
        <v>#REF!</v>
      </c>
      <c r="Q44" s="42" t="e">
        <f t="shared" si="26"/>
        <v>#REF!</v>
      </c>
      <c r="R44" s="42" t="e">
        <f t="shared" si="26"/>
        <v>#REF!</v>
      </c>
      <c r="S44" s="42" t="e">
        <f t="shared" si="26"/>
        <v>#REF!</v>
      </c>
      <c r="T44" s="42" t="e">
        <f t="shared" si="26"/>
        <v>#REF!</v>
      </c>
      <c r="U44" s="42" t="e">
        <f t="shared" si="26"/>
        <v>#REF!</v>
      </c>
      <c r="V44" s="42" t="e">
        <f t="shared" si="26"/>
        <v>#REF!</v>
      </c>
      <c r="W44" s="42" t="e">
        <f t="shared" si="26"/>
        <v>#REF!</v>
      </c>
      <c r="X44" s="42" t="e">
        <f t="shared" si="26"/>
        <v>#REF!</v>
      </c>
      <c r="Y44" s="42" t="e">
        <f t="shared" si="26"/>
        <v>#REF!</v>
      </c>
      <c r="Z44" s="42" t="e">
        <f t="shared" si="26"/>
        <v>#REF!</v>
      </c>
      <c r="AA44" s="42" t="e">
        <f t="shared" si="26"/>
        <v>#REF!</v>
      </c>
      <c r="AB44" s="42" t="e">
        <f t="shared" si="26"/>
        <v>#REF!</v>
      </c>
      <c r="AC44" s="42" t="e">
        <f t="shared" si="26"/>
        <v>#REF!</v>
      </c>
      <c r="AD44" s="42" t="e">
        <f t="shared" si="26"/>
        <v>#REF!</v>
      </c>
      <c r="AE44" s="42" t="e">
        <f t="shared" si="26"/>
        <v>#REF!</v>
      </c>
      <c r="AF44" s="42" t="e">
        <f t="shared" si="26"/>
        <v>#REF!</v>
      </c>
      <c r="AG44" s="42" t="e">
        <f t="shared" si="26"/>
        <v>#REF!</v>
      </c>
      <c r="AH44" s="42" t="e">
        <f t="shared" si="26"/>
        <v>#REF!</v>
      </c>
      <c r="AI44" s="42" t="e">
        <f t="shared" ref="AI44:BN44" si="27">AH44+(AH44*AH$2)</f>
        <v>#REF!</v>
      </c>
      <c r="AJ44" s="42" t="e">
        <f t="shared" si="27"/>
        <v>#REF!</v>
      </c>
      <c r="AK44" s="42" t="e">
        <f t="shared" si="27"/>
        <v>#REF!</v>
      </c>
      <c r="AL44" s="42" t="e">
        <f t="shared" si="27"/>
        <v>#REF!</v>
      </c>
      <c r="AM44" s="42" t="e">
        <f t="shared" si="27"/>
        <v>#REF!</v>
      </c>
      <c r="AN44" s="42" t="e">
        <f t="shared" si="27"/>
        <v>#REF!</v>
      </c>
      <c r="AO44" s="42" t="e">
        <f t="shared" si="27"/>
        <v>#REF!</v>
      </c>
      <c r="AP44" s="42" t="e">
        <f t="shared" si="27"/>
        <v>#REF!</v>
      </c>
      <c r="AQ44" s="42" t="e">
        <f t="shared" si="27"/>
        <v>#REF!</v>
      </c>
      <c r="AR44" s="42" t="e">
        <f t="shared" si="27"/>
        <v>#REF!</v>
      </c>
      <c r="AS44" s="42" t="e">
        <f t="shared" si="27"/>
        <v>#REF!</v>
      </c>
      <c r="AT44" s="42" t="e">
        <f t="shared" si="27"/>
        <v>#REF!</v>
      </c>
      <c r="AU44" s="42" t="e">
        <f t="shared" si="27"/>
        <v>#REF!</v>
      </c>
      <c r="AV44" s="42" t="e">
        <f t="shared" si="27"/>
        <v>#REF!</v>
      </c>
      <c r="AW44" s="42" t="e">
        <f t="shared" si="27"/>
        <v>#REF!</v>
      </c>
      <c r="AX44" s="42" t="e">
        <f t="shared" si="27"/>
        <v>#REF!</v>
      </c>
      <c r="AY44" s="42" t="e">
        <f t="shared" si="27"/>
        <v>#REF!</v>
      </c>
      <c r="AZ44" s="42" t="e">
        <f t="shared" si="27"/>
        <v>#REF!</v>
      </c>
      <c r="BA44" s="42" t="e">
        <f t="shared" si="27"/>
        <v>#REF!</v>
      </c>
      <c r="BB44" s="42" t="e">
        <f t="shared" si="27"/>
        <v>#REF!</v>
      </c>
      <c r="BC44" s="42" t="e">
        <f t="shared" si="27"/>
        <v>#REF!</v>
      </c>
      <c r="BD44" s="42" t="e">
        <f t="shared" si="27"/>
        <v>#REF!</v>
      </c>
      <c r="BE44" s="42" t="e">
        <f t="shared" si="27"/>
        <v>#REF!</v>
      </c>
      <c r="BF44" s="42" t="e">
        <f t="shared" si="27"/>
        <v>#REF!</v>
      </c>
      <c r="BG44" s="42" t="e">
        <f t="shared" si="27"/>
        <v>#REF!</v>
      </c>
      <c r="BH44" s="42" t="e">
        <f t="shared" si="27"/>
        <v>#REF!</v>
      </c>
      <c r="BI44" s="42" t="e">
        <f t="shared" si="27"/>
        <v>#REF!</v>
      </c>
      <c r="BJ44" s="42" t="e">
        <f t="shared" si="27"/>
        <v>#REF!</v>
      </c>
      <c r="BK44" s="42" t="e">
        <f t="shared" si="27"/>
        <v>#REF!</v>
      </c>
      <c r="BL44" s="42" t="e">
        <f t="shared" si="27"/>
        <v>#REF!</v>
      </c>
      <c r="BM44" s="42" t="e">
        <f t="shared" si="27"/>
        <v>#REF!</v>
      </c>
      <c r="BN44" s="42" t="e">
        <f t="shared" si="27"/>
        <v>#REF!</v>
      </c>
    </row>
    <row r="45" spans="1:66" x14ac:dyDescent="0.3">
      <c r="A45" t="s">
        <v>201</v>
      </c>
      <c r="B45" s="42" t="e">
        <f>#REF!+(#REF!*#REF!)</f>
        <v>#REF!</v>
      </c>
      <c r="C45" s="42" t="e">
        <f t="shared" ref="C45:AH45" si="28">B45+(B45*B$2)</f>
        <v>#REF!</v>
      </c>
      <c r="D45" s="42" t="e">
        <f t="shared" si="28"/>
        <v>#REF!</v>
      </c>
      <c r="E45" s="42" t="e">
        <f t="shared" si="28"/>
        <v>#REF!</v>
      </c>
      <c r="F45" s="42" t="e">
        <f t="shared" si="28"/>
        <v>#REF!</v>
      </c>
      <c r="G45" s="42" t="e">
        <f t="shared" si="28"/>
        <v>#REF!</v>
      </c>
      <c r="H45" s="42" t="e">
        <f t="shared" si="28"/>
        <v>#REF!</v>
      </c>
      <c r="I45" s="42" t="e">
        <f t="shared" si="28"/>
        <v>#REF!</v>
      </c>
      <c r="J45" s="42" t="e">
        <f t="shared" si="28"/>
        <v>#REF!</v>
      </c>
      <c r="K45" s="42" t="e">
        <f t="shared" si="28"/>
        <v>#REF!</v>
      </c>
      <c r="L45" s="42" t="e">
        <f t="shared" si="28"/>
        <v>#REF!</v>
      </c>
      <c r="M45" s="42" t="e">
        <f t="shared" si="28"/>
        <v>#REF!</v>
      </c>
      <c r="N45" s="42" t="e">
        <f t="shared" si="28"/>
        <v>#REF!</v>
      </c>
      <c r="O45" s="42" t="e">
        <f t="shared" si="28"/>
        <v>#REF!</v>
      </c>
      <c r="P45" s="42" t="e">
        <f t="shared" si="28"/>
        <v>#REF!</v>
      </c>
      <c r="Q45" s="42" t="e">
        <f t="shared" si="28"/>
        <v>#REF!</v>
      </c>
      <c r="R45" s="42" t="e">
        <f t="shared" si="28"/>
        <v>#REF!</v>
      </c>
      <c r="S45" s="42" t="e">
        <f t="shared" si="28"/>
        <v>#REF!</v>
      </c>
      <c r="T45" s="42" t="e">
        <f t="shared" si="28"/>
        <v>#REF!</v>
      </c>
      <c r="U45" s="42" t="e">
        <f t="shared" si="28"/>
        <v>#REF!</v>
      </c>
      <c r="V45" s="42" t="e">
        <f t="shared" si="28"/>
        <v>#REF!</v>
      </c>
      <c r="W45" s="42" t="e">
        <f t="shared" si="28"/>
        <v>#REF!</v>
      </c>
      <c r="X45" s="42" t="e">
        <f t="shared" si="28"/>
        <v>#REF!</v>
      </c>
      <c r="Y45" s="42" t="e">
        <f t="shared" si="28"/>
        <v>#REF!</v>
      </c>
      <c r="Z45" s="42" t="e">
        <f t="shared" si="28"/>
        <v>#REF!</v>
      </c>
      <c r="AA45" s="42" t="e">
        <f t="shared" si="28"/>
        <v>#REF!</v>
      </c>
      <c r="AB45" s="42" t="e">
        <f t="shared" si="28"/>
        <v>#REF!</v>
      </c>
      <c r="AC45" s="42" t="e">
        <f t="shared" si="28"/>
        <v>#REF!</v>
      </c>
      <c r="AD45" s="42" t="e">
        <f t="shared" si="28"/>
        <v>#REF!</v>
      </c>
      <c r="AE45" s="42" t="e">
        <f t="shared" si="28"/>
        <v>#REF!</v>
      </c>
      <c r="AF45" s="42" t="e">
        <f t="shared" si="28"/>
        <v>#REF!</v>
      </c>
      <c r="AG45" s="42" t="e">
        <f t="shared" si="28"/>
        <v>#REF!</v>
      </c>
      <c r="AH45" s="42" t="e">
        <f t="shared" si="28"/>
        <v>#REF!</v>
      </c>
      <c r="AI45" s="42" t="e">
        <f t="shared" ref="AI45:BN45" si="29">AH45+(AH45*AH$2)</f>
        <v>#REF!</v>
      </c>
      <c r="AJ45" s="42" t="e">
        <f t="shared" si="29"/>
        <v>#REF!</v>
      </c>
      <c r="AK45" s="42" t="e">
        <f t="shared" si="29"/>
        <v>#REF!</v>
      </c>
      <c r="AL45" s="42" t="e">
        <f t="shared" si="29"/>
        <v>#REF!</v>
      </c>
      <c r="AM45" s="42" t="e">
        <f t="shared" si="29"/>
        <v>#REF!</v>
      </c>
      <c r="AN45" s="42" t="e">
        <f t="shared" si="29"/>
        <v>#REF!</v>
      </c>
      <c r="AO45" s="42" t="e">
        <f t="shared" si="29"/>
        <v>#REF!</v>
      </c>
      <c r="AP45" s="42" t="e">
        <f t="shared" si="29"/>
        <v>#REF!</v>
      </c>
      <c r="AQ45" s="42" t="e">
        <f t="shared" si="29"/>
        <v>#REF!</v>
      </c>
      <c r="AR45" s="42" t="e">
        <f t="shared" si="29"/>
        <v>#REF!</v>
      </c>
      <c r="AS45" s="42" t="e">
        <f t="shared" si="29"/>
        <v>#REF!</v>
      </c>
      <c r="AT45" s="42" t="e">
        <f t="shared" si="29"/>
        <v>#REF!</v>
      </c>
      <c r="AU45" s="42" t="e">
        <f t="shared" si="29"/>
        <v>#REF!</v>
      </c>
      <c r="AV45" s="42" t="e">
        <f t="shared" si="29"/>
        <v>#REF!</v>
      </c>
      <c r="AW45" s="42" t="e">
        <f t="shared" si="29"/>
        <v>#REF!</v>
      </c>
      <c r="AX45" s="42" t="e">
        <f t="shared" si="29"/>
        <v>#REF!</v>
      </c>
      <c r="AY45" s="42" t="e">
        <f t="shared" si="29"/>
        <v>#REF!</v>
      </c>
      <c r="AZ45" s="42" t="e">
        <f t="shared" si="29"/>
        <v>#REF!</v>
      </c>
      <c r="BA45" s="42" t="e">
        <f t="shared" si="29"/>
        <v>#REF!</v>
      </c>
      <c r="BB45" s="42" t="e">
        <f t="shared" si="29"/>
        <v>#REF!</v>
      </c>
      <c r="BC45" s="42" t="e">
        <f t="shared" si="29"/>
        <v>#REF!</v>
      </c>
      <c r="BD45" s="42" t="e">
        <f t="shared" si="29"/>
        <v>#REF!</v>
      </c>
      <c r="BE45" s="42" t="e">
        <f t="shared" si="29"/>
        <v>#REF!</v>
      </c>
      <c r="BF45" s="42" t="e">
        <f t="shared" si="29"/>
        <v>#REF!</v>
      </c>
      <c r="BG45" s="42" t="e">
        <f t="shared" si="29"/>
        <v>#REF!</v>
      </c>
      <c r="BH45" s="42" t="e">
        <f t="shared" si="29"/>
        <v>#REF!</v>
      </c>
      <c r="BI45" s="42" t="e">
        <f t="shared" si="29"/>
        <v>#REF!</v>
      </c>
      <c r="BJ45" s="42" t="e">
        <f t="shared" si="29"/>
        <v>#REF!</v>
      </c>
      <c r="BK45" s="42" t="e">
        <f t="shared" si="29"/>
        <v>#REF!</v>
      </c>
      <c r="BL45" s="42" t="e">
        <f t="shared" si="29"/>
        <v>#REF!</v>
      </c>
      <c r="BM45" s="42" t="e">
        <f t="shared" si="29"/>
        <v>#REF!</v>
      </c>
      <c r="BN45" s="42" t="e">
        <f t="shared" si="29"/>
        <v>#REF!</v>
      </c>
    </row>
    <row r="46" spans="1:66" x14ac:dyDescent="0.3">
      <c r="A46" t="s">
        <v>202</v>
      </c>
      <c r="B46" s="42" t="e">
        <f>#REF!+(#REF!*#REF!)</f>
        <v>#REF!</v>
      </c>
      <c r="C46" s="42" t="e">
        <f t="shared" ref="C46:AH46" si="30">B46+(B46*B$2)</f>
        <v>#REF!</v>
      </c>
      <c r="D46" s="42" t="e">
        <f t="shared" si="30"/>
        <v>#REF!</v>
      </c>
      <c r="E46" s="42" t="e">
        <f t="shared" si="30"/>
        <v>#REF!</v>
      </c>
      <c r="F46" s="42" t="e">
        <f t="shared" si="30"/>
        <v>#REF!</v>
      </c>
      <c r="G46" s="42" t="e">
        <f t="shared" si="30"/>
        <v>#REF!</v>
      </c>
      <c r="H46" s="42" t="e">
        <f t="shared" si="30"/>
        <v>#REF!</v>
      </c>
      <c r="I46" s="42" t="e">
        <f t="shared" si="30"/>
        <v>#REF!</v>
      </c>
      <c r="J46" s="42" t="e">
        <f t="shared" si="30"/>
        <v>#REF!</v>
      </c>
      <c r="K46" s="42" t="e">
        <f t="shared" si="30"/>
        <v>#REF!</v>
      </c>
      <c r="L46" s="42" t="e">
        <f t="shared" si="30"/>
        <v>#REF!</v>
      </c>
      <c r="M46" s="42" t="e">
        <f t="shared" si="30"/>
        <v>#REF!</v>
      </c>
      <c r="N46" s="42" t="e">
        <f t="shared" si="30"/>
        <v>#REF!</v>
      </c>
      <c r="O46" s="42" t="e">
        <f t="shared" si="30"/>
        <v>#REF!</v>
      </c>
      <c r="P46" s="42" t="e">
        <f t="shared" si="30"/>
        <v>#REF!</v>
      </c>
      <c r="Q46" s="42" t="e">
        <f t="shared" si="30"/>
        <v>#REF!</v>
      </c>
      <c r="R46" s="42" t="e">
        <f t="shared" si="30"/>
        <v>#REF!</v>
      </c>
      <c r="S46" s="42" t="e">
        <f t="shared" si="30"/>
        <v>#REF!</v>
      </c>
      <c r="T46" s="42" t="e">
        <f t="shared" si="30"/>
        <v>#REF!</v>
      </c>
      <c r="U46" s="42" t="e">
        <f t="shared" si="30"/>
        <v>#REF!</v>
      </c>
      <c r="V46" s="42" t="e">
        <f t="shared" si="30"/>
        <v>#REF!</v>
      </c>
      <c r="W46" s="42" t="e">
        <f t="shared" si="30"/>
        <v>#REF!</v>
      </c>
      <c r="X46" s="42" t="e">
        <f t="shared" si="30"/>
        <v>#REF!</v>
      </c>
      <c r="Y46" s="42" t="e">
        <f t="shared" si="30"/>
        <v>#REF!</v>
      </c>
      <c r="Z46" s="42" t="e">
        <f t="shared" si="30"/>
        <v>#REF!</v>
      </c>
      <c r="AA46" s="42" t="e">
        <f t="shared" si="30"/>
        <v>#REF!</v>
      </c>
      <c r="AB46" s="42" t="e">
        <f t="shared" si="30"/>
        <v>#REF!</v>
      </c>
      <c r="AC46" s="42" t="e">
        <f t="shared" si="30"/>
        <v>#REF!</v>
      </c>
      <c r="AD46" s="42" t="e">
        <f t="shared" si="30"/>
        <v>#REF!</v>
      </c>
      <c r="AE46" s="42" t="e">
        <f t="shared" si="30"/>
        <v>#REF!</v>
      </c>
      <c r="AF46" s="42" t="e">
        <f t="shared" si="30"/>
        <v>#REF!</v>
      </c>
      <c r="AG46" s="42" t="e">
        <f t="shared" si="30"/>
        <v>#REF!</v>
      </c>
      <c r="AH46" s="42" t="e">
        <f t="shared" si="30"/>
        <v>#REF!</v>
      </c>
      <c r="AI46" s="42" t="e">
        <f t="shared" ref="AI46:BN46" si="31">AH46+(AH46*AH$2)</f>
        <v>#REF!</v>
      </c>
      <c r="AJ46" s="42" t="e">
        <f t="shared" si="31"/>
        <v>#REF!</v>
      </c>
      <c r="AK46" s="42" t="e">
        <f t="shared" si="31"/>
        <v>#REF!</v>
      </c>
      <c r="AL46" s="42" t="e">
        <f t="shared" si="31"/>
        <v>#REF!</v>
      </c>
      <c r="AM46" s="42" t="e">
        <f t="shared" si="31"/>
        <v>#REF!</v>
      </c>
      <c r="AN46" s="42" t="e">
        <f t="shared" si="31"/>
        <v>#REF!</v>
      </c>
      <c r="AO46" s="42" t="e">
        <f t="shared" si="31"/>
        <v>#REF!</v>
      </c>
      <c r="AP46" s="42" t="e">
        <f t="shared" si="31"/>
        <v>#REF!</v>
      </c>
      <c r="AQ46" s="42" t="e">
        <f t="shared" si="31"/>
        <v>#REF!</v>
      </c>
      <c r="AR46" s="42" t="e">
        <f t="shared" si="31"/>
        <v>#REF!</v>
      </c>
      <c r="AS46" s="42" t="e">
        <f t="shared" si="31"/>
        <v>#REF!</v>
      </c>
      <c r="AT46" s="42" t="e">
        <f t="shared" si="31"/>
        <v>#REF!</v>
      </c>
      <c r="AU46" s="42" t="e">
        <f t="shared" si="31"/>
        <v>#REF!</v>
      </c>
      <c r="AV46" s="42" t="e">
        <f t="shared" si="31"/>
        <v>#REF!</v>
      </c>
      <c r="AW46" s="42" t="e">
        <f t="shared" si="31"/>
        <v>#REF!</v>
      </c>
      <c r="AX46" s="42" t="e">
        <f t="shared" si="31"/>
        <v>#REF!</v>
      </c>
      <c r="AY46" s="42" t="e">
        <f t="shared" si="31"/>
        <v>#REF!</v>
      </c>
      <c r="AZ46" s="42" t="e">
        <f t="shared" si="31"/>
        <v>#REF!</v>
      </c>
      <c r="BA46" s="42" t="e">
        <f t="shared" si="31"/>
        <v>#REF!</v>
      </c>
      <c r="BB46" s="42" t="e">
        <f t="shared" si="31"/>
        <v>#REF!</v>
      </c>
      <c r="BC46" s="42" t="e">
        <f t="shared" si="31"/>
        <v>#REF!</v>
      </c>
      <c r="BD46" s="42" t="e">
        <f t="shared" si="31"/>
        <v>#REF!</v>
      </c>
      <c r="BE46" s="42" t="e">
        <f t="shared" si="31"/>
        <v>#REF!</v>
      </c>
      <c r="BF46" s="42" t="e">
        <f t="shared" si="31"/>
        <v>#REF!</v>
      </c>
      <c r="BG46" s="42" t="e">
        <f t="shared" si="31"/>
        <v>#REF!</v>
      </c>
      <c r="BH46" s="42" t="e">
        <f t="shared" si="31"/>
        <v>#REF!</v>
      </c>
      <c r="BI46" s="42" t="e">
        <f t="shared" si="31"/>
        <v>#REF!</v>
      </c>
      <c r="BJ46" s="42" t="e">
        <f t="shared" si="31"/>
        <v>#REF!</v>
      </c>
      <c r="BK46" s="42" t="e">
        <f t="shared" si="31"/>
        <v>#REF!</v>
      </c>
      <c r="BL46" s="42" t="e">
        <f t="shared" si="31"/>
        <v>#REF!</v>
      </c>
      <c r="BM46" s="42" t="e">
        <f t="shared" si="31"/>
        <v>#REF!</v>
      </c>
      <c r="BN46" s="42" t="e">
        <f t="shared" si="31"/>
        <v>#REF!</v>
      </c>
    </row>
    <row r="47" spans="1:66" x14ac:dyDescent="0.3">
      <c r="A47" t="s">
        <v>203</v>
      </c>
      <c r="B47" s="42" t="e">
        <f>#REF!+(#REF!*#REF!)</f>
        <v>#REF!</v>
      </c>
      <c r="C47" s="42" t="e">
        <f t="shared" ref="C47:AH47" si="32">B47+(B47*B$2)</f>
        <v>#REF!</v>
      </c>
      <c r="D47" s="42" t="e">
        <f t="shared" si="32"/>
        <v>#REF!</v>
      </c>
      <c r="E47" s="42" t="e">
        <f t="shared" si="32"/>
        <v>#REF!</v>
      </c>
      <c r="F47" s="42" t="e">
        <f t="shared" si="32"/>
        <v>#REF!</v>
      </c>
      <c r="G47" s="42" t="e">
        <f t="shared" si="32"/>
        <v>#REF!</v>
      </c>
      <c r="H47" s="42" t="e">
        <f t="shared" si="32"/>
        <v>#REF!</v>
      </c>
      <c r="I47" s="42" t="e">
        <f t="shared" si="32"/>
        <v>#REF!</v>
      </c>
      <c r="J47" s="42" t="e">
        <f t="shared" si="32"/>
        <v>#REF!</v>
      </c>
      <c r="K47" s="42" t="e">
        <f t="shared" si="32"/>
        <v>#REF!</v>
      </c>
      <c r="L47" s="42" t="e">
        <f t="shared" si="32"/>
        <v>#REF!</v>
      </c>
      <c r="M47" s="42" t="e">
        <f t="shared" si="32"/>
        <v>#REF!</v>
      </c>
      <c r="N47" s="42" t="e">
        <f t="shared" si="32"/>
        <v>#REF!</v>
      </c>
      <c r="O47" s="42" t="e">
        <f t="shared" si="32"/>
        <v>#REF!</v>
      </c>
      <c r="P47" s="42" t="e">
        <f t="shared" si="32"/>
        <v>#REF!</v>
      </c>
      <c r="Q47" s="42" t="e">
        <f t="shared" si="32"/>
        <v>#REF!</v>
      </c>
      <c r="R47" s="42" t="e">
        <f t="shared" si="32"/>
        <v>#REF!</v>
      </c>
      <c r="S47" s="42" t="e">
        <f t="shared" si="32"/>
        <v>#REF!</v>
      </c>
      <c r="T47" s="42" t="e">
        <f t="shared" si="32"/>
        <v>#REF!</v>
      </c>
      <c r="U47" s="42" t="e">
        <f t="shared" si="32"/>
        <v>#REF!</v>
      </c>
      <c r="V47" s="42" t="e">
        <f t="shared" si="32"/>
        <v>#REF!</v>
      </c>
      <c r="W47" s="42" t="e">
        <f t="shared" si="32"/>
        <v>#REF!</v>
      </c>
      <c r="X47" s="42" t="e">
        <f t="shared" si="32"/>
        <v>#REF!</v>
      </c>
      <c r="Y47" s="42" t="e">
        <f t="shared" si="32"/>
        <v>#REF!</v>
      </c>
      <c r="Z47" s="42" t="e">
        <f t="shared" si="32"/>
        <v>#REF!</v>
      </c>
      <c r="AA47" s="42" t="e">
        <f t="shared" si="32"/>
        <v>#REF!</v>
      </c>
      <c r="AB47" s="42" t="e">
        <f t="shared" si="32"/>
        <v>#REF!</v>
      </c>
      <c r="AC47" s="42" t="e">
        <f t="shared" si="32"/>
        <v>#REF!</v>
      </c>
      <c r="AD47" s="42" t="e">
        <f t="shared" si="32"/>
        <v>#REF!</v>
      </c>
      <c r="AE47" s="42" t="e">
        <f t="shared" si="32"/>
        <v>#REF!</v>
      </c>
      <c r="AF47" s="42" t="e">
        <f t="shared" si="32"/>
        <v>#REF!</v>
      </c>
      <c r="AG47" s="42" t="e">
        <f t="shared" si="32"/>
        <v>#REF!</v>
      </c>
      <c r="AH47" s="42" t="e">
        <f t="shared" si="32"/>
        <v>#REF!</v>
      </c>
      <c r="AI47" s="42" t="e">
        <f t="shared" ref="AI47:BN47" si="33">AH47+(AH47*AH$2)</f>
        <v>#REF!</v>
      </c>
      <c r="AJ47" s="42" t="e">
        <f t="shared" si="33"/>
        <v>#REF!</v>
      </c>
      <c r="AK47" s="42" t="e">
        <f t="shared" si="33"/>
        <v>#REF!</v>
      </c>
      <c r="AL47" s="42" t="e">
        <f t="shared" si="33"/>
        <v>#REF!</v>
      </c>
      <c r="AM47" s="42" t="e">
        <f t="shared" si="33"/>
        <v>#REF!</v>
      </c>
      <c r="AN47" s="42" t="e">
        <f t="shared" si="33"/>
        <v>#REF!</v>
      </c>
      <c r="AO47" s="42" t="e">
        <f t="shared" si="33"/>
        <v>#REF!</v>
      </c>
      <c r="AP47" s="42" t="e">
        <f t="shared" si="33"/>
        <v>#REF!</v>
      </c>
      <c r="AQ47" s="42" t="e">
        <f t="shared" si="33"/>
        <v>#REF!</v>
      </c>
      <c r="AR47" s="42" t="e">
        <f t="shared" si="33"/>
        <v>#REF!</v>
      </c>
      <c r="AS47" s="42" t="e">
        <f t="shared" si="33"/>
        <v>#REF!</v>
      </c>
      <c r="AT47" s="42" t="e">
        <f t="shared" si="33"/>
        <v>#REF!</v>
      </c>
      <c r="AU47" s="42" t="e">
        <f t="shared" si="33"/>
        <v>#REF!</v>
      </c>
      <c r="AV47" s="42" t="e">
        <f t="shared" si="33"/>
        <v>#REF!</v>
      </c>
      <c r="AW47" s="42" t="e">
        <f t="shared" si="33"/>
        <v>#REF!</v>
      </c>
      <c r="AX47" s="42" t="e">
        <f t="shared" si="33"/>
        <v>#REF!</v>
      </c>
      <c r="AY47" s="42" t="e">
        <f t="shared" si="33"/>
        <v>#REF!</v>
      </c>
      <c r="AZ47" s="42" t="e">
        <f t="shared" si="33"/>
        <v>#REF!</v>
      </c>
      <c r="BA47" s="42" t="e">
        <f t="shared" si="33"/>
        <v>#REF!</v>
      </c>
      <c r="BB47" s="42" t="e">
        <f t="shared" si="33"/>
        <v>#REF!</v>
      </c>
      <c r="BC47" s="42" t="e">
        <f t="shared" si="33"/>
        <v>#REF!</v>
      </c>
      <c r="BD47" s="42" t="e">
        <f t="shared" si="33"/>
        <v>#REF!</v>
      </c>
      <c r="BE47" s="42" t="e">
        <f t="shared" si="33"/>
        <v>#REF!</v>
      </c>
      <c r="BF47" s="42" t="e">
        <f t="shared" si="33"/>
        <v>#REF!</v>
      </c>
      <c r="BG47" s="42" t="e">
        <f t="shared" si="33"/>
        <v>#REF!</v>
      </c>
      <c r="BH47" s="42" t="e">
        <f t="shared" si="33"/>
        <v>#REF!</v>
      </c>
      <c r="BI47" s="42" t="e">
        <f t="shared" si="33"/>
        <v>#REF!</v>
      </c>
      <c r="BJ47" s="42" t="e">
        <f t="shared" si="33"/>
        <v>#REF!</v>
      </c>
      <c r="BK47" s="42" t="e">
        <f t="shared" si="33"/>
        <v>#REF!</v>
      </c>
      <c r="BL47" s="42" t="e">
        <f t="shared" si="33"/>
        <v>#REF!</v>
      </c>
      <c r="BM47" s="42" t="e">
        <f t="shared" si="33"/>
        <v>#REF!</v>
      </c>
      <c r="BN47" s="42" t="e">
        <f t="shared" si="33"/>
        <v>#REF!</v>
      </c>
    </row>
    <row r="48" spans="1:66" x14ac:dyDescent="0.3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66" ht="15.5" x14ac:dyDescent="0.35">
      <c r="A49" s="75" t="s">
        <v>209</v>
      </c>
    </row>
    <row r="50" spans="1:66" ht="14.5" x14ac:dyDescent="0.35">
      <c r="A50" s="80" t="s">
        <v>114</v>
      </c>
      <c r="B50" s="35">
        <v>2021</v>
      </c>
      <c r="C50" s="35">
        <v>2022</v>
      </c>
      <c r="D50" s="35">
        <v>2023</v>
      </c>
      <c r="E50" s="35">
        <v>2024</v>
      </c>
      <c r="F50" s="35">
        <v>2025</v>
      </c>
      <c r="G50" s="35">
        <v>2026</v>
      </c>
      <c r="H50" s="35">
        <v>2027</v>
      </c>
      <c r="I50" s="35">
        <v>2028</v>
      </c>
      <c r="J50" s="35">
        <v>2029</v>
      </c>
      <c r="K50" s="35">
        <v>2030</v>
      </c>
      <c r="L50" s="35">
        <v>2031</v>
      </c>
      <c r="M50" s="35">
        <v>2032</v>
      </c>
      <c r="N50" s="35">
        <v>2033</v>
      </c>
      <c r="O50" s="35">
        <v>2034</v>
      </c>
      <c r="P50" s="35">
        <v>2035</v>
      </c>
      <c r="Q50" s="35">
        <v>2036</v>
      </c>
      <c r="R50" s="35">
        <v>2037</v>
      </c>
      <c r="S50" s="35">
        <v>2038</v>
      </c>
      <c r="T50" s="35">
        <v>2039</v>
      </c>
      <c r="U50" s="35">
        <v>2040</v>
      </c>
      <c r="V50" s="35">
        <v>2041</v>
      </c>
      <c r="W50" s="35">
        <v>2042</v>
      </c>
      <c r="X50" s="35">
        <v>2043</v>
      </c>
      <c r="Y50" s="35">
        <v>2044</v>
      </c>
      <c r="Z50" s="35">
        <v>2045</v>
      </c>
      <c r="AA50" s="35">
        <v>2046</v>
      </c>
      <c r="AB50" s="35">
        <v>2047</v>
      </c>
      <c r="AC50" s="35">
        <v>2048</v>
      </c>
      <c r="AD50" s="35">
        <v>2049</v>
      </c>
      <c r="AE50" s="35">
        <v>2050</v>
      </c>
      <c r="AF50" s="35">
        <v>2051</v>
      </c>
      <c r="AG50" s="35">
        <v>2052</v>
      </c>
      <c r="AH50" s="35">
        <v>2053</v>
      </c>
      <c r="AI50" s="35">
        <v>2054</v>
      </c>
      <c r="AJ50" s="35">
        <v>2055</v>
      </c>
      <c r="AK50" s="35">
        <v>2056</v>
      </c>
      <c r="AL50" s="35">
        <v>2057</v>
      </c>
      <c r="AM50" s="35">
        <v>2058</v>
      </c>
      <c r="AN50" s="35">
        <v>2059</v>
      </c>
      <c r="AO50" s="35">
        <v>2060</v>
      </c>
      <c r="AP50" s="35">
        <v>2061</v>
      </c>
      <c r="AQ50" s="35">
        <v>2062</v>
      </c>
      <c r="AR50" s="35">
        <v>2063</v>
      </c>
      <c r="AS50" s="35">
        <v>2064</v>
      </c>
      <c r="AT50" s="35">
        <v>2065</v>
      </c>
      <c r="AU50" s="35">
        <v>2066</v>
      </c>
      <c r="AV50" s="35">
        <v>2067</v>
      </c>
      <c r="AW50" s="35">
        <v>2068</v>
      </c>
      <c r="AX50" s="35">
        <v>2069</v>
      </c>
      <c r="AY50" s="35">
        <v>2070</v>
      </c>
      <c r="AZ50" s="35">
        <v>2071</v>
      </c>
      <c r="BA50" s="35">
        <v>2072</v>
      </c>
      <c r="BB50" s="35">
        <v>2073</v>
      </c>
      <c r="BC50" s="35">
        <v>2074</v>
      </c>
      <c r="BD50" s="35">
        <v>2075</v>
      </c>
      <c r="BE50" s="35">
        <v>2076</v>
      </c>
      <c r="BF50" s="35">
        <v>2077</v>
      </c>
      <c r="BG50" s="35">
        <v>2078</v>
      </c>
      <c r="BH50" s="35">
        <v>2079</v>
      </c>
      <c r="BI50" s="35">
        <v>2080</v>
      </c>
      <c r="BJ50" s="35">
        <v>2081</v>
      </c>
      <c r="BK50" s="35">
        <v>2082</v>
      </c>
      <c r="BL50" s="35">
        <v>2083</v>
      </c>
      <c r="BM50" s="35">
        <v>2084</v>
      </c>
      <c r="BN50" s="35">
        <v>2085</v>
      </c>
    </row>
    <row r="51" spans="1:66" x14ac:dyDescent="0.3">
      <c r="A51" t="s">
        <v>200</v>
      </c>
      <c r="B51" s="42">
        <f>B17*0.015</f>
        <v>258000</v>
      </c>
      <c r="C51" s="42">
        <f t="shared" ref="C51:AH51" si="34">B51+(B51*C$2)</f>
        <v>267481.5</v>
      </c>
      <c r="D51" s="42">
        <f t="shared" si="34"/>
        <v>275966.01318000001</v>
      </c>
      <c r="E51" s="42">
        <f t="shared" si="34"/>
        <v>282457.53871086537</v>
      </c>
      <c r="F51" s="42">
        <f t="shared" si="34"/>
        <v>288765.75707540801</v>
      </c>
      <c r="G51" s="42">
        <f t="shared" si="34"/>
        <v>295214.85898342548</v>
      </c>
      <c r="H51" s="42">
        <f t="shared" si="34"/>
        <v>301807.99083405529</v>
      </c>
      <c r="I51" s="42">
        <f t="shared" si="34"/>
        <v>308447.76663240453</v>
      </c>
      <c r="J51" s="42">
        <f t="shared" si="34"/>
        <v>315233.61749831744</v>
      </c>
      <c r="K51" s="42">
        <f t="shared" si="34"/>
        <v>322168.75708328042</v>
      </c>
      <c r="L51" s="42">
        <f t="shared" si="34"/>
        <v>329256.4697391126</v>
      </c>
      <c r="M51" s="42">
        <f t="shared" si="34"/>
        <v>336500.11207337305</v>
      </c>
      <c r="N51" s="42">
        <f t="shared" si="34"/>
        <v>343903.11453898728</v>
      </c>
      <c r="O51" s="42">
        <f t="shared" si="34"/>
        <v>351468.98305884498</v>
      </c>
      <c r="P51" s="42">
        <f t="shared" si="34"/>
        <v>359201.30068613956</v>
      </c>
      <c r="Q51" s="42">
        <f t="shared" si="34"/>
        <v>367103.72930123465</v>
      </c>
      <c r="R51" s="42">
        <f t="shared" si="34"/>
        <v>375180.01134586183</v>
      </c>
      <c r="S51" s="42">
        <f t="shared" si="34"/>
        <v>383433.97159547079</v>
      </c>
      <c r="T51" s="42">
        <f t="shared" si="34"/>
        <v>391869.51897057117</v>
      </c>
      <c r="U51" s="42">
        <f t="shared" si="34"/>
        <v>400490.64838792372</v>
      </c>
      <c r="V51" s="42">
        <f t="shared" si="34"/>
        <v>409301.44265245803</v>
      </c>
      <c r="W51" s="42">
        <f t="shared" si="34"/>
        <v>418306.07439081214</v>
      </c>
      <c r="X51" s="42">
        <f t="shared" si="34"/>
        <v>427508.80802741001</v>
      </c>
      <c r="Y51" s="42">
        <f t="shared" si="34"/>
        <v>436914.00180401304</v>
      </c>
      <c r="Z51" s="42">
        <f t="shared" si="34"/>
        <v>446526.1098437013</v>
      </c>
      <c r="AA51" s="42">
        <f t="shared" si="34"/>
        <v>454465.34407672234</v>
      </c>
      <c r="AB51" s="42">
        <f t="shared" si="34"/>
        <v>462354.86244989425</v>
      </c>
      <c r="AC51" s="42">
        <f t="shared" si="34"/>
        <v>470358.22511890193</v>
      </c>
      <c r="AD51" s="42">
        <f t="shared" si="34"/>
        <v>478462.49733770062</v>
      </c>
      <c r="AE51" s="42">
        <f t="shared" si="34"/>
        <v>486668.12916704221</v>
      </c>
      <c r="AF51" s="42">
        <f t="shared" si="34"/>
        <v>497512.83407932223</v>
      </c>
      <c r="AG51" s="42">
        <f t="shared" si="34"/>
        <v>508351.03534944955</v>
      </c>
      <c r="AH51" s="42">
        <f t="shared" si="34"/>
        <v>519251.19893009675</v>
      </c>
      <c r="AI51" s="42">
        <f t="shared" ref="AI51:BN51" si="35">AH51+(AH51*AI$2)</f>
        <v>530347.83329378441</v>
      </c>
      <c r="AJ51" s="42">
        <f t="shared" si="35"/>
        <v>541664.00044058042</v>
      </c>
      <c r="AK51" s="42">
        <f t="shared" si="35"/>
        <v>553203.02043807274</v>
      </c>
      <c r="AL51" s="42">
        <f t="shared" si="35"/>
        <v>564968.20064633235</v>
      </c>
      <c r="AM51" s="42">
        <f t="shared" si="35"/>
        <v>576969.32425571384</v>
      </c>
      <c r="AN51" s="42">
        <f t="shared" si="35"/>
        <v>589210.30033425207</v>
      </c>
      <c r="AO51" s="42">
        <f t="shared" si="35"/>
        <v>601695.0532293804</v>
      </c>
      <c r="AP51" s="42">
        <f t="shared" si="35"/>
        <v>614427.51909958571</v>
      </c>
      <c r="AQ51" s="42">
        <f t="shared" si="35"/>
        <v>627411.6421742714</v>
      </c>
      <c r="AR51" s="42">
        <f t="shared" si="35"/>
        <v>640651.37072667631</v>
      </c>
      <c r="AS51" s="42">
        <f t="shared" si="35"/>
        <v>654150.65274402301</v>
      </c>
      <c r="AT51" s="42">
        <f t="shared" si="35"/>
        <v>667913.43127836648</v>
      </c>
      <c r="AU51" s="42">
        <f t="shared" si="35"/>
        <v>681943.63946090441</v>
      </c>
      <c r="AV51" s="42">
        <f t="shared" si="35"/>
        <v>696245.19516177301</v>
      </c>
      <c r="AW51" s="42">
        <f t="shared" si="35"/>
        <v>710821.99527660676</v>
      </c>
      <c r="AX51" s="42">
        <f t="shared" si="35"/>
        <v>725677.90962037491</v>
      </c>
      <c r="AY51" s="42">
        <f t="shared" si="35"/>
        <v>740816.77440822974</v>
      </c>
      <c r="AZ51" s="42">
        <f t="shared" si="35"/>
        <v>756242.38530231407</v>
      </c>
      <c r="BA51" s="42">
        <f t="shared" si="35"/>
        <v>771958.49000267615</v>
      </c>
      <c r="BB51" s="42">
        <f t="shared" si="35"/>
        <v>787968.78035963431</v>
      </c>
      <c r="BC51" s="42">
        <f t="shared" si="35"/>
        <v>804276.88398412568</v>
      </c>
      <c r="BD51" s="42">
        <f t="shared" si="35"/>
        <v>820886.35533176037</v>
      </c>
      <c r="BE51" s="42">
        <f t="shared" si="35"/>
        <v>837920.11105764902</v>
      </c>
      <c r="BF51" s="42">
        <f t="shared" si="35"/>
        <v>855405.28132793121</v>
      </c>
      <c r="BG51" s="42">
        <f t="shared" si="35"/>
        <v>873360.24418496015</v>
      </c>
      <c r="BH51" s="42">
        <f t="shared" si="35"/>
        <v>891805.3104924201</v>
      </c>
      <c r="BI51" s="42">
        <f t="shared" si="35"/>
        <v>910761.99683917186</v>
      </c>
      <c r="BJ51" s="42">
        <f t="shared" si="35"/>
        <v>930089.38453529065</v>
      </c>
      <c r="BK51" s="42">
        <f t="shared" si="35"/>
        <v>949808.84551913512</v>
      </c>
      <c r="BL51" s="42">
        <f t="shared" si="35"/>
        <v>969938.51615718589</v>
      </c>
      <c r="BM51" s="42">
        <f t="shared" si="35"/>
        <v>990488.88177744253</v>
      </c>
      <c r="BN51" s="42">
        <f t="shared" si="35"/>
        <v>1011469.5327950775</v>
      </c>
    </row>
    <row r="52" spans="1:66" x14ac:dyDescent="0.3">
      <c r="A52" t="s">
        <v>201</v>
      </c>
      <c r="B52" s="42">
        <f>B18*0.015</f>
        <v>945000</v>
      </c>
      <c r="C52" s="42">
        <f t="shared" ref="C52:AH52" si="36">B52+(B52*C$2)</f>
        <v>979728.75</v>
      </c>
      <c r="D52" s="42">
        <f t="shared" si="36"/>
        <v>1010805.74595</v>
      </c>
      <c r="E52" s="42">
        <f t="shared" si="36"/>
        <v>1034582.8452781697</v>
      </c>
      <c r="F52" s="42">
        <f t="shared" si="36"/>
        <v>1057688.5288227156</v>
      </c>
      <c r="G52" s="42">
        <f t="shared" si="36"/>
        <v>1081310.2392997562</v>
      </c>
      <c r="H52" s="42">
        <f t="shared" si="36"/>
        <v>1105459.5013107841</v>
      </c>
      <c r="I52" s="42">
        <f t="shared" si="36"/>
        <v>1129779.6103396213</v>
      </c>
      <c r="J52" s="42">
        <f t="shared" si="36"/>
        <v>1154634.7617670931</v>
      </c>
      <c r="K52" s="42">
        <f t="shared" si="36"/>
        <v>1180036.7265259691</v>
      </c>
      <c r="L52" s="42">
        <f t="shared" si="36"/>
        <v>1205997.5345095405</v>
      </c>
      <c r="M52" s="42">
        <f t="shared" si="36"/>
        <v>1232529.4802687503</v>
      </c>
      <c r="N52" s="42">
        <f t="shared" si="36"/>
        <v>1259645.128834663</v>
      </c>
      <c r="O52" s="42">
        <f t="shared" si="36"/>
        <v>1287357.3216690256</v>
      </c>
      <c r="P52" s="42">
        <f t="shared" si="36"/>
        <v>1315679.1827457442</v>
      </c>
      <c r="Q52" s="42">
        <f t="shared" si="36"/>
        <v>1344624.1247661507</v>
      </c>
      <c r="R52" s="42">
        <f t="shared" si="36"/>
        <v>1374205.855511006</v>
      </c>
      <c r="S52" s="42">
        <f t="shared" si="36"/>
        <v>1404438.384332248</v>
      </c>
      <c r="T52" s="42">
        <f t="shared" si="36"/>
        <v>1435336.0287875575</v>
      </c>
      <c r="U52" s="42">
        <f t="shared" si="36"/>
        <v>1466913.4214208839</v>
      </c>
      <c r="V52" s="42">
        <f t="shared" si="36"/>
        <v>1499185.5166921434</v>
      </c>
      <c r="W52" s="42">
        <f t="shared" si="36"/>
        <v>1532167.5980593706</v>
      </c>
      <c r="X52" s="42">
        <f t="shared" si="36"/>
        <v>1565875.2852166768</v>
      </c>
      <c r="Y52" s="42">
        <f t="shared" si="36"/>
        <v>1600324.5414914438</v>
      </c>
      <c r="Z52" s="42">
        <f t="shared" si="36"/>
        <v>1635531.6814042556</v>
      </c>
      <c r="AA52" s="42">
        <f t="shared" si="36"/>
        <v>1664611.4346996231</v>
      </c>
      <c r="AB52" s="42">
        <f t="shared" si="36"/>
        <v>1693509.0892060087</v>
      </c>
      <c r="AC52" s="42">
        <f t="shared" si="36"/>
        <v>1722823.7315401647</v>
      </c>
      <c r="AD52" s="42">
        <f t="shared" si="36"/>
        <v>1752507.9844346016</v>
      </c>
      <c r="AE52" s="42">
        <f t="shared" si="36"/>
        <v>1782563.496367655</v>
      </c>
      <c r="AF52" s="42">
        <f t="shared" si="36"/>
        <v>1822285.3806393784</v>
      </c>
      <c r="AG52" s="42">
        <f t="shared" si="36"/>
        <v>1861983.4434311239</v>
      </c>
      <c r="AH52" s="42">
        <f t="shared" si="36"/>
        <v>1901908.461197448</v>
      </c>
      <c r="AI52" s="42">
        <f t="shared" ref="AI52:BN52" si="37">AH52+(AH52*AI$2)</f>
        <v>1942553.1103202575</v>
      </c>
      <c r="AJ52" s="42">
        <f t="shared" si="37"/>
        <v>1984001.8620788709</v>
      </c>
      <c r="AK52" s="42">
        <f t="shared" si="37"/>
        <v>2026266.877185965</v>
      </c>
      <c r="AL52" s="42">
        <f t="shared" si="37"/>
        <v>2069360.2698092414</v>
      </c>
      <c r="AM52" s="42">
        <f t="shared" si="37"/>
        <v>2113317.8737273249</v>
      </c>
      <c r="AN52" s="42">
        <f t="shared" si="37"/>
        <v>2158154.0070382496</v>
      </c>
      <c r="AO52" s="42">
        <f t="shared" si="37"/>
        <v>2203883.0438052895</v>
      </c>
      <c r="AP52" s="42">
        <f t="shared" si="37"/>
        <v>2250519.4013531348</v>
      </c>
      <c r="AQ52" s="42">
        <f t="shared" si="37"/>
        <v>2298077.5265685529</v>
      </c>
      <c r="AR52" s="42">
        <f t="shared" si="37"/>
        <v>2346571.8811500361</v>
      </c>
      <c r="AS52" s="42">
        <f t="shared" si="37"/>
        <v>2396016.9257484572</v>
      </c>
      <c r="AT52" s="42">
        <f t="shared" si="37"/>
        <v>2446427.1029382041</v>
      </c>
      <c r="AU52" s="42">
        <f t="shared" si="37"/>
        <v>2497816.8189556394</v>
      </c>
      <c r="AV52" s="42">
        <f t="shared" si="37"/>
        <v>2550200.4241390531</v>
      </c>
      <c r="AW52" s="42">
        <f t="shared" si="37"/>
        <v>2603592.1920015258</v>
      </c>
      <c r="AX52" s="42">
        <f t="shared" si="37"/>
        <v>2658006.2968653277</v>
      </c>
      <c r="AY52" s="42">
        <f t="shared" si="37"/>
        <v>2713456.7899836334</v>
      </c>
      <c r="AZ52" s="42">
        <f t="shared" si="37"/>
        <v>2769957.5740724308</v>
      </c>
      <c r="BA52" s="42">
        <f t="shared" si="37"/>
        <v>2827522.3761725943</v>
      </c>
      <c r="BB52" s="42">
        <f t="shared" si="37"/>
        <v>2886164.7187591274</v>
      </c>
      <c r="BC52" s="42">
        <f t="shared" si="37"/>
        <v>2945897.8890116247</v>
      </c>
      <c r="BD52" s="42">
        <f t="shared" si="37"/>
        <v>3006734.9061570307</v>
      </c>
      <c r="BE52" s="42">
        <f t="shared" si="37"/>
        <v>3069125.9881762741</v>
      </c>
      <c r="BF52" s="42">
        <f t="shared" si="37"/>
        <v>3133170.5071895169</v>
      </c>
      <c r="BG52" s="42">
        <f t="shared" si="37"/>
        <v>3198935.7781193322</v>
      </c>
      <c r="BH52" s="42">
        <f t="shared" si="37"/>
        <v>3266496.1954082842</v>
      </c>
      <c r="BI52" s="42">
        <f t="shared" si="37"/>
        <v>3335930.5698178983</v>
      </c>
      <c r="BJ52" s="42">
        <f t="shared" si="37"/>
        <v>3406722.7456815895</v>
      </c>
      <c r="BK52" s="42">
        <f t="shared" si="37"/>
        <v>3478951.003936369</v>
      </c>
      <c r="BL52" s="42">
        <f t="shared" si="37"/>
        <v>3552681.7742966712</v>
      </c>
      <c r="BM52" s="42">
        <f t="shared" si="37"/>
        <v>3627953.4623243553</v>
      </c>
      <c r="BN52" s="42">
        <f t="shared" si="37"/>
        <v>3704801.195702902</v>
      </c>
    </row>
    <row r="53" spans="1:66" x14ac:dyDescent="0.3">
      <c r="A53" t="s">
        <v>202</v>
      </c>
      <c r="B53" s="42">
        <f>B19*0.015</f>
        <v>333000</v>
      </c>
      <c r="C53" s="42">
        <f t="shared" ref="C53:AH53" si="38">B53+(B53*C$2)</f>
        <v>345237.75</v>
      </c>
      <c r="D53" s="42">
        <f t="shared" si="38"/>
        <v>356188.69143000001</v>
      </c>
      <c r="E53" s="42">
        <f t="shared" si="38"/>
        <v>364567.28833611694</v>
      </c>
      <c r="F53" s="42">
        <f t="shared" si="38"/>
        <v>372709.29110895691</v>
      </c>
      <c r="G53" s="42">
        <f t="shared" si="38"/>
        <v>381033.13194372359</v>
      </c>
      <c r="H53" s="42">
        <f t="shared" si="38"/>
        <v>389542.87189046678</v>
      </c>
      <c r="I53" s="42">
        <f t="shared" si="38"/>
        <v>398112.81507205707</v>
      </c>
      <c r="J53" s="42">
        <f t="shared" si="38"/>
        <v>406871.29700364231</v>
      </c>
      <c r="K53" s="42">
        <f t="shared" si="38"/>
        <v>415822.46553772246</v>
      </c>
      <c r="L53" s="42">
        <f t="shared" si="38"/>
        <v>424970.55977955234</v>
      </c>
      <c r="M53" s="42">
        <f t="shared" si="38"/>
        <v>434319.91209470248</v>
      </c>
      <c r="N53" s="42">
        <f t="shared" si="38"/>
        <v>443874.95016078593</v>
      </c>
      <c r="O53" s="42">
        <f t="shared" si="38"/>
        <v>453640.19906432321</v>
      </c>
      <c r="P53" s="42">
        <f t="shared" si="38"/>
        <v>463620.2834437383</v>
      </c>
      <c r="Q53" s="42">
        <f t="shared" si="38"/>
        <v>473819.92967950052</v>
      </c>
      <c r="R53" s="42">
        <f t="shared" si="38"/>
        <v>484243.96813244955</v>
      </c>
      <c r="S53" s="42">
        <f t="shared" si="38"/>
        <v>494897.33543136343</v>
      </c>
      <c r="T53" s="42">
        <f t="shared" si="38"/>
        <v>505785.07681085344</v>
      </c>
      <c r="U53" s="42">
        <f t="shared" si="38"/>
        <v>516912.34850069223</v>
      </c>
      <c r="V53" s="42">
        <f t="shared" si="38"/>
        <v>528284.42016770749</v>
      </c>
      <c r="W53" s="42">
        <f t="shared" si="38"/>
        <v>539906.6774113971</v>
      </c>
      <c r="X53" s="42">
        <f t="shared" si="38"/>
        <v>551784.62431444786</v>
      </c>
      <c r="Y53" s="42">
        <f t="shared" si="38"/>
        <v>563923.88604936574</v>
      </c>
      <c r="Z53" s="42">
        <f t="shared" si="38"/>
        <v>576330.21154245175</v>
      </c>
      <c r="AA53" s="42">
        <f t="shared" si="38"/>
        <v>586577.36270367657</v>
      </c>
      <c r="AB53" s="42">
        <f t="shared" si="38"/>
        <v>596760.34572021244</v>
      </c>
      <c r="AC53" s="42">
        <f t="shared" si="38"/>
        <v>607090.26730462932</v>
      </c>
      <c r="AD53" s="42">
        <f t="shared" si="38"/>
        <v>617550.43261028803</v>
      </c>
      <c r="AE53" s="42">
        <f t="shared" si="38"/>
        <v>628141.42252955446</v>
      </c>
      <c r="AF53" s="42">
        <f t="shared" si="38"/>
        <v>642138.65793959028</v>
      </c>
      <c r="AG53" s="42">
        <f t="shared" si="38"/>
        <v>656127.49911382433</v>
      </c>
      <c r="AH53" s="42">
        <f t="shared" si="38"/>
        <v>670196.31489814806</v>
      </c>
      <c r="AI53" s="42">
        <f t="shared" ref="AI53:BN53" si="39">AH53+(AH53*AI$2)</f>
        <v>684518.71506523329</v>
      </c>
      <c r="AJ53" s="42">
        <f t="shared" si="39"/>
        <v>699124.4656849351</v>
      </c>
      <c r="AK53" s="42">
        <f t="shared" si="39"/>
        <v>714017.85196076822</v>
      </c>
      <c r="AL53" s="42">
        <f t="shared" si="39"/>
        <v>729203.14269468468</v>
      </c>
      <c r="AM53" s="42">
        <f t="shared" si="39"/>
        <v>744692.96502772358</v>
      </c>
      <c r="AN53" s="42">
        <f t="shared" si="39"/>
        <v>760492.3643849066</v>
      </c>
      <c r="AO53" s="42">
        <f t="shared" si="39"/>
        <v>776606.40591233969</v>
      </c>
      <c r="AP53" s="42">
        <f t="shared" si="39"/>
        <v>793040.17000062799</v>
      </c>
      <c r="AQ53" s="42">
        <f t="shared" si="39"/>
        <v>809798.74745748972</v>
      </c>
      <c r="AR53" s="42">
        <f t="shared" si="39"/>
        <v>826887.23431001243</v>
      </c>
      <c r="AS53" s="42">
        <f t="shared" si="39"/>
        <v>844310.72621612274</v>
      </c>
      <c r="AT53" s="42">
        <f t="shared" si="39"/>
        <v>862074.31246393826</v>
      </c>
      <c r="AU53" s="42">
        <f t="shared" si="39"/>
        <v>880183.06953674881</v>
      </c>
      <c r="AV53" s="42">
        <f t="shared" si="39"/>
        <v>898642.05422042799</v>
      </c>
      <c r="AW53" s="42">
        <f t="shared" si="39"/>
        <v>917456.29622910882</v>
      </c>
      <c r="AX53" s="42">
        <f t="shared" si="39"/>
        <v>936630.79032397235</v>
      </c>
      <c r="AY53" s="42">
        <f t="shared" si="39"/>
        <v>956170.48789899424</v>
      </c>
      <c r="AZ53" s="42">
        <f t="shared" si="39"/>
        <v>976080.2880064752</v>
      </c>
      <c r="BA53" s="42">
        <f t="shared" si="39"/>
        <v>996365.0277941518</v>
      </c>
      <c r="BB53" s="42">
        <f t="shared" si="39"/>
        <v>1017029.4723246444</v>
      </c>
      <c r="BC53" s="42">
        <f t="shared" si="39"/>
        <v>1038078.303746953</v>
      </c>
      <c r="BD53" s="42">
        <f t="shared" si="39"/>
        <v>1059516.1097886676</v>
      </c>
      <c r="BE53" s="42">
        <f t="shared" si="39"/>
        <v>1081501.5386906867</v>
      </c>
      <c r="BF53" s="42">
        <f t="shared" si="39"/>
        <v>1104069.6072953532</v>
      </c>
      <c r="BG53" s="42">
        <f t="shared" si="39"/>
        <v>1127244.0360991929</v>
      </c>
      <c r="BH53" s="42">
        <f t="shared" si="39"/>
        <v>1151051.0402867284</v>
      </c>
      <c r="BI53" s="42">
        <f t="shared" si="39"/>
        <v>1175518.3912691639</v>
      </c>
      <c r="BJ53" s="42">
        <f t="shared" si="39"/>
        <v>1200464.2056211312</v>
      </c>
      <c r="BK53" s="42">
        <f t="shared" si="39"/>
        <v>1225916.0680537678</v>
      </c>
      <c r="BL53" s="42">
        <f t="shared" si="39"/>
        <v>1251897.3871331124</v>
      </c>
      <c r="BM53" s="42">
        <f t="shared" si="39"/>
        <v>1278421.6962476296</v>
      </c>
      <c r="BN53" s="42">
        <f t="shared" si="39"/>
        <v>1305501.3737238795</v>
      </c>
    </row>
    <row r="54" spans="1:66" x14ac:dyDescent="0.3">
      <c r="A54" t="s">
        <v>203</v>
      </c>
      <c r="B54" s="42">
        <f>B20*0.015</f>
        <v>1260000</v>
      </c>
      <c r="C54" s="42">
        <f t="shared" ref="C54:AH54" si="40">B54+(B54*C$2)</f>
        <v>1306305</v>
      </c>
      <c r="D54" s="42">
        <f t="shared" si="40"/>
        <v>1347740.9946000001</v>
      </c>
      <c r="E54" s="42">
        <f t="shared" si="40"/>
        <v>1379443.7937042264</v>
      </c>
      <c r="F54" s="42">
        <f t="shared" si="40"/>
        <v>1410251.3717636208</v>
      </c>
      <c r="G54" s="42">
        <f t="shared" si="40"/>
        <v>1441746.9857330082</v>
      </c>
      <c r="H54" s="42">
        <f t="shared" si="40"/>
        <v>1473946.001747712</v>
      </c>
      <c r="I54" s="42">
        <f t="shared" si="40"/>
        <v>1506372.8137861616</v>
      </c>
      <c r="J54" s="42">
        <f t="shared" si="40"/>
        <v>1539513.0156894571</v>
      </c>
      <c r="K54" s="42">
        <f t="shared" si="40"/>
        <v>1573382.3020346251</v>
      </c>
      <c r="L54" s="42">
        <f t="shared" si="40"/>
        <v>1607996.7126793868</v>
      </c>
      <c r="M54" s="42">
        <f t="shared" si="40"/>
        <v>1643372.6403583332</v>
      </c>
      <c r="N54" s="42">
        <f t="shared" si="40"/>
        <v>1679526.8384462167</v>
      </c>
      <c r="O54" s="42">
        <f t="shared" si="40"/>
        <v>1716476.4288920334</v>
      </c>
      <c r="P54" s="42">
        <f t="shared" si="40"/>
        <v>1754238.9103276581</v>
      </c>
      <c r="Q54" s="42">
        <f t="shared" si="40"/>
        <v>1792832.1663548665</v>
      </c>
      <c r="R54" s="42">
        <f t="shared" si="40"/>
        <v>1832274.4740146736</v>
      </c>
      <c r="S54" s="42">
        <f t="shared" si="40"/>
        <v>1872584.5124429965</v>
      </c>
      <c r="T54" s="42">
        <f t="shared" si="40"/>
        <v>1913781.3717167424</v>
      </c>
      <c r="U54" s="42">
        <f t="shared" si="40"/>
        <v>1955884.5618945106</v>
      </c>
      <c r="V54" s="42">
        <f t="shared" si="40"/>
        <v>1998914.02225619</v>
      </c>
      <c r="W54" s="42">
        <f t="shared" si="40"/>
        <v>2042890.1307458261</v>
      </c>
      <c r="X54" s="42">
        <f t="shared" si="40"/>
        <v>2087833.7136222343</v>
      </c>
      <c r="Y54" s="42">
        <f t="shared" si="40"/>
        <v>2133766.0553219235</v>
      </c>
      <c r="Z54" s="42">
        <f t="shared" si="40"/>
        <v>2180708.9085390056</v>
      </c>
      <c r="AA54" s="42">
        <f t="shared" si="40"/>
        <v>2219481.912932829</v>
      </c>
      <c r="AB54" s="42">
        <f t="shared" si="40"/>
        <v>2258012.1189413429</v>
      </c>
      <c r="AC54" s="42">
        <f t="shared" si="40"/>
        <v>2297098.3087202176</v>
      </c>
      <c r="AD54" s="42">
        <f t="shared" si="40"/>
        <v>2336677.312579467</v>
      </c>
      <c r="AE54" s="42">
        <f t="shared" si="40"/>
        <v>2376751.3284902046</v>
      </c>
      <c r="AF54" s="42">
        <f t="shared" si="40"/>
        <v>2429713.8408525023</v>
      </c>
      <c r="AG54" s="42">
        <f t="shared" si="40"/>
        <v>2482644.5912414961</v>
      </c>
      <c r="AH54" s="42">
        <f t="shared" si="40"/>
        <v>2535877.9482632615</v>
      </c>
      <c r="AI54" s="42">
        <f t="shared" ref="AI54:BN54" si="41">AH54+(AH54*AI$2)</f>
        <v>2590070.8137603407</v>
      </c>
      <c r="AJ54" s="42">
        <f t="shared" si="41"/>
        <v>2645335.8161051585</v>
      </c>
      <c r="AK54" s="42">
        <f t="shared" si="41"/>
        <v>2701689.1695812838</v>
      </c>
      <c r="AL54" s="42">
        <f t="shared" si="41"/>
        <v>2759147.0264123189</v>
      </c>
      <c r="AM54" s="42">
        <f t="shared" si="41"/>
        <v>2817757.1649697637</v>
      </c>
      <c r="AN54" s="42">
        <f t="shared" si="41"/>
        <v>2877538.6760509969</v>
      </c>
      <c r="AO54" s="42">
        <f t="shared" si="41"/>
        <v>2938510.7250737166</v>
      </c>
      <c r="AP54" s="42">
        <f t="shared" si="41"/>
        <v>3000692.5351375104</v>
      </c>
      <c r="AQ54" s="42">
        <f t="shared" si="41"/>
        <v>3064103.368758068</v>
      </c>
      <c r="AR54" s="42">
        <f t="shared" si="41"/>
        <v>3128762.5082000457</v>
      </c>
      <c r="AS54" s="42">
        <f t="shared" si="41"/>
        <v>3194689.2343312735</v>
      </c>
      <c r="AT54" s="42">
        <f t="shared" si="41"/>
        <v>3261902.8039176022</v>
      </c>
      <c r="AU54" s="42">
        <f t="shared" si="41"/>
        <v>3330422.4252741826</v>
      </c>
      <c r="AV54" s="42">
        <f t="shared" si="41"/>
        <v>3400267.232185401</v>
      </c>
      <c r="AW54" s="42">
        <f t="shared" si="41"/>
        <v>3471456.2560020313</v>
      </c>
      <c r="AX54" s="42">
        <f t="shared" si="41"/>
        <v>3544008.3958204337</v>
      </c>
      <c r="AY54" s="42">
        <f t="shared" si="41"/>
        <v>3617942.3866448412</v>
      </c>
      <c r="AZ54" s="42">
        <f t="shared" si="41"/>
        <v>3693276.7654299042</v>
      </c>
      <c r="BA54" s="42">
        <f t="shared" si="41"/>
        <v>3770029.8348967889</v>
      </c>
      <c r="BB54" s="42">
        <f t="shared" si="41"/>
        <v>3848219.6250121663</v>
      </c>
      <c r="BC54" s="42">
        <f t="shared" si="41"/>
        <v>3927863.8520154962</v>
      </c>
      <c r="BD54" s="42">
        <f t="shared" si="41"/>
        <v>4008979.8748760377</v>
      </c>
      <c r="BE54" s="42">
        <f t="shared" si="41"/>
        <v>4092167.9842350287</v>
      </c>
      <c r="BF54" s="42">
        <f t="shared" si="41"/>
        <v>4177560.676252686</v>
      </c>
      <c r="BG54" s="42">
        <f t="shared" si="41"/>
        <v>4265247.7041591061</v>
      </c>
      <c r="BH54" s="42">
        <f t="shared" si="41"/>
        <v>4355328.2605443755</v>
      </c>
      <c r="BI54" s="42">
        <f t="shared" si="41"/>
        <v>4447907.4264238607</v>
      </c>
      <c r="BJ54" s="42">
        <f t="shared" si="41"/>
        <v>4542296.9942421159</v>
      </c>
      <c r="BK54" s="42">
        <f t="shared" si="41"/>
        <v>4638601.3385818219</v>
      </c>
      <c r="BL54" s="42">
        <f t="shared" si="41"/>
        <v>4736909.0323955584</v>
      </c>
      <c r="BM54" s="42">
        <f t="shared" si="41"/>
        <v>4837271.2830991372</v>
      </c>
      <c r="BN54" s="42">
        <f t="shared" si="41"/>
        <v>4939734.927603866</v>
      </c>
    </row>
    <row r="56" spans="1:66" ht="14.5" x14ac:dyDescent="0.35">
      <c r="A56" s="21" t="s">
        <v>115</v>
      </c>
      <c r="B56" s="35">
        <v>2021</v>
      </c>
      <c r="C56" s="35">
        <v>2022</v>
      </c>
      <c r="D56" s="35">
        <v>2023</v>
      </c>
      <c r="E56" s="35">
        <v>2024</v>
      </c>
      <c r="F56" s="35">
        <v>2025</v>
      </c>
      <c r="G56" s="35">
        <v>2026</v>
      </c>
      <c r="H56" s="35">
        <v>2027</v>
      </c>
      <c r="I56" s="35">
        <v>2028</v>
      </c>
      <c r="J56" s="35">
        <v>2029</v>
      </c>
      <c r="K56" s="35">
        <v>2030</v>
      </c>
      <c r="L56" s="35">
        <v>2031</v>
      </c>
      <c r="M56" s="35">
        <v>2032</v>
      </c>
      <c r="N56" s="35">
        <v>2033</v>
      </c>
      <c r="O56" s="35">
        <v>2034</v>
      </c>
      <c r="P56" s="35">
        <v>2035</v>
      </c>
      <c r="Q56" s="35">
        <v>2036</v>
      </c>
      <c r="R56" s="35">
        <v>2037</v>
      </c>
      <c r="S56" s="35">
        <v>2038</v>
      </c>
      <c r="T56" s="35">
        <v>2039</v>
      </c>
      <c r="U56" s="35">
        <v>2040</v>
      </c>
      <c r="V56" s="35">
        <v>2041</v>
      </c>
      <c r="W56" s="35">
        <v>2042</v>
      </c>
      <c r="X56" s="35">
        <v>2043</v>
      </c>
      <c r="Y56" s="35">
        <v>2044</v>
      </c>
      <c r="Z56" s="35">
        <v>2045</v>
      </c>
      <c r="AA56" s="35">
        <v>2046</v>
      </c>
      <c r="AB56" s="35">
        <v>2047</v>
      </c>
      <c r="AC56" s="35">
        <v>2048</v>
      </c>
      <c r="AD56" s="35">
        <v>2049</v>
      </c>
      <c r="AE56" s="35">
        <v>2050</v>
      </c>
      <c r="AF56" s="35">
        <v>2051</v>
      </c>
      <c r="AG56" s="35">
        <v>2052</v>
      </c>
      <c r="AH56" s="35">
        <v>2053</v>
      </c>
      <c r="AI56" s="35">
        <v>2054</v>
      </c>
      <c r="AJ56" s="35">
        <v>2055</v>
      </c>
      <c r="AK56" s="35">
        <v>2056</v>
      </c>
      <c r="AL56" s="35">
        <v>2057</v>
      </c>
      <c r="AM56" s="35">
        <v>2058</v>
      </c>
      <c r="AN56" s="35">
        <v>2059</v>
      </c>
      <c r="AO56" s="35">
        <v>2060</v>
      </c>
      <c r="AP56" s="35">
        <v>2061</v>
      </c>
      <c r="AQ56" s="35">
        <v>2062</v>
      </c>
      <c r="AR56" s="35">
        <v>2063</v>
      </c>
      <c r="AS56" s="35">
        <v>2064</v>
      </c>
      <c r="AT56" s="35">
        <v>2065</v>
      </c>
      <c r="AU56" s="35">
        <v>2066</v>
      </c>
      <c r="AV56" s="35">
        <v>2067</v>
      </c>
      <c r="AW56" s="35">
        <v>2068</v>
      </c>
      <c r="AX56" s="35">
        <v>2069</v>
      </c>
      <c r="AY56" s="35">
        <v>2070</v>
      </c>
      <c r="AZ56" s="35">
        <v>2071</v>
      </c>
      <c r="BA56" s="35">
        <v>2072</v>
      </c>
      <c r="BB56" s="35">
        <v>2073</v>
      </c>
      <c r="BC56" s="35">
        <v>2074</v>
      </c>
      <c r="BD56" s="35">
        <v>2075</v>
      </c>
      <c r="BE56" s="35">
        <v>2076</v>
      </c>
      <c r="BF56" s="35">
        <v>2077</v>
      </c>
      <c r="BG56" s="35">
        <v>2078</v>
      </c>
      <c r="BH56" s="35">
        <v>2079</v>
      </c>
      <c r="BI56" s="35">
        <v>2080</v>
      </c>
      <c r="BJ56" s="35">
        <v>2081</v>
      </c>
      <c r="BK56" s="35">
        <v>2082</v>
      </c>
      <c r="BL56" s="35">
        <v>2083</v>
      </c>
      <c r="BM56" s="35">
        <v>2084</v>
      </c>
      <c r="BN56" s="35">
        <v>2085</v>
      </c>
    </row>
    <row r="57" spans="1:66" ht="14.5" x14ac:dyDescent="0.35">
      <c r="A57" s="21" t="s">
        <v>214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3"/>
      <c r="T57" s="23"/>
      <c r="U57" s="23"/>
      <c r="V57" s="23"/>
    </row>
    <row r="58" spans="1:66" s="48" customFormat="1" x14ac:dyDescent="0.3">
      <c r="A58" t="s">
        <v>200</v>
      </c>
      <c r="B58" s="77">
        <v>2.1000000000000001E-2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66" s="48" customFormat="1" x14ac:dyDescent="0.3">
      <c r="A59" t="s">
        <v>201</v>
      </c>
      <c r="B59" s="77">
        <v>2.1000000000000001E-2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</row>
    <row r="60" spans="1:66" s="48" customFormat="1" x14ac:dyDescent="0.3">
      <c r="A60" t="s">
        <v>202</v>
      </c>
      <c r="B60" s="77">
        <v>2.1000000000000001E-2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66" s="48" customFormat="1" x14ac:dyDescent="0.3">
      <c r="A61" t="s">
        <v>203</v>
      </c>
      <c r="B61" s="77">
        <v>2.1000000000000001E-2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</row>
    <row r="62" spans="1:66" s="48" customFormat="1" x14ac:dyDescent="0.3">
      <c r="A62"/>
      <c r="B62" s="77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</row>
    <row r="63" spans="1:66" s="48" customFormat="1" x14ac:dyDescent="0.3">
      <c r="A63" s="79" t="s">
        <v>205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</row>
    <row r="64" spans="1:66" s="48" customFormat="1" x14ac:dyDescent="0.3">
      <c r="A64" t="s">
        <v>200</v>
      </c>
      <c r="B64" s="42">
        <f>$B$58*$B$90</f>
        <v>71946</v>
      </c>
      <c r="C64" s="42">
        <f t="shared" ref="C64:V64" si="42">$B$58*$B$90</f>
        <v>71946</v>
      </c>
      <c r="D64" s="42">
        <f t="shared" si="42"/>
        <v>71946</v>
      </c>
      <c r="E64" s="42">
        <f t="shared" si="42"/>
        <v>71946</v>
      </c>
      <c r="F64" s="42">
        <f t="shared" si="42"/>
        <v>71946</v>
      </c>
      <c r="G64" s="42">
        <f t="shared" si="42"/>
        <v>71946</v>
      </c>
      <c r="H64" s="42">
        <f t="shared" si="42"/>
        <v>71946</v>
      </c>
      <c r="I64" s="42">
        <f t="shared" si="42"/>
        <v>71946</v>
      </c>
      <c r="J64" s="42">
        <f t="shared" si="42"/>
        <v>71946</v>
      </c>
      <c r="K64" s="42">
        <f t="shared" si="42"/>
        <v>71946</v>
      </c>
      <c r="L64" s="42">
        <f t="shared" si="42"/>
        <v>71946</v>
      </c>
      <c r="M64" s="42">
        <f t="shared" si="42"/>
        <v>71946</v>
      </c>
      <c r="N64" s="42">
        <f t="shared" si="42"/>
        <v>71946</v>
      </c>
      <c r="O64" s="42">
        <f t="shared" si="42"/>
        <v>71946</v>
      </c>
      <c r="P64" s="42">
        <f t="shared" si="42"/>
        <v>71946</v>
      </c>
      <c r="Q64" s="42">
        <f t="shared" si="42"/>
        <v>71946</v>
      </c>
      <c r="R64" s="42">
        <f t="shared" si="42"/>
        <v>71946</v>
      </c>
      <c r="S64" s="42">
        <f t="shared" si="42"/>
        <v>71946</v>
      </c>
      <c r="T64" s="42">
        <f t="shared" si="42"/>
        <v>71946</v>
      </c>
      <c r="U64" s="42">
        <f t="shared" si="42"/>
        <v>71946</v>
      </c>
      <c r="V64" s="42">
        <f t="shared" si="42"/>
        <v>71946</v>
      </c>
      <c r="W64" s="42">
        <f>V64*(1+V$2)</f>
        <v>73528.812000000005</v>
      </c>
      <c r="X64" s="42">
        <f t="shared" ref="X64:BN67" si="43">W64*(1+W$2)</f>
        <v>75146.445864000008</v>
      </c>
      <c r="Y64" s="42">
        <f t="shared" si="43"/>
        <v>76799.667673008007</v>
      </c>
      <c r="Z64" s="42">
        <f t="shared" si="43"/>
        <v>78489.260361814187</v>
      </c>
      <c r="AA64" s="42">
        <f t="shared" si="43"/>
        <v>80216.024089774102</v>
      </c>
      <c r="AB64" s="42">
        <f t="shared" si="43"/>
        <v>81642.264998090279</v>
      </c>
      <c r="AC64" s="42">
        <f t="shared" si="43"/>
        <v>83059.574718457123</v>
      </c>
      <c r="AD64" s="42">
        <f t="shared" si="43"/>
        <v>84497.335956833616</v>
      </c>
      <c r="AE64" s="42">
        <f t="shared" si="43"/>
        <v>85953.225055369869</v>
      </c>
      <c r="AF64" s="42">
        <f t="shared" si="43"/>
        <v>87427.322865069465</v>
      </c>
      <c r="AG64" s="42">
        <f t="shared" si="43"/>
        <v>89375.516019540199</v>
      </c>
      <c r="AH64" s="42">
        <f t="shared" si="43"/>
        <v>91322.540829530975</v>
      </c>
      <c r="AI64" s="42">
        <f t="shared" si="43"/>
        <v>93280.696836743475</v>
      </c>
      <c r="AJ64" s="42">
        <f t="shared" si="43"/>
        <v>95274.147767853778</v>
      </c>
      <c r="AK64" s="42">
        <f t="shared" si="43"/>
        <v>97307.036587656592</v>
      </c>
      <c r="AL64" s="42">
        <f t="shared" si="43"/>
        <v>99379.959728512185</v>
      </c>
      <c r="AM64" s="42">
        <f t="shared" si="43"/>
        <v>101493.51133994345</v>
      </c>
      <c r="AN64" s="42">
        <f t="shared" si="43"/>
        <v>103649.44891969993</v>
      </c>
      <c r="AO64" s="42">
        <f t="shared" si="43"/>
        <v>105848.47471091757</v>
      </c>
      <c r="AP64" s="42">
        <f t="shared" si="43"/>
        <v>108091.29370159438</v>
      </c>
      <c r="AQ64" s="42">
        <f t="shared" si="43"/>
        <v>110378.61300152092</v>
      </c>
      <c r="AR64" s="42">
        <f t="shared" si="43"/>
        <v>112711.14117038467</v>
      </c>
      <c r="AS64" s="42">
        <f t="shared" si="43"/>
        <v>115089.58749432646</v>
      </c>
      <c r="AT64" s="42">
        <f t="shared" si="43"/>
        <v>117514.66120810587</v>
      </c>
      <c r="AU64" s="42">
        <f t="shared" si="43"/>
        <v>119987.07065990604</v>
      </c>
      <c r="AV64" s="42">
        <f t="shared" si="43"/>
        <v>122507.5224156812</v>
      </c>
      <c r="AW64" s="42">
        <f t="shared" si="43"/>
        <v>125076.72029981767</v>
      </c>
      <c r="AX64" s="42">
        <f t="shared" si="43"/>
        <v>127695.36436874485</v>
      </c>
      <c r="AY64" s="42">
        <f t="shared" si="43"/>
        <v>130364.14981399564</v>
      </c>
      <c r="AZ64" s="42">
        <f t="shared" si="43"/>
        <v>133083.76579107583</v>
      </c>
      <c r="BA64" s="42">
        <f t="shared" si="43"/>
        <v>135854.89417036026</v>
      </c>
      <c r="BB64" s="42">
        <f t="shared" si="43"/>
        <v>138678.20820609029</v>
      </c>
      <c r="BC64" s="42">
        <f t="shared" si="43"/>
        <v>141554.37111940255</v>
      </c>
      <c r="BD64" s="42">
        <f t="shared" si="43"/>
        <v>144484.03459117273</v>
      </c>
      <c r="BE64" s="42">
        <f t="shared" si="43"/>
        <v>147467.83716031397</v>
      </c>
      <c r="BF64" s="42">
        <f t="shared" si="43"/>
        <v>150527.8601455891</v>
      </c>
      <c r="BG64" s="42">
        <f t="shared" si="43"/>
        <v>153668.97733603895</v>
      </c>
      <c r="BH64" s="42">
        <f t="shared" si="43"/>
        <v>156894.49024854158</v>
      </c>
      <c r="BI64" s="42">
        <f t="shared" si="43"/>
        <v>160208.04762097518</v>
      </c>
      <c r="BJ64" s="42">
        <f t="shared" si="43"/>
        <v>163613.51479328814</v>
      </c>
      <c r="BK64" s="42">
        <f t="shared" si="43"/>
        <v>167085.57647758015</v>
      </c>
      <c r="BL64" s="42">
        <f t="shared" si="43"/>
        <v>170628.07202811161</v>
      </c>
      <c r="BM64" s="42">
        <f t="shared" si="43"/>
        <v>174244.25954598442</v>
      </c>
      <c r="BN64" s="42">
        <f t="shared" si="43"/>
        <v>177936.02266421547</v>
      </c>
    </row>
    <row r="65" spans="1:66" s="48" customFormat="1" x14ac:dyDescent="0.3">
      <c r="A65" t="s">
        <v>201</v>
      </c>
      <c r="B65" s="42">
        <f>$B$59*$B$91</f>
        <v>359688</v>
      </c>
      <c r="C65" s="42">
        <f t="shared" ref="C65:V65" si="44">$B$59*$B$91</f>
        <v>359688</v>
      </c>
      <c r="D65" s="42">
        <f t="shared" si="44"/>
        <v>359688</v>
      </c>
      <c r="E65" s="42">
        <f t="shared" si="44"/>
        <v>359688</v>
      </c>
      <c r="F65" s="42">
        <f t="shared" si="44"/>
        <v>359688</v>
      </c>
      <c r="G65" s="42">
        <f t="shared" si="44"/>
        <v>359688</v>
      </c>
      <c r="H65" s="42">
        <f t="shared" si="44"/>
        <v>359688</v>
      </c>
      <c r="I65" s="42">
        <f t="shared" si="44"/>
        <v>359688</v>
      </c>
      <c r="J65" s="42">
        <f t="shared" si="44"/>
        <v>359688</v>
      </c>
      <c r="K65" s="42">
        <f t="shared" si="44"/>
        <v>359688</v>
      </c>
      <c r="L65" s="42">
        <f t="shared" si="44"/>
        <v>359688</v>
      </c>
      <c r="M65" s="42">
        <f t="shared" si="44"/>
        <v>359688</v>
      </c>
      <c r="N65" s="42">
        <f t="shared" si="44"/>
        <v>359688</v>
      </c>
      <c r="O65" s="42">
        <f t="shared" si="44"/>
        <v>359688</v>
      </c>
      <c r="P65" s="42">
        <f t="shared" si="44"/>
        <v>359688</v>
      </c>
      <c r="Q65" s="42">
        <f t="shared" si="44"/>
        <v>359688</v>
      </c>
      <c r="R65" s="42">
        <f t="shared" si="44"/>
        <v>359688</v>
      </c>
      <c r="S65" s="42">
        <f t="shared" si="44"/>
        <v>359688</v>
      </c>
      <c r="T65" s="42">
        <f t="shared" si="44"/>
        <v>359688</v>
      </c>
      <c r="U65" s="42">
        <f t="shared" si="44"/>
        <v>359688</v>
      </c>
      <c r="V65" s="42">
        <f t="shared" si="44"/>
        <v>359688</v>
      </c>
      <c r="W65" s="42">
        <f t="shared" ref="W65:AL67" si="45">V65*(1+V$2)</f>
        <v>367601.136</v>
      </c>
      <c r="X65" s="42">
        <f t="shared" si="45"/>
        <v>375688.36099200003</v>
      </c>
      <c r="Y65" s="42">
        <f t="shared" si="45"/>
        <v>383953.50493382406</v>
      </c>
      <c r="Z65" s="42">
        <f t="shared" si="45"/>
        <v>392400.48204236821</v>
      </c>
      <c r="AA65" s="42">
        <f t="shared" si="45"/>
        <v>401033.29264730035</v>
      </c>
      <c r="AB65" s="42">
        <f t="shared" si="45"/>
        <v>408163.66459056933</v>
      </c>
      <c r="AC65" s="42">
        <f t="shared" si="45"/>
        <v>415249.38580786163</v>
      </c>
      <c r="AD65" s="42">
        <f t="shared" si="45"/>
        <v>422437.35267619567</v>
      </c>
      <c r="AE65" s="42">
        <f t="shared" si="45"/>
        <v>429715.94826280657</v>
      </c>
      <c r="AF65" s="42">
        <f t="shared" si="45"/>
        <v>437085.57677551371</v>
      </c>
      <c r="AG65" s="42">
        <f t="shared" si="45"/>
        <v>446825.40524888632</v>
      </c>
      <c r="AH65" s="42">
        <f t="shared" si="45"/>
        <v>456559.39268190501</v>
      </c>
      <c r="AI65" s="42">
        <f t="shared" si="45"/>
        <v>466349.02960296039</v>
      </c>
      <c r="AJ65" s="42">
        <f t="shared" si="45"/>
        <v>476315.12053934601</v>
      </c>
      <c r="AK65" s="42">
        <f t="shared" si="45"/>
        <v>486478.37789649214</v>
      </c>
      <c r="AL65" s="42">
        <f t="shared" si="45"/>
        <v>496841.78348802001</v>
      </c>
      <c r="AM65" s="42">
        <f t="shared" si="43"/>
        <v>507408.3077146968</v>
      </c>
      <c r="AN65" s="42">
        <f t="shared" si="43"/>
        <v>518186.73703929374</v>
      </c>
      <c r="AO65" s="42">
        <f t="shared" si="43"/>
        <v>529180.58226754109</v>
      </c>
      <c r="AP65" s="42">
        <f t="shared" si="43"/>
        <v>540393.36792787747</v>
      </c>
      <c r="AQ65" s="42">
        <f t="shared" si="43"/>
        <v>551828.62915646529</v>
      </c>
      <c r="AR65" s="42">
        <f t="shared" si="43"/>
        <v>563489.90833810519</v>
      </c>
      <c r="AS65" s="42">
        <f t="shared" si="43"/>
        <v>575380.75148944056</v>
      </c>
      <c r="AT65" s="42">
        <f t="shared" si="43"/>
        <v>587504.70437023847</v>
      </c>
      <c r="AU65" s="42">
        <f t="shared" si="43"/>
        <v>599865.30830790137</v>
      </c>
      <c r="AV65" s="42">
        <f t="shared" si="43"/>
        <v>612466.09571972769</v>
      </c>
      <c r="AW65" s="42">
        <f t="shared" si="43"/>
        <v>625310.58531677653</v>
      </c>
      <c r="AX65" s="42">
        <f t="shared" si="43"/>
        <v>638402.27697252226</v>
      </c>
      <c r="AY65" s="42">
        <f t="shared" si="43"/>
        <v>651744.64623879653</v>
      </c>
      <c r="AZ65" s="42">
        <f t="shared" si="43"/>
        <v>665341.13849081914</v>
      </c>
      <c r="BA65" s="42">
        <f t="shared" si="43"/>
        <v>679195.162682408</v>
      </c>
      <c r="BB65" s="42">
        <f t="shared" si="43"/>
        <v>693310.08469174372</v>
      </c>
      <c r="BC65" s="42">
        <f t="shared" si="43"/>
        <v>707689.22023733985</v>
      </c>
      <c r="BD65" s="42">
        <f t="shared" si="43"/>
        <v>722335.82734314236</v>
      </c>
      <c r="BE65" s="42">
        <f t="shared" si="43"/>
        <v>737253.09833095642</v>
      </c>
      <c r="BF65" s="42">
        <f t="shared" si="43"/>
        <v>752551.42690415913</v>
      </c>
      <c r="BG65" s="42">
        <f t="shared" si="43"/>
        <v>768255.17916277715</v>
      </c>
      <c r="BH65" s="42">
        <f t="shared" si="43"/>
        <v>784380.8607638703</v>
      </c>
      <c r="BI65" s="42">
        <f t="shared" si="43"/>
        <v>800946.71326680167</v>
      </c>
      <c r="BJ65" s="42">
        <f t="shared" si="43"/>
        <v>817972.06111483916</v>
      </c>
      <c r="BK65" s="42">
        <f t="shared" si="43"/>
        <v>835330.34264681616</v>
      </c>
      <c r="BL65" s="42">
        <f t="shared" si="43"/>
        <v>853040.75239273056</v>
      </c>
      <c r="BM65" s="42">
        <f t="shared" si="43"/>
        <v>871119.57895610633</v>
      </c>
      <c r="BN65" s="42">
        <f t="shared" si="43"/>
        <v>889576.23940241744</v>
      </c>
    </row>
    <row r="66" spans="1:66" s="48" customFormat="1" x14ac:dyDescent="0.3">
      <c r="A66" t="s">
        <v>202</v>
      </c>
      <c r="B66" s="42">
        <f>$B$60*$B$92</f>
        <v>62748.000000000007</v>
      </c>
      <c r="C66" s="42">
        <f t="shared" ref="C66:V66" si="46">$B$60*$B$92</f>
        <v>62748.000000000007</v>
      </c>
      <c r="D66" s="42">
        <f t="shared" si="46"/>
        <v>62748.000000000007</v>
      </c>
      <c r="E66" s="42">
        <f t="shared" si="46"/>
        <v>62748.000000000007</v>
      </c>
      <c r="F66" s="42">
        <f t="shared" si="46"/>
        <v>62748.000000000007</v>
      </c>
      <c r="G66" s="42">
        <f t="shared" si="46"/>
        <v>62748.000000000007</v>
      </c>
      <c r="H66" s="42">
        <f t="shared" si="46"/>
        <v>62748.000000000007</v>
      </c>
      <c r="I66" s="42">
        <f t="shared" si="46"/>
        <v>62748.000000000007</v>
      </c>
      <c r="J66" s="42">
        <f t="shared" si="46"/>
        <v>62748.000000000007</v>
      </c>
      <c r="K66" s="42">
        <f t="shared" si="46"/>
        <v>62748.000000000007</v>
      </c>
      <c r="L66" s="42">
        <f t="shared" si="46"/>
        <v>62748.000000000007</v>
      </c>
      <c r="M66" s="42">
        <f t="shared" si="46"/>
        <v>62748.000000000007</v>
      </c>
      <c r="N66" s="42">
        <f t="shared" si="46"/>
        <v>62748.000000000007</v>
      </c>
      <c r="O66" s="42">
        <f t="shared" si="46"/>
        <v>62748.000000000007</v>
      </c>
      <c r="P66" s="42">
        <f t="shared" si="46"/>
        <v>62748.000000000007</v>
      </c>
      <c r="Q66" s="42">
        <f t="shared" si="46"/>
        <v>62748.000000000007</v>
      </c>
      <c r="R66" s="42">
        <f t="shared" si="46"/>
        <v>62748.000000000007</v>
      </c>
      <c r="S66" s="42">
        <f t="shared" si="46"/>
        <v>62748.000000000007</v>
      </c>
      <c r="T66" s="42">
        <f t="shared" si="46"/>
        <v>62748.000000000007</v>
      </c>
      <c r="U66" s="42">
        <f t="shared" si="46"/>
        <v>62748.000000000007</v>
      </c>
      <c r="V66" s="42">
        <f t="shared" si="46"/>
        <v>62748.000000000007</v>
      </c>
      <c r="W66" s="42">
        <f t="shared" si="45"/>
        <v>64128.456000000006</v>
      </c>
      <c r="X66" s="42">
        <f t="shared" si="43"/>
        <v>65539.282032000003</v>
      </c>
      <c r="Y66" s="42">
        <f t="shared" si="43"/>
        <v>66981.146236704008</v>
      </c>
      <c r="Z66" s="42">
        <f t="shared" si="43"/>
        <v>68454.731453911503</v>
      </c>
      <c r="AA66" s="42">
        <f t="shared" si="43"/>
        <v>69960.735545897551</v>
      </c>
      <c r="AB66" s="42">
        <f t="shared" si="43"/>
        <v>71204.637423903609</v>
      </c>
      <c r="AC66" s="42">
        <f t="shared" si="43"/>
        <v>72440.749929582584</v>
      </c>
      <c r="AD66" s="42">
        <f t="shared" si="43"/>
        <v>73694.699310863652</v>
      </c>
      <c r="AE66" s="42">
        <f t="shared" si="43"/>
        <v>74964.458979989839</v>
      </c>
      <c r="AF66" s="42">
        <f t="shared" si="43"/>
        <v>76250.099451496659</v>
      </c>
      <c r="AG66" s="42">
        <f t="shared" si="43"/>
        <v>77949.224129126116</v>
      </c>
      <c r="AH66" s="42">
        <f t="shared" si="43"/>
        <v>79647.329830308969</v>
      </c>
      <c r="AI66" s="42">
        <f t="shared" si="43"/>
        <v>81355.143650960148</v>
      </c>
      <c r="AJ66" s="42">
        <f t="shared" si="43"/>
        <v>83093.740084748119</v>
      </c>
      <c r="AK66" s="42">
        <f t="shared" si="43"/>
        <v>84866.732435469312</v>
      </c>
      <c r="AL66" s="42">
        <f t="shared" si="43"/>
        <v>86674.640884061402</v>
      </c>
      <c r="AM66" s="42">
        <f t="shared" si="43"/>
        <v>88517.983620476065</v>
      </c>
      <c r="AN66" s="42">
        <f t="shared" si="43"/>
        <v>90398.293453608698</v>
      </c>
      <c r="AO66" s="42">
        <f t="shared" si="43"/>
        <v>92316.182847700431</v>
      </c>
      <c r="AP66" s="42">
        <f t="shared" si="43"/>
        <v>94272.266660935187</v>
      </c>
      <c r="AQ66" s="42">
        <f t="shared" si="43"/>
        <v>96267.161602026987</v>
      </c>
      <c r="AR66" s="42">
        <f t="shared" si="43"/>
        <v>98301.485644223387</v>
      </c>
      <c r="AS66" s="42">
        <f t="shared" si="43"/>
        <v>100375.85739435126</v>
      </c>
      <c r="AT66" s="42">
        <f t="shared" si="43"/>
        <v>102490.89541442507</v>
      </c>
      <c r="AU66" s="42">
        <f t="shared" si="43"/>
        <v>104647.21749322802</v>
      </c>
      <c r="AV66" s="42">
        <f t="shared" si="43"/>
        <v>106845.43986516503</v>
      </c>
      <c r="AW66" s="42">
        <f t="shared" si="43"/>
        <v>109086.17637357126</v>
      </c>
      <c r="AX66" s="42">
        <f t="shared" si="43"/>
        <v>111370.03757554278</v>
      </c>
      <c r="AY66" s="42">
        <f t="shared" si="43"/>
        <v>113697.62978523612</v>
      </c>
      <c r="AZ66" s="42">
        <f t="shared" si="43"/>
        <v>116069.55405246191</v>
      </c>
      <c r="BA66" s="42">
        <f t="shared" si="43"/>
        <v>118486.4050732739</v>
      </c>
      <c r="BB66" s="42">
        <f t="shared" si="43"/>
        <v>120948.77002912952</v>
      </c>
      <c r="BC66" s="42">
        <f t="shared" si="43"/>
        <v>123457.22735107261</v>
      </c>
      <c r="BD66" s="42">
        <f t="shared" si="43"/>
        <v>126012.34540526096</v>
      </c>
      <c r="BE66" s="42">
        <f t="shared" si="43"/>
        <v>128614.68109603562</v>
      </c>
      <c r="BF66" s="42">
        <f t="shared" si="43"/>
        <v>131283.4927364332</v>
      </c>
      <c r="BG66" s="42">
        <f t="shared" si="43"/>
        <v>134023.03102162413</v>
      </c>
      <c r="BH66" s="42">
        <f t="shared" si="43"/>
        <v>136836.17538314132</v>
      </c>
      <c r="BI66" s="42">
        <f t="shared" si="43"/>
        <v>139726.10808274191</v>
      </c>
      <c r="BJ66" s="42">
        <f t="shared" si="43"/>
        <v>142696.20029257002</v>
      </c>
      <c r="BK66" s="42">
        <f t="shared" si="43"/>
        <v>145724.37318009615</v>
      </c>
      <c r="BL66" s="42">
        <f t="shared" si="43"/>
        <v>148813.97525393969</v>
      </c>
      <c r="BM66" s="42">
        <f t="shared" si="43"/>
        <v>151967.84808038568</v>
      </c>
      <c r="BN66" s="42">
        <f t="shared" si="43"/>
        <v>155187.63447772205</v>
      </c>
    </row>
    <row r="67" spans="1:66" s="48" customFormat="1" x14ac:dyDescent="0.3">
      <c r="A67" t="s">
        <v>203</v>
      </c>
      <c r="B67" s="42">
        <f>$B$61*$B$93</f>
        <v>313719</v>
      </c>
      <c r="C67" s="42">
        <f t="shared" ref="C67:V67" si="47">$B$61*$B$93</f>
        <v>313719</v>
      </c>
      <c r="D67" s="42">
        <f t="shared" si="47"/>
        <v>313719</v>
      </c>
      <c r="E67" s="42">
        <f t="shared" si="47"/>
        <v>313719</v>
      </c>
      <c r="F67" s="42">
        <f t="shared" si="47"/>
        <v>313719</v>
      </c>
      <c r="G67" s="42">
        <f t="shared" si="47"/>
        <v>313719</v>
      </c>
      <c r="H67" s="42">
        <f t="shared" si="47"/>
        <v>313719</v>
      </c>
      <c r="I67" s="42">
        <f t="shared" si="47"/>
        <v>313719</v>
      </c>
      <c r="J67" s="42">
        <f t="shared" si="47"/>
        <v>313719</v>
      </c>
      <c r="K67" s="42">
        <f t="shared" si="47"/>
        <v>313719</v>
      </c>
      <c r="L67" s="42">
        <f t="shared" si="47"/>
        <v>313719</v>
      </c>
      <c r="M67" s="42">
        <f t="shared" si="47"/>
        <v>313719</v>
      </c>
      <c r="N67" s="42">
        <f t="shared" si="47"/>
        <v>313719</v>
      </c>
      <c r="O67" s="42">
        <f t="shared" si="47"/>
        <v>313719</v>
      </c>
      <c r="P67" s="42">
        <f t="shared" si="47"/>
        <v>313719</v>
      </c>
      <c r="Q67" s="42">
        <f t="shared" si="47"/>
        <v>313719</v>
      </c>
      <c r="R67" s="42">
        <f t="shared" si="47"/>
        <v>313719</v>
      </c>
      <c r="S67" s="42">
        <f t="shared" si="47"/>
        <v>313719</v>
      </c>
      <c r="T67" s="42">
        <f t="shared" si="47"/>
        <v>313719</v>
      </c>
      <c r="U67" s="42">
        <f t="shared" si="47"/>
        <v>313719</v>
      </c>
      <c r="V67" s="42">
        <f t="shared" si="47"/>
        <v>313719</v>
      </c>
      <c r="W67" s="42">
        <f t="shared" si="45"/>
        <v>320620.81800000003</v>
      </c>
      <c r="X67" s="42">
        <f t="shared" si="43"/>
        <v>327674.47599600005</v>
      </c>
      <c r="Y67" s="42">
        <f t="shared" si="43"/>
        <v>334883.31446791207</v>
      </c>
      <c r="Z67" s="42">
        <f t="shared" si="43"/>
        <v>342250.74738620617</v>
      </c>
      <c r="AA67" s="42">
        <f t="shared" si="43"/>
        <v>349780.26382870274</v>
      </c>
      <c r="AB67" s="42">
        <f t="shared" si="43"/>
        <v>355999.35691957705</v>
      </c>
      <c r="AC67" s="42">
        <f t="shared" si="43"/>
        <v>362179.50575570093</v>
      </c>
      <c r="AD67" s="42">
        <f t="shared" si="43"/>
        <v>368448.83300033206</v>
      </c>
      <c r="AE67" s="42">
        <f t="shared" si="43"/>
        <v>374797.20639292779</v>
      </c>
      <c r="AF67" s="42">
        <f t="shared" si="43"/>
        <v>381224.97848256648</v>
      </c>
      <c r="AG67" s="42">
        <f t="shared" si="43"/>
        <v>389720.03322122328</v>
      </c>
      <c r="AH67" s="42">
        <f t="shared" si="43"/>
        <v>398209.99341866991</v>
      </c>
      <c r="AI67" s="42">
        <f t="shared" si="43"/>
        <v>406748.49096442224</v>
      </c>
      <c r="AJ67" s="42">
        <f t="shared" si="43"/>
        <v>415440.89127377915</v>
      </c>
      <c r="AK67" s="42">
        <f t="shared" si="43"/>
        <v>424305.25965645112</v>
      </c>
      <c r="AL67" s="42">
        <f t="shared" si="43"/>
        <v>433344.19684303657</v>
      </c>
      <c r="AM67" s="42">
        <f t="shared" si="43"/>
        <v>442560.29360987013</v>
      </c>
      <c r="AN67" s="42">
        <f t="shared" si="43"/>
        <v>451961.21348844055</v>
      </c>
      <c r="AO67" s="42">
        <f t="shared" si="43"/>
        <v>461550.01859497884</v>
      </c>
      <c r="AP67" s="42">
        <f t="shared" si="43"/>
        <v>471329.7830146288</v>
      </c>
      <c r="AQ67" s="42">
        <f t="shared" si="43"/>
        <v>481303.59008456534</v>
      </c>
      <c r="AR67" s="42">
        <f t="shared" si="43"/>
        <v>491474.52946420788</v>
      </c>
      <c r="AS67" s="42">
        <f t="shared" si="43"/>
        <v>501845.69398066046</v>
      </c>
      <c r="AT67" s="42">
        <f t="shared" si="43"/>
        <v>512420.17623697995</v>
      </c>
      <c r="AU67" s="42">
        <f t="shared" si="43"/>
        <v>523201.06497032574</v>
      </c>
      <c r="AV67" s="42">
        <f t="shared" si="43"/>
        <v>534191.44114648609</v>
      </c>
      <c r="AW67" s="42">
        <f t="shared" si="43"/>
        <v>545394.37377670058</v>
      </c>
      <c r="AX67" s="42">
        <f t="shared" si="43"/>
        <v>556812.91544211307</v>
      </c>
      <c r="AY67" s="42">
        <f t="shared" si="43"/>
        <v>568450.09751058987</v>
      </c>
      <c r="AZ67" s="42">
        <f t="shared" si="43"/>
        <v>580308.92503002973</v>
      </c>
      <c r="BA67" s="42">
        <f t="shared" si="43"/>
        <v>592392.37128167308</v>
      </c>
      <c r="BB67" s="42">
        <f t="shared" si="43"/>
        <v>604703.37197629397</v>
      </c>
      <c r="BC67" s="42">
        <f t="shared" si="43"/>
        <v>617244.81907552679</v>
      </c>
      <c r="BD67" s="42">
        <f t="shared" si="43"/>
        <v>630019.5542199444</v>
      </c>
      <c r="BE67" s="42">
        <f t="shared" si="43"/>
        <v>643030.36174487171</v>
      </c>
      <c r="BF67" s="42">
        <f t="shared" si="43"/>
        <v>656373.52677027311</v>
      </c>
      <c r="BG67" s="42">
        <f t="shared" si="43"/>
        <v>670070.30134941218</v>
      </c>
      <c r="BH67" s="42">
        <f t="shared" si="43"/>
        <v>684135.08167628816</v>
      </c>
      <c r="BI67" s="42">
        <f t="shared" si="43"/>
        <v>698583.77799467277</v>
      </c>
      <c r="BJ67" s="42">
        <f t="shared" si="43"/>
        <v>713433.24503704975</v>
      </c>
      <c r="BK67" s="42">
        <f t="shared" si="43"/>
        <v>728573.0960299389</v>
      </c>
      <c r="BL67" s="42">
        <f t="shared" si="43"/>
        <v>744020.07239578513</v>
      </c>
      <c r="BM67" s="42">
        <f t="shared" si="43"/>
        <v>759788.381015021</v>
      </c>
      <c r="BN67" s="42">
        <f t="shared" si="43"/>
        <v>775886.23542928079</v>
      </c>
    </row>
    <row r="68" spans="1:66" s="48" customFormat="1" x14ac:dyDescent="0.3">
      <c r="A68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</row>
    <row r="69" spans="1:66" s="48" customFormat="1" x14ac:dyDescent="0.3">
      <c r="A69" s="78" t="s">
        <v>210</v>
      </c>
      <c r="B69" s="42" t="s">
        <v>212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</row>
    <row r="70" spans="1:66" s="48" customFormat="1" x14ac:dyDescent="0.3">
      <c r="A70" t="s">
        <v>200</v>
      </c>
      <c r="B70" s="42">
        <v>171696</v>
      </c>
      <c r="C70" s="42">
        <f>$B$70</f>
        <v>171696</v>
      </c>
      <c r="D70" s="42">
        <f t="shared" ref="D70:BN70" si="48">$B$70</f>
        <v>171696</v>
      </c>
      <c r="E70" s="42">
        <f t="shared" si="48"/>
        <v>171696</v>
      </c>
      <c r="F70" s="42">
        <f t="shared" si="48"/>
        <v>171696</v>
      </c>
      <c r="G70" s="42">
        <f t="shared" si="48"/>
        <v>171696</v>
      </c>
      <c r="H70" s="42">
        <f t="shared" si="48"/>
        <v>171696</v>
      </c>
      <c r="I70" s="42">
        <f t="shared" si="48"/>
        <v>171696</v>
      </c>
      <c r="J70" s="42">
        <f t="shared" si="48"/>
        <v>171696</v>
      </c>
      <c r="K70" s="42">
        <f t="shared" si="48"/>
        <v>171696</v>
      </c>
      <c r="L70" s="42">
        <f t="shared" si="48"/>
        <v>171696</v>
      </c>
      <c r="M70" s="42">
        <f t="shared" si="48"/>
        <v>171696</v>
      </c>
      <c r="N70" s="42">
        <f t="shared" si="48"/>
        <v>171696</v>
      </c>
      <c r="O70" s="42">
        <f t="shared" si="48"/>
        <v>171696</v>
      </c>
      <c r="P70" s="42">
        <f t="shared" si="48"/>
        <v>171696</v>
      </c>
      <c r="Q70" s="42">
        <f t="shared" si="48"/>
        <v>171696</v>
      </c>
      <c r="R70" s="42">
        <f t="shared" si="48"/>
        <v>171696</v>
      </c>
      <c r="S70" s="42">
        <f t="shared" si="48"/>
        <v>171696</v>
      </c>
      <c r="T70" s="42">
        <f t="shared" si="48"/>
        <v>171696</v>
      </c>
      <c r="U70" s="42">
        <f t="shared" si="48"/>
        <v>171696</v>
      </c>
      <c r="V70" s="42">
        <f t="shared" si="48"/>
        <v>171696</v>
      </c>
      <c r="W70" s="42">
        <f t="shared" si="48"/>
        <v>171696</v>
      </c>
      <c r="X70" s="42">
        <f t="shared" si="48"/>
        <v>171696</v>
      </c>
      <c r="Y70" s="42">
        <f t="shared" si="48"/>
        <v>171696</v>
      </c>
      <c r="Z70" s="42">
        <f t="shared" si="48"/>
        <v>171696</v>
      </c>
      <c r="AA70" s="42">
        <f t="shared" si="48"/>
        <v>171696</v>
      </c>
      <c r="AB70" s="42">
        <f t="shared" si="48"/>
        <v>171696</v>
      </c>
      <c r="AC70" s="42">
        <f t="shared" si="48"/>
        <v>171696</v>
      </c>
      <c r="AD70" s="42">
        <f t="shared" si="48"/>
        <v>171696</v>
      </c>
      <c r="AE70" s="42">
        <f t="shared" si="48"/>
        <v>171696</v>
      </c>
      <c r="AF70" s="42">
        <f t="shared" si="48"/>
        <v>171696</v>
      </c>
      <c r="AG70" s="42">
        <f t="shared" si="48"/>
        <v>171696</v>
      </c>
      <c r="AH70" s="42">
        <f t="shared" si="48"/>
        <v>171696</v>
      </c>
      <c r="AI70" s="42">
        <f t="shared" si="48"/>
        <v>171696</v>
      </c>
      <c r="AJ70" s="42">
        <f t="shared" si="48"/>
        <v>171696</v>
      </c>
      <c r="AK70" s="42">
        <f t="shared" si="48"/>
        <v>171696</v>
      </c>
      <c r="AL70" s="42">
        <f t="shared" si="48"/>
        <v>171696</v>
      </c>
      <c r="AM70" s="42">
        <f t="shared" si="48"/>
        <v>171696</v>
      </c>
      <c r="AN70" s="42">
        <f t="shared" si="48"/>
        <v>171696</v>
      </c>
      <c r="AO70" s="42">
        <f t="shared" si="48"/>
        <v>171696</v>
      </c>
      <c r="AP70" s="42">
        <f t="shared" si="48"/>
        <v>171696</v>
      </c>
      <c r="AQ70" s="42">
        <f t="shared" si="48"/>
        <v>171696</v>
      </c>
      <c r="AR70" s="42">
        <f t="shared" si="48"/>
        <v>171696</v>
      </c>
      <c r="AS70" s="42">
        <f t="shared" si="48"/>
        <v>171696</v>
      </c>
      <c r="AT70" s="42">
        <f t="shared" si="48"/>
        <v>171696</v>
      </c>
      <c r="AU70" s="42">
        <f t="shared" si="48"/>
        <v>171696</v>
      </c>
      <c r="AV70" s="42">
        <f t="shared" si="48"/>
        <v>171696</v>
      </c>
      <c r="AW70" s="42">
        <f t="shared" si="48"/>
        <v>171696</v>
      </c>
      <c r="AX70" s="42">
        <f t="shared" si="48"/>
        <v>171696</v>
      </c>
      <c r="AY70" s="42">
        <f t="shared" si="48"/>
        <v>171696</v>
      </c>
      <c r="AZ70" s="42">
        <f t="shared" si="48"/>
        <v>171696</v>
      </c>
      <c r="BA70" s="42">
        <f t="shared" si="48"/>
        <v>171696</v>
      </c>
      <c r="BB70" s="42">
        <f t="shared" si="48"/>
        <v>171696</v>
      </c>
      <c r="BC70" s="42">
        <f t="shared" si="48"/>
        <v>171696</v>
      </c>
      <c r="BD70" s="42">
        <f t="shared" si="48"/>
        <v>171696</v>
      </c>
      <c r="BE70" s="42">
        <f t="shared" si="48"/>
        <v>171696</v>
      </c>
      <c r="BF70" s="42">
        <f t="shared" si="48"/>
        <v>171696</v>
      </c>
      <c r="BG70" s="42">
        <f t="shared" si="48"/>
        <v>171696</v>
      </c>
      <c r="BH70" s="42">
        <f t="shared" si="48"/>
        <v>171696</v>
      </c>
      <c r="BI70" s="42">
        <f t="shared" si="48"/>
        <v>171696</v>
      </c>
      <c r="BJ70" s="42">
        <f t="shared" si="48"/>
        <v>171696</v>
      </c>
      <c r="BK70" s="42">
        <f t="shared" si="48"/>
        <v>171696</v>
      </c>
      <c r="BL70" s="42">
        <f t="shared" si="48"/>
        <v>171696</v>
      </c>
      <c r="BM70" s="42">
        <f t="shared" si="48"/>
        <v>171696</v>
      </c>
      <c r="BN70" s="42">
        <f t="shared" si="48"/>
        <v>171696</v>
      </c>
    </row>
    <row r="71" spans="1:66" s="48" customFormat="1" x14ac:dyDescent="0.3">
      <c r="A71" t="s">
        <v>201</v>
      </c>
      <c r="B71" s="42">
        <v>858480</v>
      </c>
      <c r="C71" s="42">
        <f>$B$71</f>
        <v>858480</v>
      </c>
      <c r="D71" s="42">
        <f t="shared" ref="D71:BN71" si="49">$B$71</f>
        <v>858480</v>
      </c>
      <c r="E71" s="42">
        <f t="shared" si="49"/>
        <v>858480</v>
      </c>
      <c r="F71" s="42">
        <f t="shared" si="49"/>
        <v>858480</v>
      </c>
      <c r="G71" s="42">
        <f t="shared" si="49"/>
        <v>858480</v>
      </c>
      <c r="H71" s="42">
        <f t="shared" si="49"/>
        <v>858480</v>
      </c>
      <c r="I71" s="42">
        <f t="shared" si="49"/>
        <v>858480</v>
      </c>
      <c r="J71" s="42">
        <f t="shared" si="49"/>
        <v>858480</v>
      </c>
      <c r="K71" s="42">
        <f t="shared" si="49"/>
        <v>858480</v>
      </c>
      <c r="L71" s="42">
        <f t="shared" si="49"/>
        <v>858480</v>
      </c>
      <c r="M71" s="42">
        <f t="shared" si="49"/>
        <v>858480</v>
      </c>
      <c r="N71" s="42">
        <f t="shared" si="49"/>
        <v>858480</v>
      </c>
      <c r="O71" s="42">
        <f t="shared" si="49"/>
        <v>858480</v>
      </c>
      <c r="P71" s="42">
        <f t="shared" si="49"/>
        <v>858480</v>
      </c>
      <c r="Q71" s="42">
        <f t="shared" si="49"/>
        <v>858480</v>
      </c>
      <c r="R71" s="42">
        <f t="shared" si="49"/>
        <v>858480</v>
      </c>
      <c r="S71" s="42">
        <f t="shared" si="49"/>
        <v>858480</v>
      </c>
      <c r="T71" s="42">
        <f t="shared" si="49"/>
        <v>858480</v>
      </c>
      <c r="U71" s="42">
        <f t="shared" si="49"/>
        <v>858480</v>
      </c>
      <c r="V71" s="42">
        <f t="shared" si="49"/>
        <v>858480</v>
      </c>
      <c r="W71" s="42">
        <f t="shared" si="49"/>
        <v>858480</v>
      </c>
      <c r="X71" s="42">
        <f t="shared" si="49"/>
        <v>858480</v>
      </c>
      <c r="Y71" s="42">
        <f t="shared" si="49"/>
        <v>858480</v>
      </c>
      <c r="Z71" s="42">
        <f t="shared" si="49"/>
        <v>858480</v>
      </c>
      <c r="AA71" s="42">
        <f t="shared" si="49"/>
        <v>858480</v>
      </c>
      <c r="AB71" s="42">
        <f t="shared" si="49"/>
        <v>858480</v>
      </c>
      <c r="AC71" s="42">
        <f t="shared" si="49"/>
        <v>858480</v>
      </c>
      <c r="AD71" s="42">
        <f t="shared" si="49"/>
        <v>858480</v>
      </c>
      <c r="AE71" s="42">
        <f t="shared" si="49"/>
        <v>858480</v>
      </c>
      <c r="AF71" s="42">
        <f t="shared" si="49"/>
        <v>858480</v>
      </c>
      <c r="AG71" s="42">
        <f t="shared" si="49"/>
        <v>858480</v>
      </c>
      <c r="AH71" s="42">
        <f t="shared" si="49"/>
        <v>858480</v>
      </c>
      <c r="AI71" s="42">
        <f t="shared" si="49"/>
        <v>858480</v>
      </c>
      <c r="AJ71" s="42">
        <f t="shared" si="49"/>
        <v>858480</v>
      </c>
      <c r="AK71" s="42">
        <f t="shared" si="49"/>
        <v>858480</v>
      </c>
      <c r="AL71" s="42">
        <f t="shared" si="49"/>
        <v>858480</v>
      </c>
      <c r="AM71" s="42">
        <f t="shared" si="49"/>
        <v>858480</v>
      </c>
      <c r="AN71" s="42">
        <f t="shared" si="49"/>
        <v>858480</v>
      </c>
      <c r="AO71" s="42">
        <f t="shared" si="49"/>
        <v>858480</v>
      </c>
      <c r="AP71" s="42">
        <f t="shared" si="49"/>
        <v>858480</v>
      </c>
      <c r="AQ71" s="42">
        <f t="shared" si="49"/>
        <v>858480</v>
      </c>
      <c r="AR71" s="42">
        <f t="shared" si="49"/>
        <v>858480</v>
      </c>
      <c r="AS71" s="42">
        <f t="shared" si="49"/>
        <v>858480</v>
      </c>
      <c r="AT71" s="42">
        <f t="shared" si="49"/>
        <v>858480</v>
      </c>
      <c r="AU71" s="42">
        <f t="shared" si="49"/>
        <v>858480</v>
      </c>
      <c r="AV71" s="42">
        <f t="shared" si="49"/>
        <v>858480</v>
      </c>
      <c r="AW71" s="42">
        <f t="shared" si="49"/>
        <v>858480</v>
      </c>
      <c r="AX71" s="42">
        <f t="shared" si="49"/>
        <v>858480</v>
      </c>
      <c r="AY71" s="42">
        <f t="shared" si="49"/>
        <v>858480</v>
      </c>
      <c r="AZ71" s="42">
        <f t="shared" si="49"/>
        <v>858480</v>
      </c>
      <c r="BA71" s="42">
        <f t="shared" si="49"/>
        <v>858480</v>
      </c>
      <c r="BB71" s="42">
        <f t="shared" si="49"/>
        <v>858480</v>
      </c>
      <c r="BC71" s="42">
        <f t="shared" si="49"/>
        <v>858480</v>
      </c>
      <c r="BD71" s="42">
        <f t="shared" si="49"/>
        <v>858480</v>
      </c>
      <c r="BE71" s="42">
        <f t="shared" si="49"/>
        <v>858480</v>
      </c>
      <c r="BF71" s="42">
        <f t="shared" si="49"/>
        <v>858480</v>
      </c>
      <c r="BG71" s="42">
        <f t="shared" si="49"/>
        <v>858480</v>
      </c>
      <c r="BH71" s="42">
        <f t="shared" si="49"/>
        <v>858480</v>
      </c>
      <c r="BI71" s="42">
        <f t="shared" si="49"/>
        <v>858480</v>
      </c>
      <c r="BJ71" s="42">
        <f t="shared" si="49"/>
        <v>858480</v>
      </c>
      <c r="BK71" s="42">
        <f t="shared" si="49"/>
        <v>858480</v>
      </c>
      <c r="BL71" s="42">
        <f t="shared" si="49"/>
        <v>858480</v>
      </c>
      <c r="BM71" s="42">
        <f t="shared" si="49"/>
        <v>858480</v>
      </c>
      <c r="BN71" s="42">
        <f t="shared" si="49"/>
        <v>858480</v>
      </c>
    </row>
    <row r="72" spans="1:66" s="48" customFormat="1" x14ac:dyDescent="0.3">
      <c r="A72" t="s">
        <v>202</v>
      </c>
      <c r="B72" s="42">
        <v>171696</v>
      </c>
      <c r="C72" s="42">
        <f>$B$72</f>
        <v>171696</v>
      </c>
      <c r="D72" s="42">
        <f t="shared" ref="D72:BN72" si="50">$B$72</f>
        <v>171696</v>
      </c>
      <c r="E72" s="42">
        <f t="shared" si="50"/>
        <v>171696</v>
      </c>
      <c r="F72" s="42">
        <f t="shared" si="50"/>
        <v>171696</v>
      </c>
      <c r="G72" s="42">
        <f t="shared" si="50"/>
        <v>171696</v>
      </c>
      <c r="H72" s="42">
        <f t="shared" si="50"/>
        <v>171696</v>
      </c>
      <c r="I72" s="42">
        <f t="shared" si="50"/>
        <v>171696</v>
      </c>
      <c r="J72" s="42">
        <f t="shared" si="50"/>
        <v>171696</v>
      </c>
      <c r="K72" s="42">
        <f t="shared" si="50"/>
        <v>171696</v>
      </c>
      <c r="L72" s="42">
        <f t="shared" si="50"/>
        <v>171696</v>
      </c>
      <c r="M72" s="42">
        <f t="shared" si="50"/>
        <v>171696</v>
      </c>
      <c r="N72" s="42">
        <f t="shared" si="50"/>
        <v>171696</v>
      </c>
      <c r="O72" s="42">
        <f t="shared" si="50"/>
        <v>171696</v>
      </c>
      <c r="P72" s="42">
        <f t="shared" si="50"/>
        <v>171696</v>
      </c>
      <c r="Q72" s="42">
        <f t="shared" si="50"/>
        <v>171696</v>
      </c>
      <c r="R72" s="42">
        <f t="shared" si="50"/>
        <v>171696</v>
      </c>
      <c r="S72" s="42">
        <f t="shared" si="50"/>
        <v>171696</v>
      </c>
      <c r="T72" s="42">
        <f t="shared" si="50"/>
        <v>171696</v>
      </c>
      <c r="U72" s="42">
        <f t="shared" si="50"/>
        <v>171696</v>
      </c>
      <c r="V72" s="42">
        <f t="shared" si="50"/>
        <v>171696</v>
      </c>
      <c r="W72" s="42">
        <f t="shared" si="50"/>
        <v>171696</v>
      </c>
      <c r="X72" s="42">
        <f t="shared" si="50"/>
        <v>171696</v>
      </c>
      <c r="Y72" s="42">
        <f t="shared" si="50"/>
        <v>171696</v>
      </c>
      <c r="Z72" s="42">
        <f t="shared" si="50"/>
        <v>171696</v>
      </c>
      <c r="AA72" s="42">
        <f t="shared" si="50"/>
        <v>171696</v>
      </c>
      <c r="AB72" s="42">
        <f t="shared" si="50"/>
        <v>171696</v>
      </c>
      <c r="AC72" s="42">
        <f t="shared" si="50"/>
        <v>171696</v>
      </c>
      <c r="AD72" s="42">
        <f t="shared" si="50"/>
        <v>171696</v>
      </c>
      <c r="AE72" s="42">
        <f t="shared" si="50"/>
        <v>171696</v>
      </c>
      <c r="AF72" s="42">
        <f t="shared" si="50"/>
        <v>171696</v>
      </c>
      <c r="AG72" s="42">
        <f t="shared" si="50"/>
        <v>171696</v>
      </c>
      <c r="AH72" s="42">
        <f t="shared" si="50"/>
        <v>171696</v>
      </c>
      <c r="AI72" s="42">
        <f t="shared" si="50"/>
        <v>171696</v>
      </c>
      <c r="AJ72" s="42">
        <f t="shared" si="50"/>
        <v>171696</v>
      </c>
      <c r="AK72" s="42">
        <f t="shared" si="50"/>
        <v>171696</v>
      </c>
      <c r="AL72" s="42">
        <f t="shared" si="50"/>
        <v>171696</v>
      </c>
      <c r="AM72" s="42">
        <f t="shared" si="50"/>
        <v>171696</v>
      </c>
      <c r="AN72" s="42">
        <f t="shared" si="50"/>
        <v>171696</v>
      </c>
      <c r="AO72" s="42">
        <f t="shared" si="50"/>
        <v>171696</v>
      </c>
      <c r="AP72" s="42">
        <f t="shared" si="50"/>
        <v>171696</v>
      </c>
      <c r="AQ72" s="42">
        <f t="shared" si="50"/>
        <v>171696</v>
      </c>
      <c r="AR72" s="42">
        <f t="shared" si="50"/>
        <v>171696</v>
      </c>
      <c r="AS72" s="42">
        <f t="shared" si="50"/>
        <v>171696</v>
      </c>
      <c r="AT72" s="42">
        <f t="shared" si="50"/>
        <v>171696</v>
      </c>
      <c r="AU72" s="42">
        <f t="shared" si="50"/>
        <v>171696</v>
      </c>
      <c r="AV72" s="42">
        <f t="shared" si="50"/>
        <v>171696</v>
      </c>
      <c r="AW72" s="42">
        <f t="shared" si="50"/>
        <v>171696</v>
      </c>
      <c r="AX72" s="42">
        <f t="shared" si="50"/>
        <v>171696</v>
      </c>
      <c r="AY72" s="42">
        <f t="shared" si="50"/>
        <v>171696</v>
      </c>
      <c r="AZ72" s="42">
        <f t="shared" si="50"/>
        <v>171696</v>
      </c>
      <c r="BA72" s="42">
        <f t="shared" si="50"/>
        <v>171696</v>
      </c>
      <c r="BB72" s="42">
        <f t="shared" si="50"/>
        <v>171696</v>
      </c>
      <c r="BC72" s="42">
        <f t="shared" si="50"/>
        <v>171696</v>
      </c>
      <c r="BD72" s="42">
        <f t="shared" si="50"/>
        <v>171696</v>
      </c>
      <c r="BE72" s="42">
        <f t="shared" si="50"/>
        <v>171696</v>
      </c>
      <c r="BF72" s="42">
        <f t="shared" si="50"/>
        <v>171696</v>
      </c>
      <c r="BG72" s="42">
        <f t="shared" si="50"/>
        <v>171696</v>
      </c>
      <c r="BH72" s="42">
        <f t="shared" si="50"/>
        <v>171696</v>
      </c>
      <c r="BI72" s="42">
        <f t="shared" si="50"/>
        <v>171696</v>
      </c>
      <c r="BJ72" s="42">
        <f t="shared" si="50"/>
        <v>171696</v>
      </c>
      <c r="BK72" s="42">
        <f t="shared" si="50"/>
        <v>171696</v>
      </c>
      <c r="BL72" s="42">
        <f t="shared" si="50"/>
        <v>171696</v>
      </c>
      <c r="BM72" s="42">
        <f t="shared" si="50"/>
        <v>171696</v>
      </c>
      <c r="BN72" s="42">
        <f t="shared" si="50"/>
        <v>171696</v>
      </c>
    </row>
    <row r="73" spans="1:66" s="48" customFormat="1" x14ac:dyDescent="0.3">
      <c r="A73" t="s">
        <v>203</v>
      </c>
      <c r="B73" s="42">
        <v>858480</v>
      </c>
      <c r="C73" s="42">
        <f>$B$73</f>
        <v>858480</v>
      </c>
      <c r="D73" s="42">
        <f t="shared" ref="D73:BN73" si="51">$B$73</f>
        <v>858480</v>
      </c>
      <c r="E73" s="42">
        <f t="shared" si="51"/>
        <v>858480</v>
      </c>
      <c r="F73" s="42">
        <f t="shared" si="51"/>
        <v>858480</v>
      </c>
      <c r="G73" s="42">
        <f t="shared" si="51"/>
        <v>858480</v>
      </c>
      <c r="H73" s="42">
        <f t="shared" si="51"/>
        <v>858480</v>
      </c>
      <c r="I73" s="42">
        <f t="shared" si="51"/>
        <v>858480</v>
      </c>
      <c r="J73" s="42">
        <f t="shared" si="51"/>
        <v>858480</v>
      </c>
      <c r="K73" s="42">
        <f t="shared" si="51"/>
        <v>858480</v>
      </c>
      <c r="L73" s="42">
        <f t="shared" si="51"/>
        <v>858480</v>
      </c>
      <c r="M73" s="42">
        <f t="shared" si="51"/>
        <v>858480</v>
      </c>
      <c r="N73" s="42">
        <f t="shared" si="51"/>
        <v>858480</v>
      </c>
      <c r="O73" s="42">
        <f t="shared" si="51"/>
        <v>858480</v>
      </c>
      <c r="P73" s="42">
        <f t="shared" si="51"/>
        <v>858480</v>
      </c>
      <c r="Q73" s="42">
        <f t="shared" si="51"/>
        <v>858480</v>
      </c>
      <c r="R73" s="42">
        <f t="shared" si="51"/>
        <v>858480</v>
      </c>
      <c r="S73" s="42">
        <f t="shared" si="51"/>
        <v>858480</v>
      </c>
      <c r="T73" s="42">
        <f t="shared" si="51"/>
        <v>858480</v>
      </c>
      <c r="U73" s="42">
        <f t="shared" si="51"/>
        <v>858480</v>
      </c>
      <c r="V73" s="42">
        <f t="shared" si="51"/>
        <v>858480</v>
      </c>
      <c r="W73" s="42">
        <f t="shared" si="51"/>
        <v>858480</v>
      </c>
      <c r="X73" s="42">
        <f t="shared" si="51"/>
        <v>858480</v>
      </c>
      <c r="Y73" s="42">
        <f t="shared" si="51"/>
        <v>858480</v>
      </c>
      <c r="Z73" s="42">
        <f t="shared" si="51"/>
        <v>858480</v>
      </c>
      <c r="AA73" s="42">
        <f t="shared" si="51"/>
        <v>858480</v>
      </c>
      <c r="AB73" s="42">
        <f t="shared" si="51"/>
        <v>858480</v>
      </c>
      <c r="AC73" s="42">
        <f t="shared" si="51"/>
        <v>858480</v>
      </c>
      <c r="AD73" s="42">
        <f t="shared" si="51"/>
        <v>858480</v>
      </c>
      <c r="AE73" s="42">
        <f t="shared" si="51"/>
        <v>858480</v>
      </c>
      <c r="AF73" s="42">
        <f t="shared" si="51"/>
        <v>858480</v>
      </c>
      <c r="AG73" s="42">
        <f t="shared" si="51"/>
        <v>858480</v>
      </c>
      <c r="AH73" s="42">
        <f t="shared" si="51"/>
        <v>858480</v>
      </c>
      <c r="AI73" s="42">
        <f t="shared" si="51"/>
        <v>858480</v>
      </c>
      <c r="AJ73" s="42">
        <f t="shared" si="51"/>
        <v>858480</v>
      </c>
      <c r="AK73" s="42">
        <f t="shared" si="51"/>
        <v>858480</v>
      </c>
      <c r="AL73" s="42">
        <f t="shared" si="51"/>
        <v>858480</v>
      </c>
      <c r="AM73" s="42">
        <f t="shared" si="51"/>
        <v>858480</v>
      </c>
      <c r="AN73" s="42">
        <f t="shared" si="51"/>
        <v>858480</v>
      </c>
      <c r="AO73" s="42">
        <f t="shared" si="51"/>
        <v>858480</v>
      </c>
      <c r="AP73" s="42">
        <f t="shared" si="51"/>
        <v>858480</v>
      </c>
      <c r="AQ73" s="42">
        <f t="shared" si="51"/>
        <v>858480</v>
      </c>
      <c r="AR73" s="42">
        <f t="shared" si="51"/>
        <v>858480</v>
      </c>
      <c r="AS73" s="42">
        <f t="shared" si="51"/>
        <v>858480</v>
      </c>
      <c r="AT73" s="42">
        <f t="shared" si="51"/>
        <v>858480</v>
      </c>
      <c r="AU73" s="42">
        <f t="shared" si="51"/>
        <v>858480</v>
      </c>
      <c r="AV73" s="42">
        <f t="shared" si="51"/>
        <v>858480</v>
      </c>
      <c r="AW73" s="42">
        <f t="shared" si="51"/>
        <v>858480</v>
      </c>
      <c r="AX73" s="42">
        <f t="shared" si="51"/>
        <v>858480</v>
      </c>
      <c r="AY73" s="42">
        <f t="shared" si="51"/>
        <v>858480</v>
      </c>
      <c r="AZ73" s="42">
        <f t="shared" si="51"/>
        <v>858480</v>
      </c>
      <c r="BA73" s="42">
        <f t="shared" si="51"/>
        <v>858480</v>
      </c>
      <c r="BB73" s="42">
        <f t="shared" si="51"/>
        <v>858480</v>
      </c>
      <c r="BC73" s="42">
        <f t="shared" si="51"/>
        <v>858480</v>
      </c>
      <c r="BD73" s="42">
        <f t="shared" si="51"/>
        <v>858480</v>
      </c>
      <c r="BE73" s="42">
        <f t="shared" si="51"/>
        <v>858480</v>
      </c>
      <c r="BF73" s="42">
        <f t="shared" si="51"/>
        <v>858480</v>
      </c>
      <c r="BG73" s="42">
        <f t="shared" si="51"/>
        <v>858480</v>
      </c>
      <c r="BH73" s="42">
        <f t="shared" si="51"/>
        <v>858480</v>
      </c>
      <c r="BI73" s="42">
        <f t="shared" si="51"/>
        <v>858480</v>
      </c>
      <c r="BJ73" s="42">
        <f t="shared" si="51"/>
        <v>858480</v>
      </c>
      <c r="BK73" s="42">
        <f t="shared" si="51"/>
        <v>858480</v>
      </c>
      <c r="BL73" s="42">
        <f t="shared" si="51"/>
        <v>858480</v>
      </c>
      <c r="BM73" s="42">
        <f t="shared" si="51"/>
        <v>858480</v>
      </c>
      <c r="BN73" s="42">
        <f t="shared" si="51"/>
        <v>858480</v>
      </c>
    </row>
    <row r="74" spans="1:66" s="48" customFormat="1" x14ac:dyDescent="0.3">
      <c r="A74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spans="1:66" s="48" customFormat="1" x14ac:dyDescent="0.3">
      <c r="A75" t="s">
        <v>211</v>
      </c>
      <c r="B75" s="42">
        <v>40</v>
      </c>
      <c r="C75" s="42">
        <v>40</v>
      </c>
      <c r="D75" s="42">
        <v>40</v>
      </c>
      <c r="E75" s="42">
        <v>40</v>
      </c>
      <c r="F75" s="42">
        <v>40</v>
      </c>
      <c r="G75" s="42">
        <v>40</v>
      </c>
      <c r="H75" s="42">
        <v>40</v>
      </c>
      <c r="I75" s="42">
        <v>40</v>
      </c>
      <c r="J75" s="42">
        <v>40</v>
      </c>
      <c r="K75" s="42">
        <v>40</v>
      </c>
      <c r="L75" s="42">
        <v>40</v>
      </c>
      <c r="M75" s="42">
        <v>40</v>
      </c>
      <c r="N75" s="42">
        <v>40</v>
      </c>
      <c r="O75" s="42">
        <v>40</v>
      </c>
      <c r="P75" s="42">
        <v>40</v>
      </c>
      <c r="Q75" s="42">
        <v>40</v>
      </c>
      <c r="R75" s="42">
        <v>40</v>
      </c>
      <c r="S75" s="42">
        <v>40</v>
      </c>
      <c r="T75" s="42">
        <v>40</v>
      </c>
      <c r="U75" s="42">
        <v>40</v>
      </c>
      <c r="V75" s="42">
        <v>40</v>
      </c>
      <c r="W75" s="42">
        <v>40</v>
      </c>
      <c r="X75" s="42">
        <v>40</v>
      </c>
      <c r="Y75" s="42">
        <v>40</v>
      </c>
      <c r="Z75" s="42">
        <v>40</v>
      </c>
      <c r="AA75" s="42">
        <v>40</v>
      </c>
      <c r="AB75" s="42">
        <v>40</v>
      </c>
      <c r="AC75" s="42">
        <v>40</v>
      </c>
      <c r="AD75" s="42">
        <v>40</v>
      </c>
      <c r="AE75" s="42">
        <v>40</v>
      </c>
      <c r="AF75" s="42">
        <v>40</v>
      </c>
      <c r="AG75" s="42">
        <v>40</v>
      </c>
      <c r="AH75" s="42">
        <v>40</v>
      </c>
      <c r="AI75" s="42">
        <v>40</v>
      </c>
      <c r="AJ75" s="42">
        <v>40</v>
      </c>
      <c r="AK75" s="42">
        <v>40</v>
      </c>
      <c r="AL75" s="42">
        <v>40</v>
      </c>
      <c r="AM75" s="42">
        <v>40</v>
      </c>
      <c r="AN75" s="42">
        <v>40</v>
      </c>
      <c r="AO75" s="42">
        <v>40</v>
      </c>
      <c r="AP75" s="42">
        <v>40</v>
      </c>
      <c r="AQ75" s="42">
        <v>40</v>
      </c>
      <c r="AR75" s="42">
        <v>40</v>
      </c>
      <c r="AS75" s="42">
        <v>40</v>
      </c>
      <c r="AT75" s="42">
        <v>40</v>
      </c>
      <c r="AU75" s="42">
        <v>40</v>
      </c>
      <c r="AV75" s="42">
        <v>40</v>
      </c>
      <c r="AW75" s="42">
        <v>40</v>
      </c>
      <c r="AX75" s="42">
        <v>40</v>
      </c>
      <c r="AY75" s="42">
        <v>40</v>
      </c>
      <c r="AZ75" s="42">
        <v>40</v>
      </c>
      <c r="BA75" s="42">
        <v>40</v>
      </c>
      <c r="BB75" s="42">
        <v>40</v>
      </c>
      <c r="BC75" s="42">
        <v>40</v>
      </c>
      <c r="BD75" s="42">
        <v>40</v>
      </c>
      <c r="BE75" s="42">
        <v>40</v>
      </c>
      <c r="BF75" s="42">
        <v>40</v>
      </c>
      <c r="BG75" s="42">
        <v>40</v>
      </c>
      <c r="BH75" s="42">
        <v>40</v>
      </c>
      <c r="BI75" s="42">
        <v>40</v>
      </c>
      <c r="BJ75" s="42">
        <v>40</v>
      </c>
      <c r="BK75" s="42">
        <v>40</v>
      </c>
      <c r="BL75" s="42">
        <v>40</v>
      </c>
      <c r="BM75" s="42">
        <v>40</v>
      </c>
      <c r="BN75" s="42">
        <v>40</v>
      </c>
    </row>
    <row r="76" spans="1:66" s="48" customFormat="1" x14ac:dyDescent="0.3">
      <c r="A76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spans="1:66" s="48" customFormat="1" x14ac:dyDescent="0.3">
      <c r="A77" s="79" t="s">
        <v>218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</row>
    <row r="78" spans="1:66" s="48" customFormat="1" x14ac:dyDescent="0.3">
      <c r="A78" t="s">
        <v>200</v>
      </c>
      <c r="B78" s="42">
        <f>B70*$B$75</f>
        <v>6867840</v>
      </c>
      <c r="C78" s="42">
        <f t="shared" ref="C78:BN81" si="52">C70*$B$75</f>
        <v>6867840</v>
      </c>
      <c r="D78" s="42">
        <f t="shared" si="52"/>
        <v>6867840</v>
      </c>
      <c r="E78" s="42">
        <f t="shared" si="52"/>
        <v>6867840</v>
      </c>
      <c r="F78" s="42">
        <f t="shared" si="52"/>
        <v>6867840</v>
      </c>
      <c r="G78" s="42">
        <f t="shared" si="52"/>
        <v>6867840</v>
      </c>
      <c r="H78" s="42">
        <f t="shared" si="52"/>
        <v>6867840</v>
      </c>
      <c r="I78" s="42">
        <f t="shared" si="52"/>
        <v>6867840</v>
      </c>
      <c r="J78" s="42">
        <f t="shared" si="52"/>
        <v>6867840</v>
      </c>
      <c r="K78" s="42">
        <f t="shared" si="52"/>
        <v>6867840</v>
      </c>
      <c r="L78" s="42">
        <f t="shared" si="52"/>
        <v>6867840</v>
      </c>
      <c r="M78" s="42">
        <f t="shared" si="52"/>
        <v>6867840</v>
      </c>
      <c r="N78" s="42">
        <f t="shared" si="52"/>
        <v>6867840</v>
      </c>
      <c r="O78" s="42">
        <f t="shared" si="52"/>
        <v>6867840</v>
      </c>
      <c r="P78" s="42">
        <f t="shared" si="52"/>
        <v>6867840</v>
      </c>
      <c r="Q78" s="42">
        <f t="shared" si="52"/>
        <v>6867840</v>
      </c>
      <c r="R78" s="42">
        <f t="shared" si="52"/>
        <v>6867840</v>
      </c>
      <c r="S78" s="42">
        <f t="shared" si="52"/>
        <v>6867840</v>
      </c>
      <c r="T78" s="42">
        <f t="shared" si="52"/>
        <v>6867840</v>
      </c>
      <c r="U78" s="42">
        <f t="shared" si="52"/>
        <v>6867840</v>
      </c>
      <c r="V78" s="42">
        <f t="shared" si="52"/>
        <v>6867840</v>
      </c>
      <c r="W78" s="42">
        <f t="shared" si="52"/>
        <v>6867840</v>
      </c>
      <c r="X78" s="42">
        <f t="shared" si="52"/>
        <v>6867840</v>
      </c>
      <c r="Y78" s="42">
        <f t="shared" si="52"/>
        <v>6867840</v>
      </c>
      <c r="Z78" s="42">
        <f t="shared" si="52"/>
        <v>6867840</v>
      </c>
      <c r="AA78" s="42">
        <f t="shared" si="52"/>
        <v>6867840</v>
      </c>
      <c r="AB78" s="42">
        <f t="shared" si="52"/>
        <v>6867840</v>
      </c>
      <c r="AC78" s="42">
        <f t="shared" si="52"/>
        <v>6867840</v>
      </c>
      <c r="AD78" s="42">
        <f t="shared" si="52"/>
        <v>6867840</v>
      </c>
      <c r="AE78" s="42">
        <f t="shared" si="52"/>
        <v>6867840</v>
      </c>
      <c r="AF78" s="42">
        <f t="shared" si="52"/>
        <v>6867840</v>
      </c>
      <c r="AG78" s="42">
        <f t="shared" si="52"/>
        <v>6867840</v>
      </c>
      <c r="AH78" s="42">
        <f t="shared" si="52"/>
        <v>6867840</v>
      </c>
      <c r="AI78" s="42">
        <f t="shared" si="52"/>
        <v>6867840</v>
      </c>
      <c r="AJ78" s="42">
        <f t="shared" si="52"/>
        <v>6867840</v>
      </c>
      <c r="AK78" s="42">
        <f t="shared" si="52"/>
        <v>6867840</v>
      </c>
      <c r="AL78" s="42">
        <f t="shared" si="52"/>
        <v>6867840</v>
      </c>
      <c r="AM78" s="42">
        <f t="shared" si="52"/>
        <v>6867840</v>
      </c>
      <c r="AN78" s="42">
        <f t="shared" si="52"/>
        <v>6867840</v>
      </c>
      <c r="AO78" s="42">
        <f t="shared" si="52"/>
        <v>6867840</v>
      </c>
      <c r="AP78" s="42">
        <f t="shared" si="52"/>
        <v>6867840</v>
      </c>
      <c r="AQ78" s="42">
        <f t="shared" si="52"/>
        <v>6867840</v>
      </c>
      <c r="AR78" s="42">
        <f t="shared" si="52"/>
        <v>6867840</v>
      </c>
      <c r="AS78" s="42">
        <f t="shared" si="52"/>
        <v>6867840</v>
      </c>
      <c r="AT78" s="42">
        <f t="shared" si="52"/>
        <v>6867840</v>
      </c>
      <c r="AU78" s="42">
        <f t="shared" si="52"/>
        <v>6867840</v>
      </c>
      <c r="AV78" s="42">
        <f t="shared" si="52"/>
        <v>6867840</v>
      </c>
      <c r="AW78" s="42">
        <f t="shared" si="52"/>
        <v>6867840</v>
      </c>
      <c r="AX78" s="42">
        <f t="shared" si="52"/>
        <v>6867840</v>
      </c>
      <c r="AY78" s="42">
        <f t="shared" si="52"/>
        <v>6867840</v>
      </c>
      <c r="AZ78" s="42">
        <f t="shared" si="52"/>
        <v>6867840</v>
      </c>
      <c r="BA78" s="42">
        <f t="shared" si="52"/>
        <v>6867840</v>
      </c>
      <c r="BB78" s="42">
        <f t="shared" si="52"/>
        <v>6867840</v>
      </c>
      <c r="BC78" s="42">
        <f t="shared" si="52"/>
        <v>6867840</v>
      </c>
      <c r="BD78" s="42">
        <f t="shared" si="52"/>
        <v>6867840</v>
      </c>
      <c r="BE78" s="42">
        <f t="shared" si="52"/>
        <v>6867840</v>
      </c>
      <c r="BF78" s="42">
        <f t="shared" si="52"/>
        <v>6867840</v>
      </c>
      <c r="BG78" s="42">
        <f t="shared" si="52"/>
        <v>6867840</v>
      </c>
      <c r="BH78" s="42">
        <f t="shared" si="52"/>
        <v>6867840</v>
      </c>
      <c r="BI78" s="42">
        <f t="shared" si="52"/>
        <v>6867840</v>
      </c>
      <c r="BJ78" s="42">
        <f t="shared" si="52"/>
        <v>6867840</v>
      </c>
      <c r="BK78" s="42">
        <f t="shared" si="52"/>
        <v>6867840</v>
      </c>
      <c r="BL78" s="42">
        <f t="shared" si="52"/>
        <v>6867840</v>
      </c>
      <c r="BM78" s="42">
        <f t="shared" si="52"/>
        <v>6867840</v>
      </c>
      <c r="BN78" s="42">
        <f t="shared" si="52"/>
        <v>6867840</v>
      </c>
    </row>
    <row r="79" spans="1:66" s="48" customFormat="1" x14ac:dyDescent="0.3">
      <c r="A79" t="s">
        <v>201</v>
      </c>
      <c r="B79" s="42">
        <f t="shared" ref="B79:Q81" si="53">B71*$B$75</f>
        <v>34339200</v>
      </c>
      <c r="C79" s="42">
        <f t="shared" si="53"/>
        <v>34339200</v>
      </c>
      <c r="D79" s="42">
        <f t="shared" si="53"/>
        <v>34339200</v>
      </c>
      <c r="E79" s="42">
        <f t="shared" si="53"/>
        <v>34339200</v>
      </c>
      <c r="F79" s="42">
        <f t="shared" si="53"/>
        <v>34339200</v>
      </c>
      <c r="G79" s="42">
        <f t="shared" si="53"/>
        <v>34339200</v>
      </c>
      <c r="H79" s="42">
        <f t="shared" si="53"/>
        <v>34339200</v>
      </c>
      <c r="I79" s="42">
        <f t="shared" si="53"/>
        <v>34339200</v>
      </c>
      <c r="J79" s="42">
        <f t="shared" si="53"/>
        <v>34339200</v>
      </c>
      <c r="K79" s="42">
        <f t="shared" si="53"/>
        <v>34339200</v>
      </c>
      <c r="L79" s="42">
        <f t="shared" si="53"/>
        <v>34339200</v>
      </c>
      <c r="M79" s="42">
        <f t="shared" si="53"/>
        <v>34339200</v>
      </c>
      <c r="N79" s="42">
        <f t="shared" si="53"/>
        <v>34339200</v>
      </c>
      <c r="O79" s="42">
        <f t="shared" si="53"/>
        <v>34339200</v>
      </c>
      <c r="P79" s="42">
        <f t="shared" si="53"/>
        <v>34339200</v>
      </c>
      <c r="Q79" s="42">
        <f t="shared" si="53"/>
        <v>34339200</v>
      </c>
      <c r="R79" s="42">
        <f t="shared" si="52"/>
        <v>34339200</v>
      </c>
      <c r="S79" s="42">
        <f t="shared" si="52"/>
        <v>34339200</v>
      </c>
      <c r="T79" s="42">
        <f t="shared" si="52"/>
        <v>34339200</v>
      </c>
      <c r="U79" s="42">
        <f t="shared" si="52"/>
        <v>34339200</v>
      </c>
      <c r="V79" s="42">
        <f t="shared" si="52"/>
        <v>34339200</v>
      </c>
      <c r="W79" s="42">
        <f t="shared" si="52"/>
        <v>34339200</v>
      </c>
      <c r="X79" s="42">
        <f t="shared" si="52"/>
        <v>34339200</v>
      </c>
      <c r="Y79" s="42">
        <f t="shared" si="52"/>
        <v>34339200</v>
      </c>
      <c r="Z79" s="42">
        <f t="shared" si="52"/>
        <v>34339200</v>
      </c>
      <c r="AA79" s="42">
        <f t="shared" si="52"/>
        <v>34339200</v>
      </c>
      <c r="AB79" s="42">
        <f t="shared" si="52"/>
        <v>34339200</v>
      </c>
      <c r="AC79" s="42">
        <f t="shared" si="52"/>
        <v>34339200</v>
      </c>
      <c r="AD79" s="42">
        <f t="shared" si="52"/>
        <v>34339200</v>
      </c>
      <c r="AE79" s="42">
        <f t="shared" si="52"/>
        <v>34339200</v>
      </c>
      <c r="AF79" s="42">
        <f t="shared" si="52"/>
        <v>34339200</v>
      </c>
      <c r="AG79" s="42">
        <f t="shared" si="52"/>
        <v>34339200</v>
      </c>
      <c r="AH79" s="42">
        <f t="shared" si="52"/>
        <v>34339200</v>
      </c>
      <c r="AI79" s="42">
        <f t="shared" si="52"/>
        <v>34339200</v>
      </c>
      <c r="AJ79" s="42">
        <f t="shared" si="52"/>
        <v>34339200</v>
      </c>
      <c r="AK79" s="42">
        <f t="shared" si="52"/>
        <v>34339200</v>
      </c>
      <c r="AL79" s="42">
        <f t="shared" si="52"/>
        <v>34339200</v>
      </c>
      <c r="AM79" s="42">
        <f t="shared" si="52"/>
        <v>34339200</v>
      </c>
      <c r="AN79" s="42">
        <f t="shared" si="52"/>
        <v>34339200</v>
      </c>
      <c r="AO79" s="42">
        <f t="shared" si="52"/>
        <v>34339200</v>
      </c>
      <c r="AP79" s="42">
        <f t="shared" si="52"/>
        <v>34339200</v>
      </c>
      <c r="AQ79" s="42">
        <f t="shared" si="52"/>
        <v>34339200</v>
      </c>
      <c r="AR79" s="42">
        <f t="shared" si="52"/>
        <v>34339200</v>
      </c>
      <c r="AS79" s="42">
        <f t="shared" si="52"/>
        <v>34339200</v>
      </c>
      <c r="AT79" s="42">
        <f t="shared" si="52"/>
        <v>34339200</v>
      </c>
      <c r="AU79" s="42">
        <f t="shared" si="52"/>
        <v>34339200</v>
      </c>
      <c r="AV79" s="42">
        <f t="shared" si="52"/>
        <v>34339200</v>
      </c>
      <c r="AW79" s="42">
        <f t="shared" si="52"/>
        <v>34339200</v>
      </c>
      <c r="AX79" s="42">
        <f t="shared" si="52"/>
        <v>34339200</v>
      </c>
      <c r="AY79" s="42">
        <f t="shared" si="52"/>
        <v>34339200</v>
      </c>
      <c r="AZ79" s="42">
        <f t="shared" si="52"/>
        <v>34339200</v>
      </c>
      <c r="BA79" s="42">
        <f t="shared" si="52"/>
        <v>34339200</v>
      </c>
      <c r="BB79" s="42">
        <f t="shared" si="52"/>
        <v>34339200</v>
      </c>
      <c r="BC79" s="42">
        <f t="shared" si="52"/>
        <v>34339200</v>
      </c>
      <c r="BD79" s="42">
        <f t="shared" si="52"/>
        <v>34339200</v>
      </c>
      <c r="BE79" s="42">
        <f t="shared" si="52"/>
        <v>34339200</v>
      </c>
      <c r="BF79" s="42">
        <f t="shared" si="52"/>
        <v>34339200</v>
      </c>
      <c r="BG79" s="42">
        <f t="shared" si="52"/>
        <v>34339200</v>
      </c>
      <c r="BH79" s="42">
        <f t="shared" si="52"/>
        <v>34339200</v>
      </c>
      <c r="BI79" s="42">
        <f t="shared" si="52"/>
        <v>34339200</v>
      </c>
      <c r="BJ79" s="42">
        <f t="shared" si="52"/>
        <v>34339200</v>
      </c>
      <c r="BK79" s="42">
        <f t="shared" si="52"/>
        <v>34339200</v>
      </c>
      <c r="BL79" s="42">
        <f t="shared" si="52"/>
        <v>34339200</v>
      </c>
      <c r="BM79" s="42">
        <f t="shared" si="52"/>
        <v>34339200</v>
      </c>
      <c r="BN79" s="42">
        <f t="shared" si="52"/>
        <v>34339200</v>
      </c>
    </row>
    <row r="80" spans="1:66" s="48" customFormat="1" x14ac:dyDescent="0.3">
      <c r="A80" t="s">
        <v>202</v>
      </c>
      <c r="B80" s="42">
        <f t="shared" si="53"/>
        <v>6867840</v>
      </c>
      <c r="C80" s="42">
        <f t="shared" si="52"/>
        <v>6867840</v>
      </c>
      <c r="D80" s="42">
        <f t="shared" si="52"/>
        <v>6867840</v>
      </c>
      <c r="E80" s="42">
        <f t="shared" si="52"/>
        <v>6867840</v>
      </c>
      <c r="F80" s="42">
        <f t="shared" si="52"/>
        <v>6867840</v>
      </c>
      <c r="G80" s="42">
        <f t="shared" si="52"/>
        <v>6867840</v>
      </c>
      <c r="H80" s="42">
        <f t="shared" si="52"/>
        <v>6867840</v>
      </c>
      <c r="I80" s="42">
        <f t="shared" si="52"/>
        <v>6867840</v>
      </c>
      <c r="J80" s="42">
        <f t="shared" si="52"/>
        <v>6867840</v>
      </c>
      <c r="K80" s="42">
        <f t="shared" si="52"/>
        <v>6867840</v>
      </c>
      <c r="L80" s="42">
        <f t="shared" si="52"/>
        <v>6867840</v>
      </c>
      <c r="M80" s="42">
        <f t="shared" si="52"/>
        <v>6867840</v>
      </c>
      <c r="N80" s="42">
        <f t="shared" si="52"/>
        <v>6867840</v>
      </c>
      <c r="O80" s="42">
        <f t="shared" si="52"/>
        <v>6867840</v>
      </c>
      <c r="P80" s="42">
        <f t="shared" si="52"/>
        <v>6867840</v>
      </c>
      <c r="Q80" s="42">
        <f t="shared" si="52"/>
        <v>6867840</v>
      </c>
      <c r="R80" s="42">
        <f t="shared" si="52"/>
        <v>6867840</v>
      </c>
      <c r="S80" s="42">
        <f t="shared" si="52"/>
        <v>6867840</v>
      </c>
      <c r="T80" s="42">
        <f t="shared" si="52"/>
        <v>6867840</v>
      </c>
      <c r="U80" s="42">
        <f t="shared" si="52"/>
        <v>6867840</v>
      </c>
      <c r="V80" s="42">
        <f t="shared" si="52"/>
        <v>6867840</v>
      </c>
      <c r="W80" s="42">
        <f t="shared" si="52"/>
        <v>6867840</v>
      </c>
      <c r="X80" s="42">
        <f t="shared" si="52"/>
        <v>6867840</v>
      </c>
      <c r="Y80" s="42">
        <f t="shared" si="52"/>
        <v>6867840</v>
      </c>
      <c r="Z80" s="42">
        <f t="shared" si="52"/>
        <v>6867840</v>
      </c>
      <c r="AA80" s="42">
        <f t="shared" si="52"/>
        <v>6867840</v>
      </c>
      <c r="AB80" s="42">
        <f t="shared" si="52"/>
        <v>6867840</v>
      </c>
      <c r="AC80" s="42">
        <f t="shared" si="52"/>
        <v>6867840</v>
      </c>
      <c r="AD80" s="42">
        <f t="shared" si="52"/>
        <v>6867840</v>
      </c>
      <c r="AE80" s="42">
        <f t="shared" si="52"/>
        <v>6867840</v>
      </c>
      <c r="AF80" s="42">
        <f t="shared" si="52"/>
        <v>6867840</v>
      </c>
      <c r="AG80" s="42">
        <f t="shared" si="52"/>
        <v>6867840</v>
      </c>
      <c r="AH80" s="42">
        <f t="shared" si="52"/>
        <v>6867840</v>
      </c>
      <c r="AI80" s="42">
        <f t="shared" si="52"/>
        <v>6867840</v>
      </c>
      <c r="AJ80" s="42">
        <f t="shared" si="52"/>
        <v>6867840</v>
      </c>
      <c r="AK80" s="42">
        <f t="shared" si="52"/>
        <v>6867840</v>
      </c>
      <c r="AL80" s="42">
        <f t="shared" si="52"/>
        <v>6867840</v>
      </c>
      <c r="AM80" s="42">
        <f t="shared" si="52"/>
        <v>6867840</v>
      </c>
      <c r="AN80" s="42">
        <f t="shared" si="52"/>
        <v>6867840</v>
      </c>
      <c r="AO80" s="42">
        <f t="shared" si="52"/>
        <v>6867840</v>
      </c>
      <c r="AP80" s="42">
        <f t="shared" si="52"/>
        <v>6867840</v>
      </c>
      <c r="AQ80" s="42">
        <f t="shared" si="52"/>
        <v>6867840</v>
      </c>
      <c r="AR80" s="42">
        <f t="shared" si="52"/>
        <v>6867840</v>
      </c>
      <c r="AS80" s="42">
        <f t="shared" si="52"/>
        <v>6867840</v>
      </c>
      <c r="AT80" s="42">
        <f t="shared" si="52"/>
        <v>6867840</v>
      </c>
      <c r="AU80" s="42">
        <f t="shared" si="52"/>
        <v>6867840</v>
      </c>
      <c r="AV80" s="42">
        <f t="shared" si="52"/>
        <v>6867840</v>
      </c>
      <c r="AW80" s="42">
        <f t="shared" si="52"/>
        <v>6867840</v>
      </c>
      <c r="AX80" s="42">
        <f t="shared" si="52"/>
        <v>6867840</v>
      </c>
      <c r="AY80" s="42">
        <f t="shared" si="52"/>
        <v>6867840</v>
      </c>
      <c r="AZ80" s="42">
        <f t="shared" si="52"/>
        <v>6867840</v>
      </c>
      <c r="BA80" s="42">
        <f t="shared" si="52"/>
        <v>6867840</v>
      </c>
      <c r="BB80" s="42">
        <f t="shared" si="52"/>
        <v>6867840</v>
      </c>
      <c r="BC80" s="42">
        <f t="shared" si="52"/>
        <v>6867840</v>
      </c>
      <c r="BD80" s="42">
        <f t="shared" si="52"/>
        <v>6867840</v>
      </c>
      <c r="BE80" s="42">
        <f t="shared" si="52"/>
        <v>6867840</v>
      </c>
      <c r="BF80" s="42">
        <f t="shared" si="52"/>
        <v>6867840</v>
      </c>
      <c r="BG80" s="42">
        <f t="shared" si="52"/>
        <v>6867840</v>
      </c>
      <c r="BH80" s="42">
        <f t="shared" si="52"/>
        <v>6867840</v>
      </c>
      <c r="BI80" s="42">
        <f t="shared" si="52"/>
        <v>6867840</v>
      </c>
      <c r="BJ80" s="42">
        <f t="shared" si="52"/>
        <v>6867840</v>
      </c>
      <c r="BK80" s="42">
        <f t="shared" si="52"/>
        <v>6867840</v>
      </c>
      <c r="BL80" s="42">
        <f t="shared" si="52"/>
        <v>6867840</v>
      </c>
      <c r="BM80" s="42">
        <f t="shared" si="52"/>
        <v>6867840</v>
      </c>
      <c r="BN80" s="42">
        <f t="shared" si="52"/>
        <v>6867840</v>
      </c>
    </row>
    <row r="81" spans="1:66" s="48" customFormat="1" x14ac:dyDescent="0.3">
      <c r="A81" t="s">
        <v>203</v>
      </c>
      <c r="B81" s="42">
        <f t="shared" si="53"/>
        <v>34339200</v>
      </c>
      <c r="C81" s="42">
        <f t="shared" si="52"/>
        <v>34339200</v>
      </c>
      <c r="D81" s="42">
        <f t="shared" si="52"/>
        <v>34339200</v>
      </c>
      <c r="E81" s="42">
        <f t="shared" si="52"/>
        <v>34339200</v>
      </c>
      <c r="F81" s="42">
        <f t="shared" si="52"/>
        <v>34339200</v>
      </c>
      <c r="G81" s="42">
        <f t="shared" si="52"/>
        <v>34339200</v>
      </c>
      <c r="H81" s="42">
        <f t="shared" si="52"/>
        <v>34339200</v>
      </c>
      <c r="I81" s="42">
        <f t="shared" si="52"/>
        <v>34339200</v>
      </c>
      <c r="J81" s="42">
        <f t="shared" si="52"/>
        <v>34339200</v>
      </c>
      <c r="K81" s="42">
        <f t="shared" si="52"/>
        <v>34339200</v>
      </c>
      <c r="L81" s="42">
        <f t="shared" si="52"/>
        <v>34339200</v>
      </c>
      <c r="M81" s="42">
        <f t="shared" si="52"/>
        <v>34339200</v>
      </c>
      <c r="N81" s="42">
        <f t="shared" si="52"/>
        <v>34339200</v>
      </c>
      <c r="O81" s="42">
        <f t="shared" si="52"/>
        <v>34339200</v>
      </c>
      <c r="P81" s="42">
        <f t="shared" si="52"/>
        <v>34339200</v>
      </c>
      <c r="Q81" s="42">
        <f t="shared" si="52"/>
        <v>34339200</v>
      </c>
      <c r="R81" s="42">
        <f t="shared" si="52"/>
        <v>34339200</v>
      </c>
      <c r="S81" s="42">
        <f t="shared" si="52"/>
        <v>34339200</v>
      </c>
      <c r="T81" s="42">
        <f t="shared" si="52"/>
        <v>34339200</v>
      </c>
      <c r="U81" s="42">
        <f t="shared" si="52"/>
        <v>34339200</v>
      </c>
      <c r="V81" s="42">
        <f t="shared" si="52"/>
        <v>34339200</v>
      </c>
      <c r="W81" s="42">
        <f t="shared" si="52"/>
        <v>34339200</v>
      </c>
      <c r="X81" s="42">
        <f t="shared" si="52"/>
        <v>34339200</v>
      </c>
      <c r="Y81" s="42">
        <f t="shared" si="52"/>
        <v>34339200</v>
      </c>
      <c r="Z81" s="42">
        <f t="shared" si="52"/>
        <v>34339200</v>
      </c>
      <c r="AA81" s="42">
        <f t="shared" si="52"/>
        <v>34339200</v>
      </c>
      <c r="AB81" s="42">
        <f t="shared" si="52"/>
        <v>34339200</v>
      </c>
      <c r="AC81" s="42">
        <f t="shared" si="52"/>
        <v>34339200</v>
      </c>
      <c r="AD81" s="42">
        <f t="shared" si="52"/>
        <v>34339200</v>
      </c>
      <c r="AE81" s="42">
        <f t="shared" si="52"/>
        <v>34339200</v>
      </c>
      <c r="AF81" s="42">
        <f t="shared" si="52"/>
        <v>34339200</v>
      </c>
      <c r="AG81" s="42">
        <f t="shared" si="52"/>
        <v>34339200</v>
      </c>
      <c r="AH81" s="42">
        <f t="shared" si="52"/>
        <v>34339200</v>
      </c>
      <c r="AI81" s="42">
        <f t="shared" si="52"/>
        <v>34339200</v>
      </c>
      <c r="AJ81" s="42">
        <f t="shared" si="52"/>
        <v>34339200</v>
      </c>
      <c r="AK81" s="42">
        <f t="shared" si="52"/>
        <v>34339200</v>
      </c>
      <c r="AL81" s="42">
        <f t="shared" si="52"/>
        <v>34339200</v>
      </c>
      <c r="AM81" s="42">
        <f t="shared" si="52"/>
        <v>34339200</v>
      </c>
      <c r="AN81" s="42">
        <f t="shared" si="52"/>
        <v>34339200</v>
      </c>
      <c r="AO81" s="42">
        <f t="shared" si="52"/>
        <v>34339200</v>
      </c>
      <c r="AP81" s="42">
        <f t="shared" si="52"/>
        <v>34339200</v>
      </c>
      <c r="AQ81" s="42">
        <f t="shared" si="52"/>
        <v>34339200</v>
      </c>
      <c r="AR81" s="42">
        <f t="shared" si="52"/>
        <v>34339200</v>
      </c>
      <c r="AS81" s="42">
        <f t="shared" si="52"/>
        <v>34339200</v>
      </c>
      <c r="AT81" s="42">
        <f t="shared" si="52"/>
        <v>34339200</v>
      </c>
      <c r="AU81" s="42">
        <f t="shared" si="52"/>
        <v>34339200</v>
      </c>
      <c r="AV81" s="42">
        <f t="shared" si="52"/>
        <v>34339200</v>
      </c>
      <c r="AW81" s="42">
        <f t="shared" si="52"/>
        <v>34339200</v>
      </c>
      <c r="AX81" s="42">
        <f t="shared" si="52"/>
        <v>34339200</v>
      </c>
      <c r="AY81" s="42">
        <f t="shared" si="52"/>
        <v>34339200</v>
      </c>
      <c r="AZ81" s="42">
        <f t="shared" si="52"/>
        <v>34339200</v>
      </c>
      <c r="BA81" s="42">
        <f t="shared" si="52"/>
        <v>34339200</v>
      </c>
      <c r="BB81" s="42">
        <f t="shared" si="52"/>
        <v>34339200</v>
      </c>
      <c r="BC81" s="42">
        <f t="shared" si="52"/>
        <v>34339200</v>
      </c>
      <c r="BD81" s="42">
        <f t="shared" si="52"/>
        <v>34339200</v>
      </c>
      <c r="BE81" s="42">
        <f t="shared" si="52"/>
        <v>34339200</v>
      </c>
      <c r="BF81" s="42">
        <f t="shared" si="52"/>
        <v>34339200</v>
      </c>
      <c r="BG81" s="42">
        <f t="shared" si="52"/>
        <v>34339200</v>
      </c>
      <c r="BH81" s="42">
        <f t="shared" si="52"/>
        <v>34339200</v>
      </c>
      <c r="BI81" s="42">
        <f t="shared" si="52"/>
        <v>34339200</v>
      </c>
      <c r="BJ81" s="42">
        <f t="shared" si="52"/>
        <v>34339200</v>
      </c>
      <c r="BK81" s="42">
        <f t="shared" si="52"/>
        <v>34339200</v>
      </c>
      <c r="BL81" s="42">
        <f t="shared" si="52"/>
        <v>34339200</v>
      </c>
      <c r="BM81" s="42">
        <f t="shared" si="52"/>
        <v>34339200</v>
      </c>
      <c r="BN81" s="42">
        <f t="shared" si="52"/>
        <v>34339200</v>
      </c>
    </row>
    <row r="82" spans="1:66" s="48" customFormat="1" x14ac:dyDescent="0.3">
      <c r="A8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</row>
    <row r="83" spans="1:66" s="48" customFormat="1" x14ac:dyDescent="0.3">
      <c r="A83" s="79" t="s">
        <v>219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</row>
    <row r="84" spans="1:66" s="48" customFormat="1" x14ac:dyDescent="0.3">
      <c r="A84" t="s">
        <v>200</v>
      </c>
      <c r="B84" s="42">
        <f>B17*0.01</f>
        <v>172000</v>
      </c>
      <c r="C84" s="42">
        <f t="shared" ref="C84:AH84" si="54">(C17*0.01)*1.01</f>
        <v>173720</v>
      </c>
      <c r="D84" s="42">
        <f t="shared" si="54"/>
        <v>173720</v>
      </c>
      <c r="E84" s="42">
        <f t="shared" si="54"/>
        <v>173720</v>
      </c>
      <c r="F84" s="42">
        <f t="shared" si="54"/>
        <v>173720</v>
      </c>
      <c r="G84" s="42">
        <f t="shared" si="54"/>
        <v>173720</v>
      </c>
      <c r="H84" s="42">
        <f t="shared" si="54"/>
        <v>173720</v>
      </c>
      <c r="I84" s="42">
        <f t="shared" si="54"/>
        <v>173720</v>
      </c>
      <c r="J84" s="42">
        <f t="shared" si="54"/>
        <v>173720</v>
      </c>
      <c r="K84" s="42">
        <f t="shared" si="54"/>
        <v>173720</v>
      </c>
      <c r="L84" s="42">
        <f t="shared" si="54"/>
        <v>173720</v>
      </c>
      <c r="M84" s="42">
        <f t="shared" si="54"/>
        <v>173720</v>
      </c>
      <c r="N84" s="42">
        <f t="shared" si="54"/>
        <v>173720</v>
      </c>
      <c r="O84" s="42">
        <f t="shared" si="54"/>
        <v>173720</v>
      </c>
      <c r="P84" s="42">
        <f t="shared" si="54"/>
        <v>173720</v>
      </c>
      <c r="Q84" s="42">
        <f t="shared" si="54"/>
        <v>173720</v>
      </c>
      <c r="R84" s="42">
        <f t="shared" si="54"/>
        <v>173720</v>
      </c>
      <c r="S84" s="42">
        <f t="shared" si="54"/>
        <v>173720</v>
      </c>
      <c r="T84" s="42">
        <f t="shared" si="54"/>
        <v>173720</v>
      </c>
      <c r="U84" s="42">
        <f t="shared" si="54"/>
        <v>173720</v>
      </c>
      <c r="V84" s="42">
        <f t="shared" si="54"/>
        <v>177541.84</v>
      </c>
      <c r="W84" s="42">
        <f t="shared" si="54"/>
        <v>181447.76048000003</v>
      </c>
      <c r="X84" s="42">
        <f t="shared" si="54"/>
        <v>185439.61121056002</v>
      </c>
      <c r="Y84" s="42">
        <f t="shared" si="54"/>
        <v>189519.28265719235</v>
      </c>
      <c r="Z84" s="42">
        <f t="shared" si="54"/>
        <v>193688.70687565059</v>
      </c>
      <c r="AA84" s="42">
        <f t="shared" si="54"/>
        <v>197949.8584269149</v>
      </c>
      <c r="AB84" s="42">
        <f t="shared" si="54"/>
        <v>201469.40690974545</v>
      </c>
      <c r="AC84" s="42">
        <f t="shared" si="54"/>
        <v>204966.91581369864</v>
      </c>
      <c r="AD84" s="42">
        <f t="shared" si="54"/>
        <v>208514.89312643377</v>
      </c>
      <c r="AE84" s="42">
        <f t="shared" si="54"/>
        <v>212107.60473500224</v>
      </c>
      <c r="AF84" s="42">
        <f t="shared" si="54"/>
        <v>215745.2501562075</v>
      </c>
      <c r="AG84" s="42">
        <f t="shared" si="54"/>
        <v>220552.82524474803</v>
      </c>
      <c r="AH84" s="42">
        <f t="shared" si="54"/>
        <v>225357.51719831617</v>
      </c>
      <c r="AI84" s="42">
        <f t="shared" ref="AI84:BN84" si="55">(AI17*0.01)*1.01</f>
        <v>230189.67771491979</v>
      </c>
      <c r="AJ84" s="42">
        <f t="shared" si="55"/>
        <v>235108.93585656816</v>
      </c>
      <c r="AK84" s="42">
        <f t="shared" si="55"/>
        <v>240125.51525755253</v>
      </c>
      <c r="AL84" s="42">
        <f t="shared" si="55"/>
        <v>245240.88773977637</v>
      </c>
      <c r="AM84" s="42">
        <f t="shared" si="55"/>
        <v>250456.51949176358</v>
      </c>
      <c r="AN84" s="42">
        <f t="shared" si="55"/>
        <v>255776.74750770768</v>
      </c>
      <c r="AO84" s="42">
        <f t="shared" si="55"/>
        <v>261203.30471978657</v>
      </c>
      <c r="AP84" s="42">
        <f t="shared" si="55"/>
        <v>266737.93083370122</v>
      </c>
      <c r="AQ84" s="42">
        <f t="shared" si="55"/>
        <v>272382.37079112028</v>
      </c>
      <c r="AR84" s="42">
        <f t="shared" si="55"/>
        <v>278138.37311163702</v>
      </c>
      <c r="AS84" s="42">
        <f t="shared" si="55"/>
        <v>284007.68810752087</v>
      </c>
      <c r="AT84" s="42">
        <f t="shared" si="55"/>
        <v>289992.06596424716</v>
      </c>
      <c r="AU84" s="42">
        <f t="shared" si="55"/>
        <v>296093.25467947795</v>
      </c>
      <c r="AV84" s="42">
        <f t="shared" si="55"/>
        <v>302312.99785285175</v>
      </c>
      <c r="AW84" s="42">
        <f t="shared" si="55"/>
        <v>308653.03231861349</v>
      </c>
      <c r="AX84" s="42">
        <f t="shared" si="55"/>
        <v>315115.08561278437</v>
      </c>
      <c r="AY84" s="42">
        <f t="shared" si="55"/>
        <v>321700.87326623342</v>
      </c>
      <c r="AZ84" s="42">
        <f t="shared" si="55"/>
        <v>328412.09591466718</v>
      </c>
      <c r="BA84" s="42">
        <f t="shared" si="55"/>
        <v>335250.43621620408</v>
      </c>
      <c r="BB84" s="42">
        <f t="shared" si="55"/>
        <v>342217.55556684674</v>
      </c>
      <c r="BC84" s="42">
        <f t="shared" si="55"/>
        <v>349315.09060380794</v>
      </c>
      <c r="BD84" s="42">
        <f t="shared" si="55"/>
        <v>356544.64948628744</v>
      </c>
      <c r="BE84" s="42">
        <f t="shared" si="55"/>
        <v>363907.80794293631</v>
      </c>
      <c r="BF84" s="42">
        <f t="shared" si="55"/>
        <v>371459.05625761731</v>
      </c>
      <c r="BG84" s="42">
        <f t="shared" si="55"/>
        <v>379210.42152668157</v>
      </c>
      <c r="BH84" s="42">
        <f t="shared" si="55"/>
        <v>387170.05093525857</v>
      </c>
      <c r="BI84" s="42">
        <f t="shared" si="55"/>
        <v>395346.94850909762</v>
      </c>
      <c r="BJ84" s="42">
        <f t="shared" si="55"/>
        <v>403750.65278497175</v>
      </c>
      <c r="BK84" s="42">
        <f t="shared" si="55"/>
        <v>412318.69298210146</v>
      </c>
      <c r="BL84" s="42">
        <f t="shared" si="55"/>
        <v>421060.54351212631</v>
      </c>
      <c r="BM84" s="42">
        <f t="shared" si="55"/>
        <v>429984.2444226449</v>
      </c>
      <c r="BN84" s="42">
        <f t="shared" si="55"/>
        <v>439094.44397306995</v>
      </c>
    </row>
    <row r="85" spans="1:66" s="48" customFormat="1" x14ac:dyDescent="0.3">
      <c r="A85" t="s">
        <v>201</v>
      </c>
      <c r="B85" s="42">
        <f>B18*0.01</f>
        <v>630000</v>
      </c>
      <c r="C85" s="42">
        <f t="shared" ref="C85:AH85" si="56">(C18*0.01)*1.01</f>
        <v>636300</v>
      </c>
      <c r="D85" s="42">
        <f t="shared" si="56"/>
        <v>636300</v>
      </c>
      <c r="E85" s="42">
        <f t="shared" si="56"/>
        <v>636300</v>
      </c>
      <c r="F85" s="42">
        <f t="shared" si="56"/>
        <v>636300</v>
      </c>
      <c r="G85" s="42">
        <f t="shared" si="56"/>
        <v>636300</v>
      </c>
      <c r="H85" s="42">
        <f t="shared" si="56"/>
        <v>636300</v>
      </c>
      <c r="I85" s="42">
        <f t="shared" si="56"/>
        <v>636300</v>
      </c>
      <c r="J85" s="42">
        <f t="shared" si="56"/>
        <v>636300</v>
      </c>
      <c r="K85" s="42">
        <f t="shared" si="56"/>
        <v>636300</v>
      </c>
      <c r="L85" s="42">
        <f t="shared" si="56"/>
        <v>636300</v>
      </c>
      <c r="M85" s="42">
        <f t="shared" si="56"/>
        <v>636300</v>
      </c>
      <c r="N85" s="42">
        <f t="shared" si="56"/>
        <v>636300</v>
      </c>
      <c r="O85" s="42">
        <f t="shared" si="56"/>
        <v>636300</v>
      </c>
      <c r="P85" s="42">
        <f t="shared" si="56"/>
        <v>636300</v>
      </c>
      <c r="Q85" s="42">
        <f t="shared" si="56"/>
        <v>636300</v>
      </c>
      <c r="R85" s="42">
        <f t="shared" si="56"/>
        <v>636300</v>
      </c>
      <c r="S85" s="42">
        <f t="shared" si="56"/>
        <v>636300</v>
      </c>
      <c r="T85" s="42">
        <f t="shared" si="56"/>
        <v>636300</v>
      </c>
      <c r="U85" s="42">
        <f t="shared" si="56"/>
        <v>636300</v>
      </c>
      <c r="V85" s="42">
        <f t="shared" si="56"/>
        <v>650298.6</v>
      </c>
      <c r="W85" s="42">
        <f t="shared" si="56"/>
        <v>664605.1692</v>
      </c>
      <c r="X85" s="42">
        <f t="shared" si="56"/>
        <v>679226.48292240012</v>
      </c>
      <c r="Y85" s="42">
        <f t="shared" si="56"/>
        <v>694169.46554669284</v>
      </c>
      <c r="Z85" s="42">
        <f t="shared" si="56"/>
        <v>709441.19378872018</v>
      </c>
      <c r="AA85" s="42">
        <f t="shared" si="56"/>
        <v>725048.90005207213</v>
      </c>
      <c r="AB85" s="42">
        <f t="shared" si="56"/>
        <v>737940.2694949978</v>
      </c>
      <c r="AC85" s="42">
        <f t="shared" si="56"/>
        <v>750750.91257343092</v>
      </c>
      <c r="AD85" s="42">
        <f t="shared" si="56"/>
        <v>763746.41087007709</v>
      </c>
      <c r="AE85" s="42">
        <f t="shared" si="56"/>
        <v>776905.76152936835</v>
      </c>
      <c r="AF85" s="42">
        <f t="shared" si="56"/>
        <v>790229.69533959706</v>
      </c>
      <c r="AG85" s="42">
        <f t="shared" si="56"/>
        <v>807838.83665227459</v>
      </c>
      <c r="AH85" s="42">
        <f t="shared" si="56"/>
        <v>825437.41764499503</v>
      </c>
      <c r="AI85" s="42">
        <f t="shared" ref="AI85:BN85" si="57">(AI18*0.01)*1.01</f>
        <v>843136.61023488024</v>
      </c>
      <c r="AJ85" s="42">
        <f t="shared" si="57"/>
        <v>861154.8231955691</v>
      </c>
      <c r="AK85" s="42">
        <f t="shared" si="57"/>
        <v>879529.50355963956</v>
      </c>
      <c r="AL85" s="42">
        <f t="shared" si="57"/>
        <v>898266.04230266903</v>
      </c>
      <c r="AM85" s="42">
        <f t="shared" si="57"/>
        <v>917369.80976634298</v>
      </c>
      <c r="AN85" s="42">
        <f t="shared" si="57"/>
        <v>936856.69145264989</v>
      </c>
      <c r="AO85" s="42">
        <f t="shared" si="57"/>
        <v>956733.03472945071</v>
      </c>
      <c r="AP85" s="42">
        <f t="shared" si="57"/>
        <v>977005.211774603</v>
      </c>
      <c r="AQ85" s="42">
        <f t="shared" si="57"/>
        <v>997679.61394421943</v>
      </c>
      <c r="AR85" s="42">
        <f t="shared" si="57"/>
        <v>1018762.6456996006</v>
      </c>
      <c r="AS85" s="42">
        <f t="shared" si="57"/>
        <v>1040260.7180682451</v>
      </c>
      <c r="AT85" s="42">
        <f t="shared" si="57"/>
        <v>1062180.2416132309</v>
      </c>
      <c r="AU85" s="42">
        <f t="shared" si="57"/>
        <v>1084527.6188841343</v>
      </c>
      <c r="AV85" s="42">
        <f t="shared" si="57"/>
        <v>1107309.2363214917</v>
      </c>
      <c r="AW85" s="42">
        <f t="shared" si="57"/>
        <v>1130531.455585619</v>
      </c>
      <c r="AX85" s="42">
        <f t="shared" si="57"/>
        <v>1154200.6042793842</v>
      </c>
      <c r="AY85" s="42">
        <f t="shared" si="57"/>
        <v>1178322.9660332964</v>
      </c>
      <c r="AZ85" s="42">
        <f t="shared" si="57"/>
        <v>1202904.7699200015</v>
      </c>
      <c r="BA85" s="42">
        <f t="shared" si="57"/>
        <v>1227952.1791640029</v>
      </c>
      <c r="BB85" s="42">
        <f t="shared" si="57"/>
        <v>1253471.2791111241</v>
      </c>
      <c r="BC85" s="42">
        <f t="shared" si="57"/>
        <v>1279468.0644209243</v>
      </c>
      <c r="BD85" s="42">
        <f t="shared" si="57"/>
        <v>1305948.4254439592</v>
      </c>
      <c r="BE85" s="42">
        <f t="shared" si="57"/>
        <v>1332918.1337444757</v>
      </c>
      <c r="BF85" s="42">
        <f t="shared" si="57"/>
        <v>1360576.7758273187</v>
      </c>
      <c r="BG85" s="42">
        <f t="shared" si="57"/>
        <v>1388968.404429124</v>
      </c>
      <c r="BH85" s="42">
        <f t="shared" si="57"/>
        <v>1418122.8609837953</v>
      </c>
      <c r="BI85" s="42">
        <f t="shared" si="57"/>
        <v>1448073.1253530898</v>
      </c>
      <c r="BJ85" s="42">
        <f t="shared" si="57"/>
        <v>1478854.1352007682</v>
      </c>
      <c r="BK85" s="42">
        <f t="shared" si="57"/>
        <v>1510237.0731321156</v>
      </c>
      <c r="BL85" s="42">
        <f t="shared" si="57"/>
        <v>1542256.6419339508</v>
      </c>
      <c r="BM85" s="42">
        <f t="shared" si="57"/>
        <v>1574942.2906178271</v>
      </c>
      <c r="BN85" s="42">
        <f t="shared" si="57"/>
        <v>1608311.0447850816</v>
      </c>
    </row>
    <row r="86" spans="1:66" s="48" customFormat="1" x14ac:dyDescent="0.3">
      <c r="A86" t="s">
        <v>202</v>
      </c>
      <c r="B86" s="42">
        <f>B19*0.01</f>
        <v>222000</v>
      </c>
      <c r="C86" s="42">
        <f t="shared" ref="C86:AH86" si="58">(C19*0.01)*1.01</f>
        <v>224220</v>
      </c>
      <c r="D86" s="42">
        <f t="shared" si="58"/>
        <v>224220</v>
      </c>
      <c r="E86" s="42">
        <f t="shared" si="58"/>
        <v>224220</v>
      </c>
      <c r="F86" s="42">
        <f t="shared" si="58"/>
        <v>224220</v>
      </c>
      <c r="G86" s="42">
        <f t="shared" si="58"/>
        <v>224220</v>
      </c>
      <c r="H86" s="42">
        <f t="shared" si="58"/>
        <v>224220</v>
      </c>
      <c r="I86" s="42">
        <f t="shared" si="58"/>
        <v>224220</v>
      </c>
      <c r="J86" s="42">
        <f t="shared" si="58"/>
        <v>224220</v>
      </c>
      <c r="K86" s="42">
        <f t="shared" si="58"/>
        <v>224220</v>
      </c>
      <c r="L86" s="42">
        <f t="shared" si="58"/>
        <v>224220</v>
      </c>
      <c r="M86" s="42">
        <f t="shared" si="58"/>
        <v>224220</v>
      </c>
      <c r="N86" s="42">
        <f t="shared" si="58"/>
        <v>224220</v>
      </c>
      <c r="O86" s="42">
        <f t="shared" si="58"/>
        <v>224220</v>
      </c>
      <c r="P86" s="42">
        <f t="shared" si="58"/>
        <v>224220</v>
      </c>
      <c r="Q86" s="42">
        <f t="shared" si="58"/>
        <v>224220</v>
      </c>
      <c r="R86" s="42">
        <f t="shared" si="58"/>
        <v>224220</v>
      </c>
      <c r="S86" s="42">
        <f t="shared" si="58"/>
        <v>224220</v>
      </c>
      <c r="T86" s="42">
        <f t="shared" si="58"/>
        <v>224220</v>
      </c>
      <c r="U86" s="42">
        <f t="shared" si="58"/>
        <v>224220</v>
      </c>
      <c r="V86" s="42">
        <f t="shared" si="58"/>
        <v>229152.84</v>
      </c>
      <c r="W86" s="42">
        <f t="shared" si="58"/>
        <v>234194.20248000001</v>
      </c>
      <c r="X86" s="42">
        <f t="shared" si="58"/>
        <v>239346.47493455998</v>
      </c>
      <c r="Y86" s="42">
        <f t="shared" si="58"/>
        <v>244612.09738312033</v>
      </c>
      <c r="Z86" s="42">
        <f t="shared" si="58"/>
        <v>249993.56352554896</v>
      </c>
      <c r="AA86" s="42">
        <f t="shared" si="58"/>
        <v>255493.42192311105</v>
      </c>
      <c r="AB86" s="42">
        <f t="shared" si="58"/>
        <v>260036.09496490395</v>
      </c>
      <c r="AC86" s="42">
        <f t="shared" si="58"/>
        <v>264550.3215734947</v>
      </c>
      <c r="AD86" s="42">
        <f t="shared" si="58"/>
        <v>269129.68763993186</v>
      </c>
      <c r="AE86" s="42">
        <f t="shared" si="58"/>
        <v>273766.79215796792</v>
      </c>
      <c r="AF86" s="42">
        <f t="shared" si="58"/>
        <v>278461.89264347701</v>
      </c>
      <c r="AG86" s="42">
        <f t="shared" si="58"/>
        <v>284667.01862984919</v>
      </c>
      <c r="AH86" s="42">
        <f t="shared" si="58"/>
        <v>290868.42336061731</v>
      </c>
      <c r="AI86" s="42">
        <f t="shared" ref="AI86:BN86" si="59">(AI19*0.01)*1.01</f>
        <v>297105.28170181491</v>
      </c>
      <c r="AJ86" s="42">
        <f t="shared" si="59"/>
        <v>303454.55674510536</v>
      </c>
      <c r="AK86" s="42">
        <f t="shared" si="59"/>
        <v>309929.44411149208</v>
      </c>
      <c r="AL86" s="42">
        <f t="shared" si="59"/>
        <v>316531.84347808338</v>
      </c>
      <c r="AM86" s="42">
        <f t="shared" si="59"/>
        <v>323263.64725099708</v>
      </c>
      <c r="AN86" s="42">
        <f t="shared" si="59"/>
        <v>330130.45317855279</v>
      </c>
      <c r="AO86" s="42">
        <f t="shared" si="59"/>
        <v>337134.4979522826</v>
      </c>
      <c r="AP86" s="42">
        <f t="shared" si="59"/>
        <v>344278.0270062887</v>
      </c>
      <c r="AQ86" s="42">
        <f t="shared" si="59"/>
        <v>351563.29253272497</v>
      </c>
      <c r="AR86" s="42">
        <f t="shared" si="59"/>
        <v>358992.55134176393</v>
      </c>
      <c r="AS86" s="42">
        <f t="shared" si="59"/>
        <v>366568.06255738158</v>
      </c>
      <c r="AT86" s="42">
        <f t="shared" si="59"/>
        <v>374292.08513990039</v>
      </c>
      <c r="AU86" s="42">
        <f t="shared" si="59"/>
        <v>382166.87522583775</v>
      </c>
      <c r="AV86" s="42">
        <f t="shared" si="59"/>
        <v>390194.68327519234</v>
      </c>
      <c r="AW86" s="42">
        <f t="shared" si="59"/>
        <v>398377.7510158848</v>
      </c>
      <c r="AX86" s="42">
        <f t="shared" si="59"/>
        <v>406718.30817464017</v>
      </c>
      <c r="AY86" s="42">
        <f t="shared" si="59"/>
        <v>415218.56898316159</v>
      </c>
      <c r="AZ86" s="42">
        <f t="shared" si="59"/>
        <v>423880.72844800056</v>
      </c>
      <c r="BA86" s="42">
        <f t="shared" si="59"/>
        <v>432706.95837207721</v>
      </c>
      <c r="BB86" s="42">
        <f t="shared" si="59"/>
        <v>441699.4031153486</v>
      </c>
      <c r="BC86" s="42">
        <f t="shared" si="59"/>
        <v>450860.17508165905</v>
      </c>
      <c r="BD86" s="42">
        <f t="shared" si="59"/>
        <v>460191.34991834767</v>
      </c>
      <c r="BE86" s="42">
        <f t="shared" si="59"/>
        <v>469694.96141472005</v>
      </c>
      <c r="BF86" s="42">
        <f t="shared" si="59"/>
        <v>479441.34005343623</v>
      </c>
      <c r="BG86" s="42">
        <f t="shared" si="59"/>
        <v>489446.00917978672</v>
      </c>
      <c r="BH86" s="42">
        <f t="shared" si="59"/>
        <v>499719.48434667097</v>
      </c>
      <c r="BI86" s="42">
        <f t="shared" si="59"/>
        <v>510273.38702918409</v>
      </c>
      <c r="BJ86" s="42">
        <f t="shared" si="59"/>
        <v>521120.0285945565</v>
      </c>
      <c r="BK86" s="42">
        <f t="shared" si="59"/>
        <v>532178.77815131703</v>
      </c>
      <c r="BL86" s="42">
        <f t="shared" si="59"/>
        <v>543461.86430053506</v>
      </c>
      <c r="BM86" s="42">
        <f t="shared" si="59"/>
        <v>554979.66431294871</v>
      </c>
      <c r="BN86" s="42">
        <f t="shared" si="59"/>
        <v>566738.17768617172</v>
      </c>
    </row>
    <row r="87" spans="1:66" s="48" customFormat="1" x14ac:dyDescent="0.3">
      <c r="A87" t="s">
        <v>203</v>
      </c>
      <c r="B87" s="42">
        <f>B20*0.01</f>
        <v>840000</v>
      </c>
      <c r="C87" s="42">
        <f t="shared" ref="C87:AH87" si="60">(C20*0.01)*1.01</f>
        <v>848400</v>
      </c>
      <c r="D87" s="42">
        <f t="shared" si="60"/>
        <v>848400</v>
      </c>
      <c r="E87" s="42">
        <f t="shared" si="60"/>
        <v>848400</v>
      </c>
      <c r="F87" s="42">
        <f t="shared" si="60"/>
        <v>848400</v>
      </c>
      <c r="G87" s="42">
        <f t="shared" si="60"/>
        <v>848400</v>
      </c>
      <c r="H87" s="42">
        <f t="shared" si="60"/>
        <v>848400</v>
      </c>
      <c r="I87" s="42">
        <f t="shared" si="60"/>
        <v>848400</v>
      </c>
      <c r="J87" s="42">
        <f t="shared" si="60"/>
        <v>848400</v>
      </c>
      <c r="K87" s="42">
        <f t="shared" si="60"/>
        <v>848400</v>
      </c>
      <c r="L87" s="42">
        <f t="shared" si="60"/>
        <v>848400</v>
      </c>
      <c r="M87" s="42">
        <f t="shared" si="60"/>
        <v>848400</v>
      </c>
      <c r="N87" s="42">
        <f t="shared" si="60"/>
        <v>848400</v>
      </c>
      <c r="O87" s="42">
        <f t="shared" si="60"/>
        <v>848400</v>
      </c>
      <c r="P87" s="42">
        <f t="shared" si="60"/>
        <v>848400</v>
      </c>
      <c r="Q87" s="42">
        <f t="shared" si="60"/>
        <v>848400</v>
      </c>
      <c r="R87" s="42">
        <f t="shared" si="60"/>
        <v>848400</v>
      </c>
      <c r="S87" s="42">
        <f t="shared" si="60"/>
        <v>848400</v>
      </c>
      <c r="T87" s="42">
        <f t="shared" si="60"/>
        <v>848400</v>
      </c>
      <c r="U87" s="42">
        <f t="shared" si="60"/>
        <v>848400</v>
      </c>
      <c r="V87" s="42">
        <f t="shared" si="60"/>
        <v>867064.8</v>
      </c>
      <c r="W87" s="42">
        <f t="shared" si="60"/>
        <v>886140.22560000012</v>
      </c>
      <c r="X87" s="42">
        <f t="shared" si="60"/>
        <v>905635.31056319992</v>
      </c>
      <c r="Y87" s="42">
        <f t="shared" si="60"/>
        <v>925559.28739559045</v>
      </c>
      <c r="Z87" s="42">
        <f t="shared" si="60"/>
        <v>945921.59171829338</v>
      </c>
      <c r="AA87" s="42">
        <f t="shared" si="60"/>
        <v>966731.86673609586</v>
      </c>
      <c r="AB87" s="42">
        <f t="shared" si="60"/>
        <v>983920.35932666366</v>
      </c>
      <c r="AC87" s="42">
        <f t="shared" si="60"/>
        <v>1001001.2167645746</v>
      </c>
      <c r="AD87" s="42">
        <f t="shared" si="60"/>
        <v>1018328.5478267694</v>
      </c>
      <c r="AE87" s="42">
        <f t="shared" si="60"/>
        <v>1035874.3487058246</v>
      </c>
      <c r="AF87" s="42">
        <f t="shared" si="60"/>
        <v>1053639.5937861295</v>
      </c>
      <c r="AG87" s="42">
        <f t="shared" si="60"/>
        <v>1077118.4488696996</v>
      </c>
      <c r="AH87" s="42">
        <f t="shared" si="60"/>
        <v>1100583.2235266601</v>
      </c>
      <c r="AI87" s="42">
        <f t="shared" ref="AI87:BN87" si="61">(AI20*0.01)*1.01</f>
        <v>1124182.1469798405</v>
      </c>
      <c r="AJ87" s="42">
        <f t="shared" si="61"/>
        <v>1148206.4309274254</v>
      </c>
      <c r="AK87" s="42">
        <f t="shared" si="61"/>
        <v>1172706.0047461863</v>
      </c>
      <c r="AL87" s="42">
        <f t="shared" si="61"/>
        <v>1197688.0564035587</v>
      </c>
      <c r="AM87" s="42">
        <f t="shared" si="61"/>
        <v>1223159.7463551241</v>
      </c>
      <c r="AN87" s="42">
        <f t="shared" si="61"/>
        <v>1249142.2552701999</v>
      </c>
      <c r="AO87" s="42">
        <f t="shared" si="61"/>
        <v>1275644.0463059342</v>
      </c>
      <c r="AP87" s="42">
        <f t="shared" si="61"/>
        <v>1302673.6156994705</v>
      </c>
      <c r="AQ87" s="42">
        <f t="shared" si="61"/>
        <v>1330239.4852589592</v>
      </c>
      <c r="AR87" s="42">
        <f t="shared" si="61"/>
        <v>1358350.1942661339</v>
      </c>
      <c r="AS87" s="42">
        <f t="shared" si="61"/>
        <v>1387014.2907576601</v>
      </c>
      <c r="AT87" s="42">
        <f t="shared" si="61"/>
        <v>1416240.3221509743</v>
      </c>
      <c r="AU87" s="42">
        <f t="shared" si="61"/>
        <v>1446036.8251788456</v>
      </c>
      <c r="AV87" s="42">
        <f t="shared" si="61"/>
        <v>1476412.3150953224</v>
      </c>
      <c r="AW87" s="42">
        <f t="shared" si="61"/>
        <v>1507375.2741141585</v>
      </c>
      <c r="AX87" s="42">
        <f t="shared" si="61"/>
        <v>1538934.1390391788</v>
      </c>
      <c r="AY87" s="42">
        <f t="shared" si="61"/>
        <v>1571097.2880443954</v>
      </c>
      <c r="AZ87" s="42">
        <f t="shared" si="61"/>
        <v>1603873.0265600018</v>
      </c>
      <c r="BA87" s="42">
        <f t="shared" si="61"/>
        <v>1637269.5722186705</v>
      </c>
      <c r="BB87" s="42">
        <f t="shared" si="61"/>
        <v>1671295.0388148325</v>
      </c>
      <c r="BC87" s="42">
        <f t="shared" si="61"/>
        <v>1705957.4192278993</v>
      </c>
      <c r="BD87" s="42">
        <f t="shared" si="61"/>
        <v>1741264.5672586127</v>
      </c>
      <c r="BE87" s="42">
        <f t="shared" si="61"/>
        <v>1777224.1783259679</v>
      </c>
      <c r="BF87" s="42">
        <f t="shared" si="61"/>
        <v>1814102.3677697589</v>
      </c>
      <c r="BG87" s="42">
        <f t="shared" si="61"/>
        <v>1851957.8725721659</v>
      </c>
      <c r="BH87" s="42">
        <f t="shared" si="61"/>
        <v>1890830.4813117278</v>
      </c>
      <c r="BI87" s="42">
        <f t="shared" si="61"/>
        <v>1930764.1671374536</v>
      </c>
      <c r="BJ87" s="42">
        <f t="shared" si="61"/>
        <v>1971805.5136010246</v>
      </c>
      <c r="BK87" s="42">
        <f t="shared" si="61"/>
        <v>2013649.4308428215</v>
      </c>
      <c r="BL87" s="42">
        <f t="shared" si="61"/>
        <v>2056342.1892452685</v>
      </c>
      <c r="BM87" s="42">
        <f t="shared" si="61"/>
        <v>2099923.0541571034</v>
      </c>
      <c r="BN87" s="42">
        <f t="shared" si="61"/>
        <v>2144414.7263801098</v>
      </c>
    </row>
    <row r="88" spans="1:66" s="48" customFormat="1" x14ac:dyDescent="0.3">
      <c r="A88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</row>
    <row r="89" spans="1:66" s="48" customFormat="1" ht="14.5" x14ac:dyDescent="0.35">
      <c r="A89" s="21" t="s">
        <v>206</v>
      </c>
      <c r="B89" s="42" t="s">
        <v>207</v>
      </c>
      <c r="C89" s="42" t="s">
        <v>208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</row>
    <row r="90" spans="1:66" s="48" customFormat="1" x14ac:dyDescent="0.3">
      <c r="A90" t="s">
        <v>200</v>
      </c>
      <c r="B90" s="42">
        <f>3426*1000</f>
        <v>3426000</v>
      </c>
      <c r="C90" s="42">
        <f>B90/365</f>
        <v>9386.301369863013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spans="1:66" s="48" customFormat="1" x14ac:dyDescent="0.3">
      <c r="A91" t="s">
        <v>201</v>
      </c>
      <c r="B91" s="42">
        <f>17128*1000</f>
        <v>17128000</v>
      </c>
      <c r="C91" s="42">
        <f t="shared" ref="C91:C93" si="62">B91/365</f>
        <v>46926.027397260274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</row>
    <row r="92" spans="1:66" s="48" customFormat="1" x14ac:dyDescent="0.3">
      <c r="A92" t="s">
        <v>202</v>
      </c>
      <c r="B92" s="42">
        <f>2988*1000</f>
        <v>2988000</v>
      </c>
      <c r="C92" s="42">
        <f t="shared" si="62"/>
        <v>8186.3013698630139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</row>
    <row r="93" spans="1:66" x14ac:dyDescent="0.3">
      <c r="A93" t="s">
        <v>203</v>
      </c>
      <c r="B93" s="36">
        <f>14939*1000</f>
        <v>14939000</v>
      </c>
      <c r="C93" s="42">
        <f t="shared" si="62"/>
        <v>40928.767123287675</v>
      </c>
    </row>
    <row r="95" spans="1:66" ht="14.5" x14ac:dyDescent="0.35">
      <c r="A95" s="71" t="s">
        <v>129</v>
      </c>
      <c r="B95" s="64">
        <v>1</v>
      </c>
      <c r="C95" s="64">
        <v>2</v>
      </c>
      <c r="D95" s="64">
        <v>3</v>
      </c>
      <c r="E95" s="64">
        <v>4</v>
      </c>
      <c r="F95" s="64">
        <v>5</v>
      </c>
      <c r="G95" s="64">
        <v>6</v>
      </c>
      <c r="H95" s="64">
        <v>7</v>
      </c>
      <c r="I95" s="64">
        <v>8</v>
      </c>
      <c r="J95" s="64">
        <v>9</v>
      </c>
      <c r="K95" s="64">
        <v>10</v>
      </c>
      <c r="L95" s="64">
        <v>11</v>
      </c>
      <c r="M95" s="64">
        <v>12</v>
      </c>
      <c r="N95" s="64">
        <v>13</v>
      </c>
      <c r="O95" s="64">
        <v>14</v>
      </c>
      <c r="P95" s="64">
        <v>15</v>
      </c>
      <c r="Q95" s="64">
        <v>16</v>
      </c>
      <c r="R95" s="64">
        <v>17</v>
      </c>
      <c r="S95" s="64">
        <v>18</v>
      </c>
      <c r="T95" s="64">
        <v>19</v>
      </c>
      <c r="U95" s="64">
        <v>20</v>
      </c>
      <c r="V95" s="64">
        <v>21</v>
      </c>
      <c r="W95" s="64">
        <v>22</v>
      </c>
      <c r="X95" s="64">
        <v>23</v>
      </c>
      <c r="Y95" s="64">
        <v>24</v>
      </c>
      <c r="Z95" s="64">
        <v>25</v>
      </c>
      <c r="AA95" s="64">
        <v>26</v>
      </c>
      <c r="AB95" s="64">
        <v>27</v>
      </c>
      <c r="AC95" s="64">
        <v>28</v>
      </c>
      <c r="AD95" s="64">
        <v>29</v>
      </c>
      <c r="AE95" s="64">
        <v>30</v>
      </c>
      <c r="AF95" s="64">
        <v>31</v>
      </c>
      <c r="AG95" s="64">
        <v>32</v>
      </c>
      <c r="AH95" s="64">
        <v>33</v>
      </c>
      <c r="AI95" s="64">
        <v>34</v>
      </c>
      <c r="AJ95" s="64">
        <v>35</v>
      </c>
      <c r="AK95" s="64">
        <v>36</v>
      </c>
      <c r="AL95" s="64">
        <v>37</v>
      </c>
      <c r="AM95" s="64">
        <v>38</v>
      </c>
      <c r="AN95" s="64">
        <v>39</v>
      </c>
      <c r="AO95" s="64">
        <v>40</v>
      </c>
      <c r="AP95" s="64">
        <v>41</v>
      </c>
      <c r="AQ95" s="64">
        <v>42</v>
      </c>
      <c r="AR95" s="64">
        <v>43</v>
      </c>
      <c r="AS95" s="64">
        <v>44</v>
      </c>
      <c r="AT95" s="64">
        <v>45</v>
      </c>
    </row>
    <row r="96" spans="1:66" ht="14.5" x14ac:dyDescent="0.35">
      <c r="A96" s="70" t="s">
        <v>130</v>
      </c>
      <c r="B96" s="42">
        <v>104721.75680529689</v>
      </c>
      <c r="C96" s="42">
        <v>151420.49377358714</v>
      </c>
      <c r="D96" s="42">
        <v>147470.09267938804</v>
      </c>
      <c r="E96" s="42">
        <v>143639.7435153363</v>
      </c>
      <c r="F96" s="42">
        <v>139920.45103594501</v>
      </c>
      <c r="G96" s="42">
        <v>136304.02726134911</v>
      </c>
      <c r="H96" s="42">
        <v>132782.74550632213</v>
      </c>
      <c r="I96" s="42">
        <v>129349.45570393917</v>
      </c>
      <c r="J96" s="42">
        <v>125965.63975173219</v>
      </c>
      <c r="K96" s="42">
        <v>122588.97386645041</v>
      </c>
      <c r="L96" s="42">
        <v>119212.30798116862</v>
      </c>
      <c r="M96" s="42">
        <v>115835.64209588684</v>
      </c>
      <c r="N96" s="42">
        <v>112458.97621060503</v>
      </c>
      <c r="O96" s="42">
        <v>109082.31032532328</v>
      </c>
      <c r="P96" s="42">
        <v>105705.64444004148</v>
      </c>
      <c r="Q96" s="42">
        <v>102328.97855475971</v>
      </c>
      <c r="R96" s="42">
        <v>98952.312669477906</v>
      </c>
      <c r="S96" s="42">
        <v>95575.646784196142</v>
      </c>
      <c r="T96" s="42">
        <v>92198.980898914349</v>
      </c>
      <c r="U96" s="42">
        <v>88822.315013632571</v>
      </c>
      <c r="V96" s="42">
        <v>85703.051537657986</v>
      </c>
      <c r="W96" s="42">
        <v>83098.24690931756</v>
      </c>
      <c r="X96" s="42">
        <v>80750.498719304131</v>
      </c>
      <c r="Y96" s="42">
        <v>78402.750529290686</v>
      </c>
      <c r="Z96" s="42">
        <v>76055.002339277227</v>
      </c>
      <c r="AA96" s="42">
        <v>73707.254149263797</v>
      </c>
      <c r="AB96" s="36">
        <v>71359.505959250338</v>
      </c>
      <c r="AC96" s="36">
        <v>69011.75776923688</v>
      </c>
      <c r="AD96" s="36">
        <v>66664.009579223435</v>
      </c>
      <c r="AE96" s="36">
        <v>64316.261389209976</v>
      </c>
      <c r="AF96" s="36">
        <v>61968.513199196539</v>
      </c>
      <c r="AG96" s="36">
        <v>59620.765009183087</v>
      </c>
      <c r="AH96" s="36">
        <v>57273.016819169628</v>
      </c>
      <c r="AI96" s="36">
        <v>54925.268629156191</v>
      </c>
      <c r="AJ96" s="36">
        <v>52577.52043914274</v>
      </c>
      <c r="AK96" s="36">
        <v>50229.772249129295</v>
      </c>
      <c r="AL96" s="36">
        <v>47882.024059115844</v>
      </c>
      <c r="AM96" s="36">
        <v>45534.275869102392</v>
      </c>
      <c r="AN96" s="36">
        <v>43186.527679088962</v>
      </c>
      <c r="AO96" s="36">
        <v>40838.779489075496</v>
      </c>
      <c r="AP96" s="36">
        <v>38491.031299062059</v>
      </c>
      <c r="AQ96" s="36">
        <v>36143.283109048614</v>
      </c>
      <c r="AR96" s="36">
        <v>33795.534919035163</v>
      </c>
      <c r="AS96" s="36">
        <v>31447.786729021707</v>
      </c>
      <c r="AT96" s="36">
        <v>29100.038539008267</v>
      </c>
    </row>
    <row r="99" spans="1:66" ht="14.5" x14ac:dyDescent="0.35">
      <c r="A99" s="21" t="s">
        <v>124</v>
      </c>
      <c r="B99" s="35">
        <v>2021</v>
      </c>
      <c r="C99" s="35">
        <v>2022</v>
      </c>
      <c r="D99" s="35">
        <v>2023</v>
      </c>
      <c r="E99" s="35">
        <v>2024</v>
      </c>
      <c r="F99" s="35">
        <v>2025</v>
      </c>
      <c r="G99" s="35">
        <v>2026</v>
      </c>
      <c r="H99" s="35">
        <v>2027</v>
      </c>
      <c r="I99" s="35">
        <v>2028</v>
      </c>
      <c r="J99" s="35">
        <v>2029</v>
      </c>
      <c r="K99" s="35">
        <v>2030</v>
      </c>
      <c r="L99" s="35">
        <v>2031</v>
      </c>
      <c r="M99" s="35">
        <v>2032</v>
      </c>
      <c r="N99" s="35">
        <v>2033</v>
      </c>
      <c r="O99" s="35">
        <v>2034</v>
      </c>
      <c r="P99" s="35">
        <v>2035</v>
      </c>
      <c r="Q99" s="35">
        <v>2036</v>
      </c>
      <c r="R99" s="35">
        <v>2037</v>
      </c>
      <c r="S99" s="35">
        <v>2038</v>
      </c>
      <c r="T99" s="35">
        <v>2039</v>
      </c>
      <c r="U99" s="35">
        <v>2040</v>
      </c>
      <c r="V99" s="35">
        <v>2041</v>
      </c>
      <c r="W99" s="35">
        <v>2042</v>
      </c>
      <c r="X99" s="35">
        <v>2043</v>
      </c>
      <c r="Y99" s="35">
        <v>2044</v>
      </c>
      <c r="Z99" s="35">
        <v>2045</v>
      </c>
      <c r="AA99" s="35">
        <v>2046</v>
      </c>
      <c r="AB99" s="35">
        <v>2047</v>
      </c>
      <c r="AC99" s="35">
        <v>2048</v>
      </c>
      <c r="AD99" s="35">
        <v>2049</v>
      </c>
      <c r="AE99" s="35">
        <v>2050</v>
      </c>
      <c r="AF99" s="35">
        <v>2051</v>
      </c>
      <c r="AG99" s="35">
        <v>2052</v>
      </c>
      <c r="AH99" s="35">
        <v>2053</v>
      </c>
      <c r="AI99" s="35">
        <v>2054</v>
      </c>
      <c r="AJ99" s="35">
        <v>2055</v>
      </c>
      <c r="AK99" s="35">
        <v>2056</v>
      </c>
      <c r="AL99" s="35">
        <v>2057</v>
      </c>
      <c r="AM99" s="35">
        <v>2058</v>
      </c>
      <c r="AN99" s="35">
        <v>2059</v>
      </c>
      <c r="AO99" s="35">
        <v>2060</v>
      </c>
      <c r="AP99" s="35">
        <v>2061</v>
      </c>
      <c r="AQ99" s="35">
        <v>2062</v>
      </c>
      <c r="AR99" s="35">
        <v>2063</v>
      </c>
      <c r="AS99" s="35">
        <v>2064</v>
      </c>
      <c r="AT99" s="35">
        <v>2065</v>
      </c>
      <c r="AU99" s="35">
        <v>2066</v>
      </c>
      <c r="AV99" s="35">
        <v>2067</v>
      </c>
      <c r="AW99" s="35">
        <v>2068</v>
      </c>
      <c r="AX99" s="35">
        <v>2069</v>
      </c>
      <c r="AY99" s="35">
        <v>2070</v>
      </c>
      <c r="AZ99" s="35">
        <v>2071</v>
      </c>
      <c r="BA99" s="35">
        <v>2072</v>
      </c>
      <c r="BB99" s="35">
        <v>2073</v>
      </c>
      <c r="BC99" s="35">
        <v>2074</v>
      </c>
      <c r="BD99" s="35">
        <v>2075</v>
      </c>
      <c r="BE99" s="35">
        <v>2076</v>
      </c>
      <c r="BF99" s="35">
        <v>2077</v>
      </c>
      <c r="BG99" s="35">
        <v>2078</v>
      </c>
      <c r="BH99" s="35">
        <v>2079</v>
      </c>
      <c r="BI99" s="35">
        <v>2080</v>
      </c>
      <c r="BJ99" s="35">
        <v>2081</v>
      </c>
      <c r="BK99" s="35">
        <v>2082</v>
      </c>
      <c r="BL99" s="35">
        <v>2083</v>
      </c>
      <c r="BM99" s="35">
        <v>2084</v>
      </c>
      <c r="BN99" s="35">
        <v>2085</v>
      </c>
    </row>
    <row r="100" spans="1:66" x14ac:dyDescent="0.3">
      <c r="A100" t="s">
        <v>200</v>
      </c>
      <c r="B100" s="42" t="e" cm="1">
        <f t="array" aca="1" ref="B100" ca="1">B$96+(B51+B44+B38+B64+B78+B84(1+$G11))</f>
        <v>#REF!</v>
      </c>
      <c r="C100" s="42" t="e">
        <f>B$96+(C51+C44+C38+(1+$G11))</f>
        <v>#REF!</v>
      </c>
      <c r="D100" s="42" t="e">
        <f t="shared" ref="D100:AI100" si="63">H$96+(D51+D44+D38+(1+$G11))</f>
        <v>#REF!</v>
      </c>
      <c r="E100" s="42" t="e">
        <f t="shared" si="63"/>
        <v>#REF!</v>
      </c>
      <c r="F100" s="42" t="e">
        <f t="shared" si="63"/>
        <v>#REF!</v>
      </c>
      <c r="G100" s="42" t="e">
        <f t="shared" si="63"/>
        <v>#REF!</v>
      </c>
      <c r="H100" s="42" t="e">
        <f t="shared" si="63"/>
        <v>#REF!</v>
      </c>
      <c r="I100" s="42" t="e">
        <f t="shared" si="63"/>
        <v>#REF!</v>
      </c>
      <c r="J100" s="42" t="e">
        <f t="shared" si="63"/>
        <v>#REF!</v>
      </c>
      <c r="K100" s="42" t="e">
        <f t="shared" si="63"/>
        <v>#REF!</v>
      </c>
      <c r="L100" s="42" t="e">
        <f t="shared" si="63"/>
        <v>#REF!</v>
      </c>
      <c r="M100" s="42" t="e">
        <f t="shared" si="63"/>
        <v>#REF!</v>
      </c>
      <c r="N100" s="42" t="e">
        <f t="shared" si="63"/>
        <v>#REF!</v>
      </c>
      <c r="O100" s="42" t="e">
        <f t="shared" si="63"/>
        <v>#REF!</v>
      </c>
      <c r="P100" s="42" t="e">
        <f t="shared" si="63"/>
        <v>#REF!</v>
      </c>
      <c r="Q100" s="42" t="e">
        <f t="shared" si="63"/>
        <v>#REF!</v>
      </c>
      <c r="R100" s="42" t="e">
        <f t="shared" si="63"/>
        <v>#REF!</v>
      </c>
      <c r="S100" s="42" t="e">
        <f t="shared" si="63"/>
        <v>#REF!</v>
      </c>
      <c r="T100" s="42" t="e">
        <f t="shared" si="63"/>
        <v>#REF!</v>
      </c>
      <c r="U100" s="42" t="e">
        <f t="shared" si="63"/>
        <v>#REF!</v>
      </c>
      <c r="V100" s="42" t="e">
        <f t="shared" si="63"/>
        <v>#REF!</v>
      </c>
      <c r="W100" s="42" t="e">
        <f t="shared" si="63"/>
        <v>#REF!</v>
      </c>
      <c r="X100" s="42" t="e">
        <f t="shared" si="63"/>
        <v>#REF!</v>
      </c>
      <c r="Y100" s="42" t="e">
        <f t="shared" si="63"/>
        <v>#REF!</v>
      </c>
      <c r="Z100" s="42" t="e">
        <f t="shared" si="63"/>
        <v>#REF!</v>
      </c>
      <c r="AA100" s="42" t="e">
        <f t="shared" si="63"/>
        <v>#REF!</v>
      </c>
      <c r="AB100" s="42" t="e">
        <f t="shared" si="63"/>
        <v>#REF!</v>
      </c>
      <c r="AC100" s="42" t="e">
        <f t="shared" si="63"/>
        <v>#REF!</v>
      </c>
      <c r="AD100" s="42" t="e">
        <f t="shared" si="63"/>
        <v>#REF!</v>
      </c>
      <c r="AE100" s="42" t="e">
        <f t="shared" si="63"/>
        <v>#REF!</v>
      </c>
      <c r="AF100" s="42" t="e">
        <f t="shared" si="63"/>
        <v>#REF!</v>
      </c>
      <c r="AG100" s="42" t="e">
        <f t="shared" si="63"/>
        <v>#REF!</v>
      </c>
      <c r="AH100" s="42" t="e">
        <f t="shared" si="63"/>
        <v>#REF!</v>
      </c>
      <c r="AI100" s="42" t="e">
        <f t="shared" si="63"/>
        <v>#REF!</v>
      </c>
      <c r="AJ100" s="42" t="e">
        <f t="shared" ref="AJ100:BN100" si="64">AN$96+(AJ51+AJ44+AJ38+(1+$G11))</f>
        <v>#REF!</v>
      </c>
      <c r="AK100" s="42" t="e">
        <f t="shared" si="64"/>
        <v>#REF!</v>
      </c>
      <c r="AL100" s="42" t="e">
        <f t="shared" si="64"/>
        <v>#REF!</v>
      </c>
      <c r="AM100" s="42" t="e">
        <f t="shared" si="64"/>
        <v>#REF!</v>
      </c>
      <c r="AN100" s="42" t="e">
        <f t="shared" si="64"/>
        <v>#REF!</v>
      </c>
      <c r="AO100" s="42" t="e">
        <f t="shared" si="64"/>
        <v>#REF!</v>
      </c>
      <c r="AP100" s="42" t="e">
        <f t="shared" si="64"/>
        <v>#REF!</v>
      </c>
      <c r="AQ100" s="42" t="e">
        <f t="shared" si="64"/>
        <v>#REF!</v>
      </c>
      <c r="AR100" s="42" t="e">
        <f t="shared" si="64"/>
        <v>#REF!</v>
      </c>
      <c r="AS100" s="42" t="e">
        <f t="shared" si="64"/>
        <v>#REF!</v>
      </c>
      <c r="AT100" s="42" t="e">
        <f t="shared" si="64"/>
        <v>#REF!</v>
      </c>
      <c r="AU100" s="42" t="e">
        <f t="shared" si="64"/>
        <v>#REF!</v>
      </c>
      <c r="AV100" s="42" t="e">
        <f t="shared" si="64"/>
        <v>#REF!</v>
      </c>
      <c r="AW100" s="42" t="e">
        <f t="shared" si="64"/>
        <v>#REF!</v>
      </c>
      <c r="AX100" s="42" t="e">
        <f t="shared" si="64"/>
        <v>#REF!</v>
      </c>
      <c r="AY100" s="42" t="e">
        <f t="shared" si="64"/>
        <v>#REF!</v>
      </c>
      <c r="AZ100" s="42" t="e">
        <f t="shared" si="64"/>
        <v>#REF!</v>
      </c>
      <c r="BA100" s="42" t="e">
        <f t="shared" si="64"/>
        <v>#REF!</v>
      </c>
      <c r="BB100" s="42" t="e">
        <f t="shared" si="64"/>
        <v>#REF!</v>
      </c>
      <c r="BC100" s="42" t="e">
        <f t="shared" si="64"/>
        <v>#REF!</v>
      </c>
      <c r="BD100" s="42" t="e">
        <f t="shared" si="64"/>
        <v>#REF!</v>
      </c>
      <c r="BE100" s="42" t="e">
        <f t="shared" si="64"/>
        <v>#REF!</v>
      </c>
      <c r="BF100" s="42" t="e">
        <f t="shared" si="64"/>
        <v>#REF!</v>
      </c>
      <c r="BG100" s="42" t="e">
        <f t="shared" si="64"/>
        <v>#REF!</v>
      </c>
      <c r="BH100" s="42" t="e">
        <f t="shared" si="64"/>
        <v>#REF!</v>
      </c>
      <c r="BI100" s="42" t="e">
        <f t="shared" si="64"/>
        <v>#REF!</v>
      </c>
      <c r="BJ100" s="42" t="e">
        <f t="shared" si="64"/>
        <v>#REF!</v>
      </c>
      <c r="BK100" s="42" t="e">
        <f t="shared" si="64"/>
        <v>#REF!</v>
      </c>
      <c r="BL100" s="42" t="e">
        <f t="shared" si="64"/>
        <v>#REF!</v>
      </c>
      <c r="BM100" s="42" t="e">
        <f t="shared" si="64"/>
        <v>#REF!</v>
      </c>
      <c r="BN100" s="42" t="e">
        <f t="shared" si="64"/>
        <v>#REF!</v>
      </c>
    </row>
    <row r="101" spans="1:66" x14ac:dyDescent="0.3">
      <c r="A101" t="s">
        <v>201</v>
      </c>
      <c r="B101" s="42" t="e">
        <f>F$96+B52+B45+B39</f>
        <v>#REF!</v>
      </c>
      <c r="C101" s="42" t="e">
        <f>B$96+(C52+C45+C39+(1+$G12))</f>
        <v>#REF!</v>
      </c>
      <c r="D101" s="42" t="e">
        <f t="shared" ref="D101:AI101" si="65">C$96+(D52+D45+D39+D57*(1+$G12))</f>
        <v>#REF!</v>
      </c>
      <c r="E101" s="42" t="e">
        <f t="shared" si="65"/>
        <v>#REF!</v>
      </c>
      <c r="F101" s="42" t="e">
        <f t="shared" si="65"/>
        <v>#REF!</v>
      </c>
      <c r="G101" s="42" t="e">
        <f t="shared" si="65"/>
        <v>#REF!</v>
      </c>
      <c r="H101" s="42" t="e">
        <f t="shared" si="65"/>
        <v>#REF!</v>
      </c>
      <c r="I101" s="42" t="e">
        <f t="shared" si="65"/>
        <v>#REF!</v>
      </c>
      <c r="J101" s="42" t="e">
        <f t="shared" si="65"/>
        <v>#REF!</v>
      </c>
      <c r="K101" s="42" t="e">
        <f t="shared" si="65"/>
        <v>#REF!</v>
      </c>
      <c r="L101" s="42" t="e">
        <f t="shared" si="65"/>
        <v>#REF!</v>
      </c>
      <c r="M101" s="42" t="e">
        <f t="shared" si="65"/>
        <v>#REF!</v>
      </c>
      <c r="N101" s="42" t="e">
        <f t="shared" si="65"/>
        <v>#REF!</v>
      </c>
      <c r="O101" s="42" t="e">
        <f t="shared" si="65"/>
        <v>#REF!</v>
      </c>
      <c r="P101" s="42" t="e">
        <f t="shared" si="65"/>
        <v>#REF!</v>
      </c>
      <c r="Q101" s="42" t="e">
        <f t="shared" si="65"/>
        <v>#REF!</v>
      </c>
      <c r="R101" s="42" t="e">
        <f t="shared" si="65"/>
        <v>#REF!</v>
      </c>
      <c r="S101" s="42" t="e">
        <f t="shared" si="65"/>
        <v>#REF!</v>
      </c>
      <c r="T101" s="42" t="e">
        <f t="shared" si="65"/>
        <v>#REF!</v>
      </c>
      <c r="U101" s="42" t="e">
        <f t="shared" si="65"/>
        <v>#REF!</v>
      </c>
      <c r="V101" s="42" t="e">
        <f t="shared" si="65"/>
        <v>#REF!</v>
      </c>
      <c r="W101" s="42" t="e">
        <f t="shared" si="65"/>
        <v>#REF!</v>
      </c>
      <c r="X101" s="42" t="e">
        <f t="shared" si="65"/>
        <v>#REF!</v>
      </c>
      <c r="Y101" s="42" t="e">
        <f t="shared" si="65"/>
        <v>#REF!</v>
      </c>
      <c r="Z101" s="42" t="e">
        <f t="shared" si="65"/>
        <v>#REF!</v>
      </c>
      <c r="AA101" s="42" t="e">
        <f t="shared" si="65"/>
        <v>#REF!</v>
      </c>
      <c r="AB101" s="42" t="e">
        <f t="shared" si="65"/>
        <v>#REF!</v>
      </c>
      <c r="AC101" s="42" t="e">
        <f t="shared" si="65"/>
        <v>#REF!</v>
      </c>
      <c r="AD101" s="42" t="e">
        <f t="shared" si="65"/>
        <v>#REF!</v>
      </c>
      <c r="AE101" s="42" t="e">
        <f t="shared" si="65"/>
        <v>#REF!</v>
      </c>
      <c r="AF101" s="42" t="e">
        <f t="shared" si="65"/>
        <v>#REF!</v>
      </c>
      <c r="AG101" s="42" t="e">
        <f t="shared" si="65"/>
        <v>#REF!</v>
      </c>
      <c r="AH101" s="42" t="e">
        <f t="shared" si="65"/>
        <v>#REF!</v>
      </c>
      <c r="AI101" s="42" t="e">
        <f t="shared" si="65"/>
        <v>#REF!</v>
      </c>
      <c r="AJ101" s="42" t="e">
        <f t="shared" ref="AJ101:BN101" si="66">AI$96+(AJ52+AJ45+AJ39+AJ57*(1+$G12))</f>
        <v>#REF!</v>
      </c>
      <c r="AK101" s="42" t="e">
        <f t="shared" si="66"/>
        <v>#REF!</v>
      </c>
      <c r="AL101" s="42" t="e">
        <f t="shared" si="66"/>
        <v>#REF!</v>
      </c>
      <c r="AM101" s="42" t="e">
        <f t="shared" si="66"/>
        <v>#REF!</v>
      </c>
      <c r="AN101" s="42" t="e">
        <f t="shared" si="66"/>
        <v>#REF!</v>
      </c>
      <c r="AO101" s="42" t="e">
        <f t="shared" si="66"/>
        <v>#REF!</v>
      </c>
      <c r="AP101" s="42" t="e">
        <f t="shared" si="66"/>
        <v>#REF!</v>
      </c>
      <c r="AQ101" s="42" t="e">
        <f t="shared" si="66"/>
        <v>#REF!</v>
      </c>
      <c r="AR101" s="42" t="e">
        <f t="shared" si="66"/>
        <v>#REF!</v>
      </c>
      <c r="AS101" s="42" t="e">
        <f t="shared" si="66"/>
        <v>#REF!</v>
      </c>
      <c r="AT101" s="42" t="e">
        <f t="shared" si="66"/>
        <v>#REF!</v>
      </c>
      <c r="AU101" s="42" t="e">
        <f t="shared" si="66"/>
        <v>#REF!</v>
      </c>
      <c r="AV101" s="42" t="e">
        <f t="shared" si="66"/>
        <v>#REF!</v>
      </c>
      <c r="AW101" s="42" t="e">
        <f t="shared" si="66"/>
        <v>#REF!</v>
      </c>
      <c r="AX101" s="42" t="e">
        <f t="shared" si="66"/>
        <v>#REF!</v>
      </c>
      <c r="AY101" s="42" t="e">
        <f t="shared" si="66"/>
        <v>#REF!</v>
      </c>
      <c r="AZ101" s="42" t="e">
        <f t="shared" si="66"/>
        <v>#REF!</v>
      </c>
      <c r="BA101" s="42" t="e">
        <f t="shared" si="66"/>
        <v>#REF!</v>
      </c>
      <c r="BB101" s="42" t="e">
        <f t="shared" si="66"/>
        <v>#REF!</v>
      </c>
      <c r="BC101" s="42" t="e">
        <f t="shared" si="66"/>
        <v>#REF!</v>
      </c>
      <c r="BD101" s="42" t="e">
        <f t="shared" si="66"/>
        <v>#REF!</v>
      </c>
      <c r="BE101" s="42" t="e">
        <f t="shared" si="66"/>
        <v>#REF!</v>
      </c>
      <c r="BF101" s="42" t="e">
        <f t="shared" si="66"/>
        <v>#REF!</v>
      </c>
      <c r="BG101" s="42" t="e">
        <f t="shared" si="66"/>
        <v>#REF!</v>
      </c>
      <c r="BH101" s="42" t="e">
        <f t="shared" si="66"/>
        <v>#REF!</v>
      </c>
      <c r="BI101" s="42" t="e">
        <f t="shared" si="66"/>
        <v>#REF!</v>
      </c>
      <c r="BJ101" s="42" t="e">
        <f t="shared" si="66"/>
        <v>#REF!</v>
      </c>
      <c r="BK101" s="42" t="e">
        <f t="shared" si="66"/>
        <v>#REF!</v>
      </c>
      <c r="BL101" s="42" t="e">
        <f t="shared" si="66"/>
        <v>#REF!</v>
      </c>
      <c r="BM101" s="42" t="e">
        <f t="shared" si="66"/>
        <v>#REF!</v>
      </c>
      <c r="BN101" s="42" t="e">
        <f t="shared" si="66"/>
        <v>#REF!</v>
      </c>
    </row>
    <row r="102" spans="1:66" x14ac:dyDescent="0.3">
      <c r="A102" t="s">
        <v>202</v>
      </c>
      <c r="B102" s="42" t="e">
        <f>F$96+B53+B46+B40</f>
        <v>#REF!</v>
      </c>
      <c r="C102" s="42" t="e">
        <f>B$96+(C53+C46+C40+(1+$G13))</f>
        <v>#REF!</v>
      </c>
      <c r="D102" s="42" t="e">
        <f t="shared" ref="D102:AI102" si="67">C$96+(D53+D46+D40+D58*(1+$G13))</f>
        <v>#REF!</v>
      </c>
      <c r="E102" s="42" t="e">
        <f t="shared" si="67"/>
        <v>#REF!</v>
      </c>
      <c r="F102" s="42" t="e">
        <f t="shared" si="67"/>
        <v>#REF!</v>
      </c>
      <c r="G102" s="42" t="e">
        <f t="shared" si="67"/>
        <v>#REF!</v>
      </c>
      <c r="H102" s="42" t="e">
        <f t="shared" si="67"/>
        <v>#REF!</v>
      </c>
      <c r="I102" s="42" t="e">
        <f t="shared" si="67"/>
        <v>#REF!</v>
      </c>
      <c r="J102" s="42" t="e">
        <f t="shared" si="67"/>
        <v>#REF!</v>
      </c>
      <c r="K102" s="42" t="e">
        <f t="shared" si="67"/>
        <v>#REF!</v>
      </c>
      <c r="L102" s="42" t="e">
        <f t="shared" si="67"/>
        <v>#REF!</v>
      </c>
      <c r="M102" s="42" t="e">
        <f t="shared" si="67"/>
        <v>#REF!</v>
      </c>
      <c r="N102" s="42" t="e">
        <f t="shared" si="67"/>
        <v>#REF!</v>
      </c>
      <c r="O102" s="42" t="e">
        <f t="shared" si="67"/>
        <v>#REF!</v>
      </c>
      <c r="P102" s="42" t="e">
        <f t="shared" si="67"/>
        <v>#REF!</v>
      </c>
      <c r="Q102" s="42" t="e">
        <f t="shared" si="67"/>
        <v>#REF!</v>
      </c>
      <c r="R102" s="42" t="e">
        <f t="shared" si="67"/>
        <v>#REF!</v>
      </c>
      <c r="S102" s="42" t="e">
        <f t="shared" si="67"/>
        <v>#REF!</v>
      </c>
      <c r="T102" s="42" t="e">
        <f t="shared" si="67"/>
        <v>#REF!</v>
      </c>
      <c r="U102" s="42" t="e">
        <f t="shared" si="67"/>
        <v>#REF!</v>
      </c>
      <c r="V102" s="42" t="e">
        <f t="shared" si="67"/>
        <v>#REF!</v>
      </c>
      <c r="W102" s="42" t="e">
        <f t="shared" si="67"/>
        <v>#REF!</v>
      </c>
      <c r="X102" s="42" t="e">
        <f t="shared" si="67"/>
        <v>#REF!</v>
      </c>
      <c r="Y102" s="42" t="e">
        <f t="shared" si="67"/>
        <v>#REF!</v>
      </c>
      <c r="Z102" s="42" t="e">
        <f t="shared" si="67"/>
        <v>#REF!</v>
      </c>
      <c r="AA102" s="42" t="e">
        <f t="shared" si="67"/>
        <v>#REF!</v>
      </c>
      <c r="AB102" s="42" t="e">
        <f t="shared" si="67"/>
        <v>#REF!</v>
      </c>
      <c r="AC102" s="42" t="e">
        <f t="shared" si="67"/>
        <v>#REF!</v>
      </c>
      <c r="AD102" s="42" t="e">
        <f t="shared" si="67"/>
        <v>#REF!</v>
      </c>
      <c r="AE102" s="42" t="e">
        <f t="shared" si="67"/>
        <v>#REF!</v>
      </c>
      <c r="AF102" s="42" t="e">
        <f t="shared" si="67"/>
        <v>#REF!</v>
      </c>
      <c r="AG102" s="42" t="e">
        <f t="shared" si="67"/>
        <v>#REF!</v>
      </c>
      <c r="AH102" s="42" t="e">
        <f t="shared" si="67"/>
        <v>#REF!</v>
      </c>
      <c r="AI102" s="42" t="e">
        <f t="shared" si="67"/>
        <v>#REF!</v>
      </c>
      <c r="AJ102" s="42" t="e">
        <f t="shared" ref="AJ102:BN102" si="68">AI$96+(AJ53+AJ46+AJ40+AJ58*(1+$G13))</f>
        <v>#REF!</v>
      </c>
      <c r="AK102" s="42" t="e">
        <f t="shared" si="68"/>
        <v>#REF!</v>
      </c>
      <c r="AL102" s="42" t="e">
        <f t="shared" si="68"/>
        <v>#REF!</v>
      </c>
      <c r="AM102" s="42" t="e">
        <f t="shared" si="68"/>
        <v>#REF!</v>
      </c>
      <c r="AN102" s="42" t="e">
        <f t="shared" si="68"/>
        <v>#REF!</v>
      </c>
      <c r="AO102" s="42" t="e">
        <f t="shared" si="68"/>
        <v>#REF!</v>
      </c>
      <c r="AP102" s="42" t="e">
        <f t="shared" si="68"/>
        <v>#REF!</v>
      </c>
      <c r="AQ102" s="42" t="e">
        <f t="shared" si="68"/>
        <v>#REF!</v>
      </c>
      <c r="AR102" s="42" t="e">
        <f t="shared" si="68"/>
        <v>#REF!</v>
      </c>
      <c r="AS102" s="42" t="e">
        <f t="shared" si="68"/>
        <v>#REF!</v>
      </c>
      <c r="AT102" s="42" t="e">
        <f t="shared" si="68"/>
        <v>#REF!</v>
      </c>
      <c r="AU102" s="42" t="e">
        <f t="shared" si="68"/>
        <v>#REF!</v>
      </c>
      <c r="AV102" s="42" t="e">
        <f t="shared" si="68"/>
        <v>#REF!</v>
      </c>
      <c r="AW102" s="42" t="e">
        <f t="shared" si="68"/>
        <v>#REF!</v>
      </c>
      <c r="AX102" s="42" t="e">
        <f t="shared" si="68"/>
        <v>#REF!</v>
      </c>
      <c r="AY102" s="42" t="e">
        <f t="shared" si="68"/>
        <v>#REF!</v>
      </c>
      <c r="AZ102" s="42" t="e">
        <f t="shared" si="68"/>
        <v>#REF!</v>
      </c>
      <c r="BA102" s="42" t="e">
        <f t="shared" si="68"/>
        <v>#REF!</v>
      </c>
      <c r="BB102" s="42" t="e">
        <f t="shared" si="68"/>
        <v>#REF!</v>
      </c>
      <c r="BC102" s="42" t="e">
        <f t="shared" si="68"/>
        <v>#REF!</v>
      </c>
      <c r="BD102" s="42" t="e">
        <f t="shared" si="68"/>
        <v>#REF!</v>
      </c>
      <c r="BE102" s="42" t="e">
        <f t="shared" si="68"/>
        <v>#REF!</v>
      </c>
      <c r="BF102" s="42" t="e">
        <f t="shared" si="68"/>
        <v>#REF!</v>
      </c>
      <c r="BG102" s="42" t="e">
        <f t="shared" si="68"/>
        <v>#REF!</v>
      </c>
      <c r="BH102" s="42" t="e">
        <f t="shared" si="68"/>
        <v>#REF!</v>
      </c>
      <c r="BI102" s="42" t="e">
        <f t="shared" si="68"/>
        <v>#REF!</v>
      </c>
      <c r="BJ102" s="42" t="e">
        <f t="shared" si="68"/>
        <v>#REF!</v>
      </c>
      <c r="BK102" s="42" t="e">
        <f t="shared" si="68"/>
        <v>#REF!</v>
      </c>
      <c r="BL102" s="42" t="e">
        <f t="shared" si="68"/>
        <v>#REF!</v>
      </c>
      <c r="BM102" s="42" t="e">
        <f t="shared" si="68"/>
        <v>#REF!</v>
      </c>
      <c r="BN102" s="42" t="e">
        <f t="shared" si="68"/>
        <v>#REF!</v>
      </c>
    </row>
    <row r="103" spans="1:66" x14ac:dyDescent="0.3">
      <c r="A103" t="s">
        <v>203</v>
      </c>
      <c r="B103" s="42" t="e">
        <f>F$96+(B54+B47+B41-B61)*(1+$G$14)</f>
        <v>#REF!</v>
      </c>
      <c r="C103" s="42" t="e">
        <f>B$96+(C54+C47+C41+(1+$G14))</f>
        <v>#REF!</v>
      </c>
      <c r="D103" s="42" t="e">
        <f t="shared" ref="D103:AI103" si="69">C$96+(D54+D47+D41+D59*(1+$G14))</f>
        <v>#REF!</v>
      </c>
      <c r="E103" s="42" t="e">
        <f t="shared" si="69"/>
        <v>#REF!</v>
      </c>
      <c r="F103" s="42" t="e">
        <f t="shared" si="69"/>
        <v>#REF!</v>
      </c>
      <c r="G103" s="42" t="e">
        <f t="shared" si="69"/>
        <v>#REF!</v>
      </c>
      <c r="H103" s="42" t="e">
        <f t="shared" si="69"/>
        <v>#REF!</v>
      </c>
      <c r="I103" s="42" t="e">
        <f t="shared" si="69"/>
        <v>#REF!</v>
      </c>
      <c r="J103" s="42" t="e">
        <f t="shared" si="69"/>
        <v>#REF!</v>
      </c>
      <c r="K103" s="42" t="e">
        <f t="shared" si="69"/>
        <v>#REF!</v>
      </c>
      <c r="L103" s="42" t="e">
        <f t="shared" si="69"/>
        <v>#REF!</v>
      </c>
      <c r="M103" s="42" t="e">
        <f t="shared" si="69"/>
        <v>#REF!</v>
      </c>
      <c r="N103" s="42" t="e">
        <f t="shared" si="69"/>
        <v>#REF!</v>
      </c>
      <c r="O103" s="42" t="e">
        <f t="shared" si="69"/>
        <v>#REF!</v>
      </c>
      <c r="P103" s="42" t="e">
        <f t="shared" si="69"/>
        <v>#REF!</v>
      </c>
      <c r="Q103" s="42" t="e">
        <f t="shared" si="69"/>
        <v>#REF!</v>
      </c>
      <c r="R103" s="42" t="e">
        <f t="shared" si="69"/>
        <v>#REF!</v>
      </c>
      <c r="S103" s="42" t="e">
        <f t="shared" si="69"/>
        <v>#REF!</v>
      </c>
      <c r="T103" s="42" t="e">
        <f t="shared" si="69"/>
        <v>#REF!</v>
      </c>
      <c r="U103" s="42" t="e">
        <f t="shared" si="69"/>
        <v>#REF!</v>
      </c>
      <c r="V103" s="42" t="e">
        <f t="shared" si="69"/>
        <v>#REF!</v>
      </c>
      <c r="W103" s="42" t="e">
        <f t="shared" si="69"/>
        <v>#REF!</v>
      </c>
      <c r="X103" s="42" t="e">
        <f t="shared" si="69"/>
        <v>#REF!</v>
      </c>
      <c r="Y103" s="42" t="e">
        <f t="shared" si="69"/>
        <v>#REF!</v>
      </c>
      <c r="Z103" s="42" t="e">
        <f t="shared" si="69"/>
        <v>#REF!</v>
      </c>
      <c r="AA103" s="42" t="e">
        <f t="shared" si="69"/>
        <v>#REF!</v>
      </c>
      <c r="AB103" s="42" t="e">
        <f t="shared" si="69"/>
        <v>#REF!</v>
      </c>
      <c r="AC103" s="42" t="e">
        <f t="shared" si="69"/>
        <v>#REF!</v>
      </c>
      <c r="AD103" s="42" t="e">
        <f t="shared" si="69"/>
        <v>#REF!</v>
      </c>
      <c r="AE103" s="42" t="e">
        <f t="shared" si="69"/>
        <v>#REF!</v>
      </c>
      <c r="AF103" s="42" t="e">
        <f t="shared" si="69"/>
        <v>#REF!</v>
      </c>
      <c r="AG103" s="42" t="e">
        <f t="shared" si="69"/>
        <v>#REF!</v>
      </c>
      <c r="AH103" s="42" t="e">
        <f t="shared" si="69"/>
        <v>#REF!</v>
      </c>
      <c r="AI103" s="42" t="e">
        <f t="shared" si="69"/>
        <v>#REF!</v>
      </c>
      <c r="AJ103" s="42" t="e">
        <f t="shared" ref="AJ103:BN103" si="70">AI$96+(AJ54+AJ47+AJ41+AJ59*(1+$G14))</f>
        <v>#REF!</v>
      </c>
      <c r="AK103" s="42" t="e">
        <f t="shared" si="70"/>
        <v>#REF!</v>
      </c>
      <c r="AL103" s="42" t="e">
        <f t="shared" si="70"/>
        <v>#REF!</v>
      </c>
      <c r="AM103" s="42" t="e">
        <f t="shared" si="70"/>
        <v>#REF!</v>
      </c>
      <c r="AN103" s="42" t="e">
        <f t="shared" si="70"/>
        <v>#REF!</v>
      </c>
      <c r="AO103" s="42" t="e">
        <f t="shared" si="70"/>
        <v>#REF!</v>
      </c>
      <c r="AP103" s="42" t="e">
        <f t="shared" si="70"/>
        <v>#REF!</v>
      </c>
      <c r="AQ103" s="42" t="e">
        <f t="shared" si="70"/>
        <v>#REF!</v>
      </c>
      <c r="AR103" s="42" t="e">
        <f t="shared" si="70"/>
        <v>#REF!</v>
      </c>
      <c r="AS103" s="42" t="e">
        <f t="shared" si="70"/>
        <v>#REF!</v>
      </c>
      <c r="AT103" s="42" t="e">
        <f t="shared" si="70"/>
        <v>#REF!</v>
      </c>
      <c r="AU103" s="42" t="e">
        <f t="shared" si="70"/>
        <v>#REF!</v>
      </c>
      <c r="AV103" s="42" t="e">
        <f t="shared" si="70"/>
        <v>#REF!</v>
      </c>
      <c r="AW103" s="42" t="e">
        <f t="shared" si="70"/>
        <v>#REF!</v>
      </c>
      <c r="AX103" s="42" t="e">
        <f t="shared" si="70"/>
        <v>#REF!</v>
      </c>
      <c r="AY103" s="42" t="e">
        <f t="shared" si="70"/>
        <v>#REF!</v>
      </c>
      <c r="AZ103" s="42" t="e">
        <f t="shared" si="70"/>
        <v>#REF!</v>
      </c>
      <c r="BA103" s="42" t="e">
        <f t="shared" si="70"/>
        <v>#REF!</v>
      </c>
      <c r="BB103" s="42" t="e">
        <f t="shared" si="70"/>
        <v>#REF!</v>
      </c>
      <c r="BC103" s="42" t="e">
        <f t="shared" si="70"/>
        <v>#REF!</v>
      </c>
      <c r="BD103" s="42" t="e">
        <f t="shared" si="70"/>
        <v>#REF!</v>
      </c>
      <c r="BE103" s="42" t="e">
        <f t="shared" si="70"/>
        <v>#REF!</v>
      </c>
      <c r="BF103" s="42" t="e">
        <f t="shared" si="70"/>
        <v>#REF!</v>
      </c>
      <c r="BG103" s="42" t="e">
        <f t="shared" si="70"/>
        <v>#REF!</v>
      </c>
      <c r="BH103" s="42" t="e">
        <f t="shared" si="70"/>
        <v>#REF!</v>
      </c>
      <c r="BI103" s="42" t="e">
        <f t="shared" si="70"/>
        <v>#REF!</v>
      </c>
      <c r="BJ103" s="42" t="e">
        <f t="shared" si="70"/>
        <v>#REF!</v>
      </c>
      <c r="BK103" s="42" t="e">
        <f t="shared" si="70"/>
        <v>#REF!</v>
      </c>
      <c r="BL103" s="42" t="e">
        <f t="shared" si="70"/>
        <v>#REF!</v>
      </c>
      <c r="BM103" s="42" t="e">
        <f t="shared" si="70"/>
        <v>#REF!</v>
      </c>
      <c r="BN103" s="42" t="e">
        <f t="shared" si="70"/>
        <v>#REF!</v>
      </c>
    </row>
    <row r="107" spans="1:66" x14ac:dyDescent="0.3">
      <c r="A107" t="s">
        <v>217</v>
      </c>
      <c r="B107">
        <v>33</v>
      </c>
    </row>
  </sheetData>
  <mergeCells count="3">
    <mergeCell ref="P10:Q10"/>
    <mergeCell ref="L10:M10"/>
    <mergeCell ref="N10:O1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E35B-1370-4C95-9EE0-1D6BF9E02762}">
  <dimension ref="A1:KX107"/>
  <sheetViews>
    <sheetView topLeftCell="A47" zoomScale="89" zoomScaleNormal="80" workbookViewId="0">
      <selection activeCell="A83" sqref="A83"/>
    </sheetView>
  </sheetViews>
  <sheetFormatPr defaultRowHeight="14" x14ac:dyDescent="0.3"/>
  <cols>
    <col min="1" max="1" width="29.5" bestFit="1" customWidth="1"/>
    <col min="2" max="2" width="9.5" bestFit="1" customWidth="1"/>
    <col min="3" max="3" width="48.08203125" bestFit="1" customWidth="1"/>
    <col min="4" max="6" width="9.83203125" bestFit="1" customWidth="1"/>
    <col min="9" max="9" width="15.75" customWidth="1"/>
    <col min="10" max="10" width="46.33203125" bestFit="1" customWidth="1"/>
    <col min="11" max="11" width="15.83203125" bestFit="1" customWidth="1"/>
    <col min="12" max="12" width="22.83203125" customWidth="1"/>
    <col min="13" max="13" width="13.33203125" bestFit="1" customWidth="1"/>
    <col min="14" max="14" width="14.75" bestFit="1" customWidth="1"/>
    <col min="15" max="15" width="15.75" bestFit="1" customWidth="1"/>
    <col min="16" max="16" width="13.83203125" bestFit="1" customWidth="1"/>
    <col min="17" max="17" width="15" bestFit="1" customWidth="1"/>
    <col min="18" max="19" width="12.08203125" bestFit="1" customWidth="1"/>
    <col min="20" max="20" width="13.5" bestFit="1" customWidth="1"/>
    <col min="21" max="21" width="12.08203125" bestFit="1" customWidth="1"/>
    <col min="22" max="22" width="14.83203125" bestFit="1" customWidth="1"/>
    <col min="23" max="23" width="13.83203125" bestFit="1" customWidth="1"/>
    <col min="24" max="26" width="12.08203125" bestFit="1" customWidth="1"/>
    <col min="27" max="36" width="11.25" bestFit="1" customWidth="1"/>
    <col min="37" max="40" width="12.08203125" bestFit="1" customWidth="1"/>
    <col min="41" max="41" width="11.25" bestFit="1" customWidth="1"/>
    <col min="42" max="47" width="12.08203125" bestFit="1" customWidth="1"/>
    <col min="48" max="48" width="11.25" bestFit="1" customWidth="1"/>
    <col min="49" max="54" width="12.08203125" bestFit="1" customWidth="1"/>
    <col min="55" max="55" width="11.25" bestFit="1" customWidth="1"/>
    <col min="56" max="59" width="11.08203125" bestFit="1" customWidth="1"/>
    <col min="60" max="79" width="12.08203125" bestFit="1" customWidth="1"/>
  </cols>
  <sheetData>
    <row r="1" spans="1:79" x14ac:dyDescent="0.3">
      <c r="K1" s="18">
        <v>2017</v>
      </c>
      <c r="L1" s="18">
        <v>2018</v>
      </c>
      <c r="M1" s="18">
        <v>2019</v>
      </c>
      <c r="N1" s="33">
        <v>2020</v>
      </c>
      <c r="O1" s="33">
        <v>2021</v>
      </c>
      <c r="P1" s="33">
        <v>2022</v>
      </c>
      <c r="Q1" s="33">
        <v>2023</v>
      </c>
      <c r="R1" s="33">
        <v>2024</v>
      </c>
      <c r="S1" s="33">
        <v>2025</v>
      </c>
      <c r="T1" s="33">
        <v>2026</v>
      </c>
      <c r="U1" s="33">
        <v>2027</v>
      </c>
      <c r="V1" s="33">
        <v>2028</v>
      </c>
      <c r="W1" s="33">
        <v>2029</v>
      </c>
      <c r="X1" s="33">
        <v>2030</v>
      </c>
      <c r="Y1" s="33">
        <v>2031</v>
      </c>
      <c r="Z1" s="33">
        <v>2032</v>
      </c>
      <c r="AA1" s="33">
        <v>2033</v>
      </c>
      <c r="AB1" s="33">
        <v>2034</v>
      </c>
      <c r="AC1" s="33">
        <v>2035</v>
      </c>
      <c r="AD1" s="33">
        <v>2036</v>
      </c>
      <c r="AE1" s="33">
        <v>2037</v>
      </c>
      <c r="AF1" s="33">
        <v>2038</v>
      </c>
      <c r="AG1" s="33">
        <v>2039</v>
      </c>
      <c r="AH1" s="33">
        <v>2040</v>
      </c>
      <c r="AI1" s="18">
        <v>2041</v>
      </c>
      <c r="AJ1" s="18">
        <v>2042</v>
      </c>
      <c r="AK1" s="18">
        <v>2043</v>
      </c>
      <c r="AL1" s="18">
        <v>2044</v>
      </c>
      <c r="AM1" s="18">
        <v>2045</v>
      </c>
      <c r="AN1" s="18">
        <v>2046</v>
      </c>
      <c r="AO1" s="18">
        <v>2047</v>
      </c>
      <c r="AP1" s="18">
        <v>2048</v>
      </c>
      <c r="AQ1" s="18">
        <v>2049</v>
      </c>
      <c r="AR1" s="18">
        <v>2050</v>
      </c>
      <c r="AS1" s="18">
        <v>2051</v>
      </c>
      <c r="AT1" s="18">
        <v>2052</v>
      </c>
      <c r="AU1" s="18">
        <v>2053</v>
      </c>
      <c r="AV1" s="18">
        <v>2054</v>
      </c>
      <c r="AW1" s="18">
        <v>2055</v>
      </c>
      <c r="AX1" s="18">
        <v>2056</v>
      </c>
      <c r="AY1" s="18">
        <v>2057</v>
      </c>
      <c r="AZ1" s="18">
        <v>2058</v>
      </c>
      <c r="BA1" s="18">
        <v>2059</v>
      </c>
      <c r="BB1" s="18">
        <v>2060</v>
      </c>
      <c r="BC1" s="18">
        <v>2061</v>
      </c>
      <c r="BD1" s="18">
        <v>2062</v>
      </c>
      <c r="BE1" s="18">
        <v>2063</v>
      </c>
      <c r="BF1" s="18">
        <v>2064</v>
      </c>
      <c r="BG1" s="18">
        <v>2065</v>
      </c>
      <c r="BH1" s="18">
        <v>2066</v>
      </c>
      <c r="BI1" s="18">
        <v>2067</v>
      </c>
      <c r="BJ1" s="18">
        <v>2068</v>
      </c>
      <c r="BK1" s="18">
        <v>2069</v>
      </c>
      <c r="BL1" s="18">
        <v>2070</v>
      </c>
      <c r="BM1" s="18">
        <v>2071</v>
      </c>
      <c r="BN1" s="18">
        <v>2072</v>
      </c>
      <c r="BO1" s="18">
        <v>2073</v>
      </c>
      <c r="BP1" s="18">
        <v>2074</v>
      </c>
      <c r="BQ1" s="18">
        <v>2075</v>
      </c>
      <c r="BR1" s="18">
        <v>2076</v>
      </c>
      <c r="BS1" s="18">
        <v>2077</v>
      </c>
      <c r="BT1" s="18">
        <v>2078</v>
      </c>
      <c r="BU1" s="18">
        <v>2079</v>
      </c>
      <c r="BV1" s="18">
        <v>2080</v>
      </c>
      <c r="BW1" s="18">
        <v>2081</v>
      </c>
      <c r="BX1" s="18">
        <v>2082</v>
      </c>
      <c r="BY1" s="18">
        <v>2083</v>
      </c>
      <c r="BZ1" s="18">
        <v>2084</v>
      </c>
      <c r="CA1" s="18">
        <v>2085</v>
      </c>
    </row>
    <row r="2" spans="1:79" ht="15" thickBot="1" x14ac:dyDescent="0.4">
      <c r="A2" s="1" t="s">
        <v>16</v>
      </c>
      <c r="B2" s="2"/>
      <c r="C2" s="1" t="s">
        <v>17</v>
      </c>
      <c r="D2" s="2"/>
      <c r="E2" s="2"/>
      <c r="F2" s="2"/>
      <c r="J2" t="s">
        <v>94</v>
      </c>
      <c r="K2" s="17">
        <v>2.333E-2</v>
      </c>
      <c r="L2" s="17">
        <v>2.9960000000000001E-2</v>
      </c>
      <c r="M2" s="17">
        <v>2.1610000000000001E-2</v>
      </c>
      <c r="N2" s="17">
        <v>-3.4860000000000002E-2</v>
      </c>
      <c r="O2" s="17">
        <v>5.8279999999999998E-2</v>
      </c>
      <c r="P2" s="17">
        <v>3.6749999999999998E-2</v>
      </c>
      <c r="Q2" s="17">
        <f t="array" ref="Q2:AM2">TRANSPOSE('Green H2'!H6:H28)</f>
        <v>3.1719999999999998E-2</v>
      </c>
      <c r="R2" s="17">
        <v>2.3522916666666661E-2</v>
      </c>
      <c r="S2" s="17">
        <v>2.2333333333333334E-2</v>
      </c>
      <c r="T2" s="17">
        <v>2.2333333333333334E-2</v>
      </c>
      <c r="U2" s="17">
        <v>2.2333333333333334E-2</v>
      </c>
      <c r="V2" s="17">
        <v>2.1999999999999999E-2</v>
      </c>
      <c r="W2" s="17">
        <v>2.1999999999999999E-2</v>
      </c>
      <c r="X2" s="17">
        <v>2.1999999999999999E-2</v>
      </c>
      <c r="Y2" s="17">
        <v>2.1999999999999999E-2</v>
      </c>
      <c r="Z2" s="17">
        <v>2.1999999999999999E-2</v>
      </c>
      <c r="AA2" s="17">
        <v>2.1999999999999999E-2</v>
      </c>
      <c r="AB2" s="17">
        <v>2.1999999999999999E-2</v>
      </c>
      <c r="AC2" s="17">
        <v>2.1999999999999999E-2</v>
      </c>
      <c r="AD2" s="17">
        <v>2.1999999999999999E-2</v>
      </c>
      <c r="AE2" s="17">
        <v>2.1999999999999999E-2</v>
      </c>
      <c r="AF2" s="17">
        <v>2.1999999999999999E-2</v>
      </c>
      <c r="AG2" s="17">
        <v>2.1999999999999999E-2</v>
      </c>
      <c r="AH2" s="17">
        <v>2.1999999999999999E-2</v>
      </c>
      <c r="AI2" s="16">
        <v>2.1999999999999999E-2</v>
      </c>
      <c r="AJ2" s="16">
        <v>2.1999999999999999E-2</v>
      </c>
      <c r="AK2" s="16">
        <v>2.1999999999999999E-2</v>
      </c>
      <c r="AL2" s="16">
        <v>2.1999999999999999E-2</v>
      </c>
      <c r="AM2" s="16">
        <v>2.1999999999999999E-2</v>
      </c>
      <c r="AN2" s="16">
        <v>1.7780000000000001E-2</v>
      </c>
      <c r="AO2" s="16">
        <v>1.736E-2</v>
      </c>
      <c r="AP2" s="16">
        <v>1.7309999999999999E-2</v>
      </c>
      <c r="AQ2" s="16">
        <v>1.7229999999999999E-2</v>
      </c>
      <c r="AR2" s="16">
        <v>1.7149999999999999E-2</v>
      </c>
      <c r="AS2" s="20" cm="1">
        <f t="array" ref="AS2">TREND(P2:AR2,P1:AR1,AS1,FALSE)</f>
        <v>2.2283573265504987E-2</v>
      </c>
      <c r="AT2" s="20" cm="1">
        <f t="array" ref="AT2">TREND(Q2:AS2,Q1:AS1,AT1,FALSE)</f>
        <v>2.1784767201401035E-2</v>
      </c>
      <c r="AU2" s="20" cm="1">
        <f t="array" ref="AU2">TREND(R2:AT2,R1:AT1,AU1,FALSE)</f>
        <v>2.1442198053465603E-2</v>
      </c>
      <c r="AV2" s="20" cm="1">
        <f t="array" ref="AV2">TREND(S2:AU2,S1:AU1,AV1,FALSE)</f>
        <v>2.1370454967753548E-2</v>
      </c>
      <c r="AW2" s="20" cm="1">
        <f t="array" ref="AW2">TREND(T2:AV2,T1:AV1,AW1,FALSE)</f>
        <v>2.1337255356575546E-2</v>
      </c>
      <c r="AX2" s="20" cm="1">
        <f t="array" ref="AX2">TREND(U2:AW2,U1:AW1,AX1,FALSE)</f>
        <v>2.1302911007758864E-2</v>
      </c>
      <c r="AY2" s="20" cm="1">
        <f t="array" ref="AY2">TREND(V2:AX2,V1:AX1,AY1,FALSE)</f>
        <v>2.1267382450195133E-2</v>
      </c>
      <c r="AZ2" s="20" cm="1">
        <f t="array" ref="AZ2">TREND(W2:AY2,W1:AY1,AZ1,FALSE)</f>
        <v>2.1242122292284865E-2</v>
      </c>
      <c r="BA2" s="20" cm="1">
        <f t="array" ref="BA2">TREND(X2:AZ2,X1:AZ1,BA1,FALSE)</f>
        <v>2.1215991152266134E-2</v>
      </c>
      <c r="BB2" s="20" cm="1">
        <f t="array" ref="BB2">TREND(Y2:BA2,Y1:BA1,BB1,FALSE)</f>
        <v>2.1188958998248752E-2</v>
      </c>
      <c r="BC2" s="20" cm="1">
        <f t="array" ref="BC2">TREND(Z2:BB2,Z1:BB1,BC1,FALSE)</f>
        <v>2.1160994762826235E-2</v>
      </c>
      <c r="BD2" s="20" cm="1">
        <f t="array" ref="BD2">TREND(AA2:BC2,AA1:BC1,BD1,FALSE)</f>
        <v>2.1132066307370575E-2</v>
      </c>
      <c r="BE2" s="20" cm="1">
        <f t="array" ref="BE2">TREND(AB2:BD2,AB1:BD1,BE1,FALSE)</f>
        <v>2.110214038509579E-2</v>
      </c>
      <c r="BF2" s="20" cm="1">
        <f t="array" ref="BF2">TREND(AC2:BE2,AC1:BE1,BF1,FALSE)</f>
        <v>2.1071182602848036E-2</v>
      </c>
      <c r="BG2" s="20" cm="1">
        <f t="array" ref="BG2">TREND(AD2:BF2,AD1:BF1,BG1,FALSE)</f>
        <v>2.1039157381578067E-2</v>
      </c>
      <c r="BH2" s="20" cm="1">
        <f t="array" ref="BH2">TREND(AE2:BG2,AE1:BG1,BH1,FALSE)</f>
        <v>2.100602791545084E-2</v>
      </c>
      <c r="BI2" s="20" cm="1">
        <f t="array" ref="BI2">TREND(AF2:BH2,AF1:BH1,BI1,FALSE)</f>
        <v>2.0971756129545164E-2</v>
      </c>
      <c r="BJ2" s="20" cm="1">
        <f t="array" ref="BJ2">TREND(AG2:BI2,AG1:BI1,BJ1,FALSE)</f>
        <v>2.0936302636094816E-2</v>
      </c>
      <c r="BK2" s="20" cm="1">
        <f t="array" ref="BK2">TREND(AH2:BJ2,AH1:BJ1,BK1,FALSE)</f>
        <v>2.0899626689220817E-2</v>
      </c>
      <c r="BL2" s="20" cm="1">
        <f t="array" ref="BL2">TREND(AI2:BK2,AI1:BK1,BL1,FALSE)</f>
        <v>2.0861686138102849E-2</v>
      </c>
      <c r="BM2" s="20" cm="1">
        <f t="array" ref="BM2">TREND(AJ2:BL2,AJ1:BL1,BM1,FALSE)</f>
        <v>2.0822437378535927E-2</v>
      </c>
      <c r="BN2" s="20" cm="1">
        <f t="array" ref="BN2">TREND(AK2:BM2,AK1:BM1,BN1,FALSE)</f>
        <v>2.0781835302816871E-2</v>
      </c>
      <c r="BO2" s="20" cm="1">
        <f t="array" ref="BO2">TREND(AL2:BN2,AL1:BN1,BO1,FALSE)</f>
        <v>2.0739833247902642E-2</v>
      </c>
      <c r="BP2" s="20" cm="1">
        <f t="array" ref="BP2">TREND(AM2:BO2,AM1:BO1,BP1,FALSE)</f>
        <v>2.0696382941781274E-2</v>
      </c>
      <c r="BQ2" s="20" cm="1">
        <f t="array" ref="BQ2">TREND(AN2:BP2,AN1:BP1,BQ1,FALSE)</f>
        <v>2.0651434447993527E-2</v>
      </c>
      <c r="BR2" s="20" cm="1">
        <f t="array" ref="BR2">TREND(AO2:BQ2,AO1:BQ1,BR1,FALSE)</f>
        <v>2.0750443243759908E-2</v>
      </c>
      <c r="BS2" s="20" cm="1">
        <f t="array" ref="BS2">TREND(AP2:BR2,AP1:BR1,BS1,FALSE)</f>
        <v>2.0867347661833579E-2</v>
      </c>
      <c r="BT2" s="20" cm="1">
        <f t="array" ref="BT2">TREND(AQ2:BS2,AQ1:BS1,BT1,FALSE)</f>
        <v>2.0990007016505271E-2</v>
      </c>
      <c r="BU2" s="20" cm="1">
        <f t="array" ref="BU2">TREND(AR2:BT2,AR1:BT1,BU1,FALSE)</f>
        <v>2.1119654152191546E-2</v>
      </c>
      <c r="BV2" s="20" cm="1">
        <f t="array" ref="BV2">TREND(AS2:BU2,AS1:BU1,BV1,FALSE)</f>
        <v>2.1256530011336944E-2</v>
      </c>
      <c r="BW2" s="20" cm="1">
        <f t="array" ref="BW2">TREND(AT2:BV2,AT1:BV1,BW1,FALSE)</f>
        <v>2.1221117880626486E-2</v>
      </c>
      <c r="BX2" s="20" cm="1">
        <f t="array" ref="BX2">TREND(AU2:BW2,AU1:BW1,BX1,FALSE)</f>
        <v>2.1201683743221244E-2</v>
      </c>
      <c r="BY2" s="20" cm="1">
        <f t="array" ref="BY2">TREND(AV2:BX2,AV1:BX1,BY1,FALSE)</f>
        <v>2.1193391420826931E-2</v>
      </c>
      <c r="BZ2" s="20" cm="1">
        <f t="array" ref="BZ2">TREND(AW2:BY2,AW1:BY1,BZ1,FALSE)</f>
        <v>2.1187286903169282E-2</v>
      </c>
      <c r="CA2" s="20" cm="1">
        <f t="array" ref="CA2">TREND(AX2:BZ2,AX1:BZ1,CA1,FALSE)</f>
        <v>2.1182116633136773E-2</v>
      </c>
    </row>
    <row r="3" spans="1:79" ht="15" thickTop="1" thickBot="1" x14ac:dyDescent="0.35">
      <c r="A3" s="3" t="s">
        <v>0</v>
      </c>
      <c r="B3" s="4">
        <v>2020</v>
      </c>
      <c r="C3" s="4">
        <v>2025</v>
      </c>
      <c r="D3" s="4">
        <v>2030</v>
      </c>
      <c r="E3" s="4">
        <v>2035</v>
      </c>
      <c r="F3" s="5">
        <v>2040</v>
      </c>
      <c r="L3" s="20"/>
    </row>
    <row r="4" spans="1:79" ht="15.5" thickTop="1" thickBot="1" x14ac:dyDescent="0.4">
      <c r="A4" s="6" t="s">
        <v>9</v>
      </c>
      <c r="B4" s="108" t="s">
        <v>18</v>
      </c>
      <c r="C4" s="109"/>
      <c r="D4" s="109"/>
      <c r="E4" s="109"/>
      <c r="F4" s="109"/>
      <c r="J4" s="21" t="s">
        <v>136</v>
      </c>
      <c r="K4" s="35" t="s">
        <v>137</v>
      </c>
      <c r="L4" s="35" t="s">
        <v>138</v>
      </c>
      <c r="M4" s="35" t="s">
        <v>139</v>
      </c>
      <c r="N4" s="35" t="s">
        <v>140</v>
      </c>
      <c r="O4" s="35" t="s">
        <v>141</v>
      </c>
      <c r="P4" s="35" t="s">
        <v>142</v>
      </c>
      <c r="Q4" s="35" t="s">
        <v>143</v>
      </c>
      <c r="R4" s="35" t="s">
        <v>144</v>
      </c>
      <c r="S4" s="35" t="s">
        <v>145</v>
      </c>
      <c r="T4" s="35" t="s">
        <v>146</v>
      </c>
      <c r="U4" s="35" t="s">
        <v>147</v>
      </c>
      <c r="V4" s="35" t="s">
        <v>148</v>
      </c>
      <c r="W4" s="35" t="s">
        <v>149</v>
      </c>
      <c r="X4" s="35" t="s">
        <v>150</v>
      </c>
      <c r="Y4" s="35" t="s">
        <v>151</v>
      </c>
      <c r="Z4" s="35" t="s">
        <v>152</v>
      </c>
      <c r="AA4" s="35" t="s">
        <v>153</v>
      </c>
      <c r="AB4" s="35" t="s">
        <v>154</v>
      </c>
      <c r="AC4" s="35" t="s">
        <v>155</v>
      </c>
      <c r="AD4" s="35" t="s">
        <v>156</v>
      </c>
      <c r="AE4" s="35" t="s">
        <v>157</v>
      </c>
      <c r="AF4" s="35" t="s">
        <v>158</v>
      </c>
      <c r="AG4" s="35" t="s">
        <v>159</v>
      </c>
      <c r="AH4" s="35" t="s">
        <v>160</v>
      </c>
      <c r="AI4" s="35" t="s">
        <v>161</v>
      </c>
      <c r="AJ4" s="35" t="s">
        <v>162</v>
      </c>
    </row>
    <row r="5" spans="1:79" ht="15.5" thickTop="1" thickBot="1" x14ac:dyDescent="0.4">
      <c r="A5" s="7" t="s">
        <v>10</v>
      </c>
      <c r="B5" s="110" t="s">
        <v>19</v>
      </c>
      <c r="C5" s="111"/>
      <c r="D5" s="111"/>
      <c r="E5" s="111"/>
      <c r="F5" s="111"/>
      <c r="J5" s="23" t="s">
        <v>163</v>
      </c>
      <c r="K5" s="34">
        <v>0.1574536024525022</v>
      </c>
      <c r="L5" s="34">
        <v>0.15200045763964609</v>
      </c>
      <c r="M5" s="34">
        <v>0.14626607974290867</v>
      </c>
      <c r="N5" s="34">
        <v>0.14063168942824789</v>
      </c>
      <c r="O5" s="34">
        <v>0.13508979483072434</v>
      </c>
      <c r="P5" s="34">
        <v>0.12963357643225207</v>
      </c>
      <c r="Q5" s="34">
        <v>0.12425659891294719</v>
      </c>
      <c r="R5" s="34">
        <v>0.11895290720067832</v>
      </c>
      <c r="S5" s="34">
        <v>0.11369042074557648</v>
      </c>
      <c r="T5" s="34">
        <v>0.10843388936260605</v>
      </c>
      <c r="U5" s="34">
        <v>0.10317735797963561</v>
      </c>
      <c r="V5" s="34">
        <v>9.7920826596665164E-2</v>
      </c>
      <c r="W5" s="34">
        <v>9.2664295213694722E-2</v>
      </c>
      <c r="X5" s="34">
        <v>8.7407763830724267E-2</v>
      </c>
      <c r="Y5" s="34">
        <v>8.2151232447753825E-2</v>
      </c>
      <c r="Z5" s="34">
        <v>7.6894701064783397E-2</v>
      </c>
      <c r="AA5" s="34">
        <v>7.1638169681812955E-2</v>
      </c>
      <c r="AB5" s="34">
        <v>6.6381638298842499E-2</v>
      </c>
      <c r="AC5" s="34">
        <v>6.1125106915872064E-2</v>
      </c>
      <c r="AD5" s="34">
        <v>5.5868575532901622E-2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34">
        <v>0.1175642355506638</v>
      </c>
    </row>
    <row r="6" spans="1:79" ht="15.5" thickTop="1" thickBot="1" x14ac:dyDescent="0.4">
      <c r="A6" s="10" t="s">
        <v>20</v>
      </c>
      <c r="B6" s="11" t="s">
        <v>21</v>
      </c>
      <c r="C6" s="11" t="s">
        <v>22</v>
      </c>
      <c r="D6" s="11" t="s">
        <v>23</v>
      </c>
      <c r="E6" s="11" t="s">
        <v>24</v>
      </c>
      <c r="F6" s="12" t="s">
        <v>25</v>
      </c>
      <c r="J6" s="23" t="s">
        <v>164</v>
      </c>
      <c r="K6" s="34">
        <v>0.14058282501964131</v>
      </c>
      <c r="L6" s="34">
        <v>0.13659620597123737</v>
      </c>
      <c r="M6" s="34">
        <v>0.13232835383895211</v>
      </c>
      <c r="N6" s="34">
        <v>0.12816048928874352</v>
      </c>
      <c r="O6" s="34">
        <v>0.12408512045567212</v>
      </c>
      <c r="P6" s="34">
        <v>0.12009542782165201</v>
      </c>
      <c r="Q6" s="34">
        <v>0.11618497606679928</v>
      </c>
      <c r="R6" s="34">
        <v>0.11234781011898258</v>
      </c>
      <c r="S6" s="34">
        <v>0.10855184942833294</v>
      </c>
      <c r="T6" s="34">
        <v>0.10476184380981469</v>
      </c>
      <c r="U6" s="34">
        <v>0.1009718381912964</v>
      </c>
      <c r="V6" s="34">
        <v>9.718183257277814E-2</v>
      </c>
      <c r="W6" s="34">
        <v>9.3391826954259877E-2</v>
      </c>
      <c r="X6" s="34">
        <v>8.9601821335741572E-2</v>
      </c>
      <c r="Y6" s="34">
        <v>8.5811815717223336E-2</v>
      </c>
      <c r="Z6" s="34">
        <v>8.2021810098705059E-2</v>
      </c>
      <c r="AA6" s="34">
        <v>7.8231804480186781E-2</v>
      </c>
      <c r="AB6" s="34">
        <v>7.4441798861668532E-2</v>
      </c>
      <c r="AC6" s="34">
        <v>7.0651793243150268E-2</v>
      </c>
      <c r="AD6" s="34">
        <v>6.6861787624631991E-2</v>
      </c>
      <c r="AE6" s="34">
        <v>6.3286164602842976E-2</v>
      </c>
      <c r="AF6" s="34">
        <v>6.0139018625860893E-2</v>
      </c>
      <c r="AG6" s="34">
        <v>5.7205967096956536E-2</v>
      </c>
      <c r="AH6" s="34">
        <v>5.4272915568052187E-2</v>
      </c>
      <c r="AI6" s="34">
        <v>5.1339864039147851E-2</v>
      </c>
      <c r="AJ6" s="34">
        <v>0.11146764046787749</v>
      </c>
    </row>
    <row r="7" spans="1:79" ht="15.5" thickTop="1" thickBot="1" x14ac:dyDescent="0.4">
      <c r="A7" s="7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9" t="s">
        <v>31</v>
      </c>
      <c r="J7" s="23" t="s">
        <v>165</v>
      </c>
      <c r="K7" s="34">
        <v>0.13214743630321085</v>
      </c>
      <c r="L7" s="34">
        <v>0.12889408013703302</v>
      </c>
      <c r="M7" s="34">
        <v>0.12535949088697385</v>
      </c>
      <c r="N7" s="34">
        <v>0.12192488921899132</v>
      </c>
      <c r="O7" s="34">
        <v>0.11858278326814604</v>
      </c>
      <c r="P7" s="34">
        <v>0.11532635351635201</v>
      </c>
      <c r="Q7" s="34">
        <v>0.11214916464372537</v>
      </c>
      <c r="R7" s="34">
        <v>0.10904526157813478</v>
      </c>
      <c r="S7" s="34">
        <v>0.10598256376971123</v>
      </c>
      <c r="T7" s="34">
        <v>0.10292582103341906</v>
      </c>
      <c r="U7" s="34">
        <v>9.9869078297126865E-2</v>
      </c>
      <c r="V7" s="34">
        <v>9.6812335560834684E-2</v>
      </c>
      <c r="W7" s="34">
        <v>9.3755592824542502E-2</v>
      </c>
      <c r="X7" s="34">
        <v>9.0698850088250335E-2</v>
      </c>
      <c r="Y7" s="34">
        <v>8.764210735195814E-2</v>
      </c>
      <c r="Z7" s="34">
        <v>8.4585364615665959E-2</v>
      </c>
      <c r="AA7" s="34">
        <v>8.1528621879373764E-2</v>
      </c>
      <c r="AB7" s="34">
        <v>7.8471879143081597E-2</v>
      </c>
      <c r="AC7" s="34">
        <v>7.5415136406789415E-2</v>
      </c>
      <c r="AD7" s="34">
        <v>7.2358393670497234E-2</v>
      </c>
      <c r="AE7" s="34">
        <v>6.9516033530934274E-2</v>
      </c>
      <c r="AF7" s="34">
        <v>6.7102150436178315E-2</v>
      </c>
      <c r="AG7" s="34">
        <v>6.490236178950004E-2</v>
      </c>
      <c r="AH7" s="34">
        <v>6.270257314282178E-2</v>
      </c>
      <c r="AI7" s="34">
        <v>6.0502784496143526E-2</v>
      </c>
      <c r="AJ7" s="34">
        <v>0.10841934292648442</v>
      </c>
    </row>
    <row r="8" spans="1:79" ht="15.5" thickTop="1" thickBot="1" x14ac:dyDescent="0.4">
      <c r="A8" s="10" t="s">
        <v>32</v>
      </c>
      <c r="B8" s="11" t="s">
        <v>33</v>
      </c>
      <c r="C8" s="11" t="s">
        <v>2</v>
      </c>
      <c r="D8" s="11" t="s">
        <v>34</v>
      </c>
      <c r="E8" s="11" t="s">
        <v>35</v>
      </c>
      <c r="F8" s="12" t="s">
        <v>36</v>
      </c>
      <c r="J8" s="23" t="s">
        <v>166</v>
      </c>
      <c r="K8" s="34">
        <v>0.12933564006440074</v>
      </c>
      <c r="L8" s="34">
        <v>0.12632670485896491</v>
      </c>
      <c r="M8" s="34">
        <v>0.12303653656964773</v>
      </c>
      <c r="N8" s="34">
        <v>0.11984635586240726</v>
      </c>
      <c r="O8" s="34">
        <v>0.11674867087230398</v>
      </c>
      <c r="P8" s="34">
        <v>0.11373666208125199</v>
      </c>
      <c r="Q8" s="34">
        <v>0.1108038941693674</v>
      </c>
      <c r="R8" s="34">
        <v>0.10794441206451884</v>
      </c>
      <c r="S8" s="34">
        <v>0.10512613521683731</v>
      </c>
      <c r="T8" s="34">
        <v>0.10231381344128718</v>
      </c>
      <c r="U8" s="34">
        <v>9.9501491665736977E-2</v>
      </c>
      <c r="V8" s="34">
        <v>9.6689169890186832E-2</v>
      </c>
      <c r="W8" s="34">
        <v>9.3876848114636688E-2</v>
      </c>
      <c r="X8" s="34">
        <v>9.1064526339086516E-2</v>
      </c>
      <c r="Y8" s="34">
        <v>8.8252204563536357E-2</v>
      </c>
      <c r="Z8" s="34">
        <v>8.5439882787986227E-2</v>
      </c>
      <c r="AA8" s="34">
        <v>8.2627561012436054E-2</v>
      </c>
      <c r="AB8" s="34">
        <v>7.9815239236885896E-2</v>
      </c>
      <c r="AC8" s="34">
        <v>7.7002917461335738E-2</v>
      </c>
      <c r="AD8" s="34">
        <v>7.4190595685785579E-2</v>
      </c>
      <c r="AE8" s="34">
        <v>7.1592656506964669E-2</v>
      </c>
      <c r="AF8" s="34">
        <v>6.9423194372950706E-2</v>
      </c>
      <c r="AG8" s="34">
        <v>6.7467826687014468E-2</v>
      </c>
      <c r="AH8" s="34">
        <v>6.551245900107823E-2</v>
      </c>
      <c r="AI8" s="34">
        <v>6.3557091315142006E-2</v>
      </c>
      <c r="AJ8" s="34">
        <v>0.10740324374602002</v>
      </c>
    </row>
    <row r="9" spans="1:79" ht="15" thickTop="1" thickBot="1" x14ac:dyDescent="0.35">
      <c r="A9" s="7" t="s">
        <v>37</v>
      </c>
      <c r="B9" s="8" t="s">
        <v>11</v>
      </c>
      <c r="C9" s="8" t="s">
        <v>12</v>
      </c>
      <c r="D9" s="8" t="s">
        <v>13</v>
      </c>
      <c r="E9" s="8" t="s">
        <v>14</v>
      </c>
      <c r="F9" s="9" t="s">
        <v>15</v>
      </c>
      <c r="L9" s="20"/>
    </row>
    <row r="10" spans="1:79" ht="44.5" thickTop="1" thickBot="1" x14ac:dyDescent="0.4">
      <c r="A10" s="10" t="s">
        <v>6</v>
      </c>
      <c r="B10" s="112">
        <v>0.9</v>
      </c>
      <c r="C10" s="113"/>
      <c r="D10" s="113"/>
      <c r="E10" s="113"/>
      <c r="F10" s="113"/>
      <c r="J10" s="21"/>
      <c r="K10" s="100" t="s">
        <v>95</v>
      </c>
      <c r="L10" s="100" t="s">
        <v>96</v>
      </c>
      <c r="M10" s="100" t="s">
        <v>97</v>
      </c>
      <c r="N10" s="100" t="s">
        <v>98</v>
      </c>
      <c r="O10" s="100" t="s">
        <v>99</v>
      </c>
      <c r="P10" s="100" t="s">
        <v>100</v>
      </c>
      <c r="Q10" s="100" t="s">
        <v>101</v>
      </c>
      <c r="R10" s="100" t="s">
        <v>102</v>
      </c>
      <c r="S10" s="100" t="s">
        <v>6</v>
      </c>
      <c r="T10" s="100" t="s">
        <v>103</v>
      </c>
      <c r="U10" s="106" t="s">
        <v>104</v>
      </c>
      <c r="V10" s="106"/>
      <c r="W10" s="107" t="s">
        <v>105</v>
      </c>
      <c r="X10" s="107"/>
      <c r="Y10" s="106" t="s">
        <v>10</v>
      </c>
      <c r="Z10" s="106"/>
    </row>
    <row r="11" spans="1:79" ht="15.5" thickTop="1" thickBot="1" x14ac:dyDescent="0.4">
      <c r="A11" s="14" t="s">
        <v>7</v>
      </c>
      <c r="B11" s="114" t="s">
        <v>8</v>
      </c>
      <c r="C11" s="115"/>
      <c r="D11" s="115"/>
      <c r="E11" s="115"/>
      <c r="F11" s="115"/>
      <c r="J11" s="70" t="s">
        <v>107</v>
      </c>
      <c r="K11" s="24">
        <v>3.1E-2</v>
      </c>
      <c r="L11" s="24">
        <v>0.02</v>
      </c>
      <c r="M11" s="25">
        <v>5.6309999999999997E-3</v>
      </c>
      <c r="N11" s="25">
        <v>2E-3</v>
      </c>
      <c r="O11" s="26">
        <v>3.8516000000000002E-2</v>
      </c>
      <c r="P11" s="26">
        <f t="shared" ref="P11:P14" si="0">SUM(M11:O11)</f>
        <v>4.6147000000000001E-2</v>
      </c>
      <c r="Q11" s="27">
        <v>1000000</v>
      </c>
      <c r="R11" s="26">
        <v>0.02</v>
      </c>
      <c r="S11" s="28">
        <v>0.9</v>
      </c>
      <c r="T11" s="26">
        <v>6.8931000000000006E-2</v>
      </c>
      <c r="U11" s="27"/>
      <c r="V11" s="27"/>
      <c r="W11" s="27">
        <v>3000</v>
      </c>
      <c r="X11" s="27" t="s">
        <v>106</v>
      </c>
      <c r="Y11" s="27">
        <v>1400</v>
      </c>
      <c r="Z11" s="27" t="s">
        <v>106</v>
      </c>
    </row>
    <row r="12" spans="1:79" ht="15" thickTop="1" x14ac:dyDescent="0.35">
      <c r="A12" s="13"/>
      <c r="B12" s="116"/>
      <c r="C12" s="117"/>
      <c r="D12" s="117"/>
      <c r="E12" s="117"/>
      <c r="F12" s="117"/>
      <c r="J12" s="70" t="s">
        <v>108</v>
      </c>
      <c r="K12" s="24">
        <v>3.1E-2</v>
      </c>
      <c r="L12" s="24">
        <v>0.02</v>
      </c>
      <c r="M12" s="25">
        <v>5.6309999999999997E-3</v>
      </c>
      <c r="N12" s="25">
        <v>2E-3</v>
      </c>
      <c r="O12" s="26">
        <v>3.8516000000000002E-2</v>
      </c>
      <c r="P12" s="26">
        <f t="shared" si="0"/>
        <v>4.6147000000000001E-2</v>
      </c>
      <c r="Q12" s="27">
        <v>1000000</v>
      </c>
      <c r="R12" s="26">
        <v>0.02</v>
      </c>
      <c r="S12" s="28">
        <v>0.9</v>
      </c>
      <c r="T12" s="26">
        <v>6.8931000000000006E-2</v>
      </c>
      <c r="U12" s="27">
        <v>900000</v>
      </c>
      <c r="V12" s="27" t="s">
        <v>109</v>
      </c>
      <c r="W12" s="27">
        <v>1000</v>
      </c>
      <c r="X12" s="27" t="s">
        <v>110</v>
      </c>
      <c r="Y12" s="27">
        <v>490</v>
      </c>
      <c r="Z12" s="27" t="s">
        <v>110</v>
      </c>
    </row>
    <row r="13" spans="1:79" ht="14.5" x14ac:dyDescent="0.35">
      <c r="J13" s="70" t="s">
        <v>111</v>
      </c>
      <c r="K13" s="24">
        <v>3.1E-2</v>
      </c>
      <c r="L13" s="24">
        <v>0.02</v>
      </c>
      <c r="M13" s="25">
        <v>5.6309999999999997E-3</v>
      </c>
      <c r="N13" s="25">
        <v>2E-3</v>
      </c>
      <c r="O13" s="26">
        <v>3.8516000000000002E-2</v>
      </c>
      <c r="P13" s="26">
        <f t="shared" si="0"/>
        <v>4.6147000000000001E-2</v>
      </c>
      <c r="Q13" s="27">
        <v>1000000</v>
      </c>
      <c r="R13" s="26">
        <v>0.02</v>
      </c>
      <c r="S13" s="28">
        <v>0.95</v>
      </c>
      <c r="T13" s="26">
        <v>6.8931000000000006E-2</v>
      </c>
      <c r="U13" s="27">
        <v>21000</v>
      </c>
      <c r="V13" s="27" t="s">
        <v>112</v>
      </c>
      <c r="W13" s="27">
        <v>650</v>
      </c>
      <c r="X13" s="27" t="s">
        <v>106</v>
      </c>
      <c r="Y13" s="27">
        <v>375</v>
      </c>
      <c r="Z13" s="27" t="s">
        <v>106</v>
      </c>
    </row>
    <row r="14" spans="1:79" ht="15" thickBot="1" x14ac:dyDescent="0.4">
      <c r="A14" s="1" t="s">
        <v>38</v>
      </c>
      <c r="B14" s="2"/>
      <c r="C14" s="1" t="s">
        <v>39</v>
      </c>
      <c r="D14" s="2"/>
      <c r="E14" s="2"/>
      <c r="F14" s="2"/>
      <c r="J14" s="70" t="s">
        <v>113</v>
      </c>
      <c r="K14" s="24">
        <v>3.1E-2</v>
      </c>
      <c r="L14" s="24">
        <v>0.02</v>
      </c>
      <c r="M14" s="25">
        <v>5.6309999999999997E-3</v>
      </c>
      <c r="N14" s="25">
        <v>2E-3</v>
      </c>
      <c r="O14" s="26">
        <v>3.8516000000000002E-2</v>
      </c>
      <c r="P14" s="26">
        <f t="shared" si="0"/>
        <v>4.6147000000000001E-2</v>
      </c>
      <c r="Q14" s="27">
        <v>1000000</v>
      </c>
      <c r="R14" s="26">
        <v>0.02</v>
      </c>
      <c r="S14" s="28">
        <v>0.9</v>
      </c>
      <c r="T14" s="26">
        <v>6.8931000000000006E-2</v>
      </c>
      <c r="U14" s="27">
        <v>55000</v>
      </c>
      <c r="V14" s="27" t="s">
        <v>112</v>
      </c>
      <c r="W14" s="27">
        <v>400</v>
      </c>
      <c r="X14" s="27" t="s">
        <v>106</v>
      </c>
      <c r="Y14" s="27">
        <v>230</v>
      </c>
      <c r="Z14" s="27" t="s">
        <v>106</v>
      </c>
    </row>
    <row r="15" spans="1:79" ht="15.5" thickTop="1" thickBot="1" x14ac:dyDescent="0.4">
      <c r="A15" s="3" t="s">
        <v>0</v>
      </c>
      <c r="B15" s="4">
        <v>2020</v>
      </c>
      <c r="C15" s="4">
        <v>2025</v>
      </c>
      <c r="D15" s="4">
        <v>2030</v>
      </c>
      <c r="E15" s="4">
        <v>2035</v>
      </c>
      <c r="F15" s="5">
        <v>2040</v>
      </c>
      <c r="J15" s="23"/>
      <c r="K15" s="24"/>
      <c r="L15" s="24"/>
      <c r="M15" s="25"/>
      <c r="N15" s="25"/>
      <c r="O15" s="26"/>
      <c r="P15" s="26"/>
      <c r="Q15" s="27"/>
      <c r="R15" s="26"/>
      <c r="S15" s="28"/>
      <c r="T15" s="26"/>
      <c r="U15" s="27"/>
      <c r="V15" s="27"/>
      <c r="W15" s="27"/>
      <c r="X15" s="27"/>
      <c r="Y15" s="27"/>
      <c r="Z15" s="27"/>
    </row>
    <row r="16" spans="1:79" ht="15" thickTop="1" thickBot="1" x14ac:dyDescent="0.35">
      <c r="A16" s="6" t="s">
        <v>40</v>
      </c>
      <c r="B16" s="108" t="s">
        <v>41</v>
      </c>
      <c r="C16" s="109"/>
      <c r="D16" s="109"/>
      <c r="E16" s="109"/>
      <c r="F16" s="109"/>
      <c r="J16" s="19"/>
      <c r="K16" s="19">
        <v>2017</v>
      </c>
      <c r="L16" s="19">
        <v>2018</v>
      </c>
      <c r="M16" s="19">
        <v>2019</v>
      </c>
      <c r="N16" s="19">
        <v>2020</v>
      </c>
      <c r="O16" s="19">
        <v>2021</v>
      </c>
      <c r="P16" s="19">
        <v>2022</v>
      </c>
      <c r="Q16" s="19">
        <v>2023</v>
      </c>
      <c r="R16" s="19">
        <v>2024</v>
      </c>
      <c r="S16" s="19">
        <v>2025</v>
      </c>
      <c r="T16" s="19">
        <v>2026</v>
      </c>
      <c r="U16" s="19">
        <v>2027</v>
      </c>
      <c r="V16" s="19">
        <v>2028</v>
      </c>
      <c r="W16" s="19">
        <v>2029</v>
      </c>
      <c r="X16" s="19">
        <v>2030</v>
      </c>
      <c r="Y16" s="19">
        <v>2031</v>
      </c>
      <c r="Z16" s="19">
        <v>2032</v>
      </c>
      <c r="AA16" s="19">
        <v>2033</v>
      </c>
      <c r="AB16" s="19">
        <v>2034</v>
      </c>
      <c r="AC16" s="19">
        <v>2035</v>
      </c>
      <c r="AD16" s="19">
        <v>2036</v>
      </c>
      <c r="AE16" s="19">
        <v>2037</v>
      </c>
      <c r="AF16" s="19">
        <v>2038</v>
      </c>
      <c r="AG16" s="19">
        <v>2039</v>
      </c>
      <c r="AH16" s="19">
        <v>2040</v>
      </c>
      <c r="AI16" s="19">
        <v>2041</v>
      </c>
      <c r="AJ16" s="19">
        <v>2042</v>
      </c>
      <c r="AK16" s="19">
        <v>2043</v>
      </c>
      <c r="AL16" s="19">
        <v>2044</v>
      </c>
      <c r="AM16" s="19">
        <v>2045</v>
      </c>
      <c r="AN16" s="19">
        <v>2046</v>
      </c>
      <c r="AO16" s="19">
        <v>2047</v>
      </c>
      <c r="AP16" s="19">
        <v>2048</v>
      </c>
      <c r="AQ16" s="19">
        <v>2049</v>
      </c>
      <c r="AR16" s="19">
        <v>2050</v>
      </c>
      <c r="AS16" s="19">
        <v>2051</v>
      </c>
      <c r="AT16" s="19">
        <v>2052</v>
      </c>
      <c r="AU16" s="19">
        <v>2053</v>
      </c>
      <c r="AV16" s="19">
        <v>2054</v>
      </c>
      <c r="AW16" s="19">
        <v>2055</v>
      </c>
      <c r="AX16" s="19">
        <v>2056</v>
      </c>
      <c r="AY16" s="19">
        <v>2057</v>
      </c>
      <c r="AZ16" s="19">
        <v>2058</v>
      </c>
      <c r="BA16" s="19">
        <v>2059</v>
      </c>
      <c r="BB16" s="19">
        <v>2060</v>
      </c>
      <c r="BC16" s="19">
        <v>2061</v>
      </c>
      <c r="BD16" s="19">
        <v>2062</v>
      </c>
      <c r="BE16" s="19">
        <v>2063</v>
      </c>
      <c r="BF16" s="19">
        <v>2064</v>
      </c>
      <c r="BG16" s="19">
        <v>2065</v>
      </c>
      <c r="BH16" s="19">
        <v>2066</v>
      </c>
      <c r="BI16" s="19">
        <v>2067</v>
      </c>
      <c r="BJ16" s="19">
        <v>2068</v>
      </c>
      <c r="BK16" s="19">
        <v>2069</v>
      </c>
      <c r="BL16" s="19">
        <v>2070</v>
      </c>
      <c r="BM16" s="19">
        <v>2071</v>
      </c>
      <c r="BN16" s="19">
        <v>2072</v>
      </c>
      <c r="BO16" s="19">
        <v>2073</v>
      </c>
      <c r="BP16" s="19">
        <v>2074</v>
      </c>
      <c r="BQ16" s="19">
        <v>2075</v>
      </c>
      <c r="BR16" s="19">
        <v>2076</v>
      </c>
      <c r="BS16" s="19">
        <v>2077</v>
      </c>
      <c r="BT16" s="19">
        <v>2078</v>
      </c>
      <c r="BU16" s="19">
        <v>2079</v>
      </c>
      <c r="BV16" s="19">
        <v>2080</v>
      </c>
      <c r="BW16" s="19">
        <v>2081</v>
      </c>
      <c r="BX16" s="19">
        <v>2082</v>
      </c>
      <c r="BY16" s="19">
        <v>2083</v>
      </c>
      <c r="BZ16" s="19">
        <v>2084</v>
      </c>
      <c r="CA16" s="19">
        <v>2085</v>
      </c>
    </row>
    <row r="17" spans="1:79" ht="15" thickTop="1" thickBot="1" x14ac:dyDescent="0.35">
      <c r="A17" s="7" t="s">
        <v>42</v>
      </c>
      <c r="B17" s="110" t="s">
        <v>43</v>
      </c>
      <c r="C17" s="111"/>
      <c r="D17" s="111"/>
      <c r="E17" s="111"/>
      <c r="F17" s="111"/>
      <c r="J17" t="s">
        <v>90</v>
      </c>
      <c r="K17" s="41">
        <v>30200000</v>
      </c>
      <c r="L17" s="41">
        <v>31104792</v>
      </c>
      <c r="M17" s="42">
        <v>32036691.568319999</v>
      </c>
      <c r="N17" s="42">
        <v>32729004.473111395</v>
      </c>
      <c r="O17" s="42">
        <v>31588071.377178732</v>
      </c>
      <c r="P17" s="42">
        <v>33429024.177040707</v>
      </c>
      <c r="Q17" s="42">
        <v>34657540.815546952</v>
      </c>
      <c r="R17" s="42">
        <v>35756878.010216102</v>
      </c>
      <c r="S17" s="42">
        <v>36597984.071910582</v>
      </c>
      <c r="T17" s="42">
        <v>37415339.049516588</v>
      </c>
      <c r="U17" s="42">
        <v>38250948.288289122</v>
      </c>
      <c r="V17" s="42">
        <v>39105219.466727577</v>
      </c>
      <c r="W17" s="42">
        <v>39965534.294995584</v>
      </c>
      <c r="X17" s="42">
        <v>40844776.04948549</v>
      </c>
      <c r="Y17" s="42">
        <v>41743361.122574173</v>
      </c>
      <c r="Z17" s="42">
        <v>42661715.067270808</v>
      </c>
      <c r="AA17" s="42">
        <v>43600272.798750766</v>
      </c>
      <c r="AB17" s="42">
        <v>44559478.800323285</v>
      </c>
      <c r="AC17" s="42">
        <v>45539787.333930396</v>
      </c>
      <c r="AD17" s="42">
        <v>46541662.655276865</v>
      </c>
      <c r="AE17" s="42">
        <v>47565579.233692959</v>
      </c>
      <c r="AF17" s="42">
        <v>48612021.9768342</v>
      </c>
      <c r="AG17" s="42">
        <v>49681486.460324556</v>
      </c>
      <c r="AH17" s="42">
        <v>50774479.162451699</v>
      </c>
      <c r="AI17" s="42">
        <v>51891517.704025634</v>
      </c>
      <c r="AJ17" s="42">
        <v>53033131.093514197</v>
      </c>
      <c r="AK17" s="42">
        <v>54199859.97757151</v>
      </c>
      <c r="AL17" s="42">
        <v>55392256.897078082</v>
      </c>
      <c r="AM17" s="42">
        <v>56610886.548813798</v>
      </c>
      <c r="AN17" s="42">
        <v>57856326.0528877</v>
      </c>
      <c r="AO17" s="42">
        <v>58885011.530108042</v>
      </c>
      <c r="AP17" s="42">
        <v>59907255.330270715</v>
      </c>
      <c r="AQ17" s="42">
        <v>60944249.920037702</v>
      </c>
      <c r="AR17" s="42">
        <v>61994319.34615995</v>
      </c>
      <c r="AS17" s="42">
        <v>63057521.922946595</v>
      </c>
      <c r="AT17" s="42">
        <v>64462668.832657762</v>
      </c>
      <c r="AU17" s="42">
        <v>65866973.066358224</v>
      </c>
      <c r="AV17" s="42">
        <v>67279305.748029366</v>
      </c>
      <c r="AW17" s="42">
        <v>68717095.121779352</v>
      </c>
      <c r="AX17" s="42">
        <v>70183329.327754855</v>
      </c>
      <c r="AY17" s="42">
        <v>71678438.546652243</v>
      </c>
      <c r="AZ17" s="42">
        <v>73202851.312656701</v>
      </c>
      <c r="BA17" s="42">
        <v>74757835.232384101</v>
      </c>
      <c r="BB17" s="42">
        <v>76343896.803236932</v>
      </c>
      <c r="BC17" s="42">
        <v>77961544.502367258</v>
      </c>
      <c r="BD17" s="42">
        <v>79611288.337283701</v>
      </c>
      <c r="BE17" s="42">
        <v>81293639.361242384</v>
      </c>
      <c r="BF17" s="42">
        <v>83009109.151458666</v>
      </c>
      <c r="BG17" s="42">
        <v>84758209.248088792</v>
      </c>
      <c r="BH17" s="42">
        <v>86541450.551840052</v>
      </c>
      <c r="BI17" s="42">
        <v>88359342.67797561</v>
      </c>
      <c r="BJ17" s="42">
        <v>90212393.26438503</v>
      </c>
      <c r="BK17" s="42">
        <v>92101107.231294602</v>
      </c>
      <c r="BL17" s="42">
        <v>94025985.990092561</v>
      </c>
      <c r="BM17" s="42">
        <v>95987526.598643526</v>
      </c>
      <c r="BN17" s="42">
        <v>97986220.860364333</v>
      </c>
      <c r="BO17" s="42">
        <v>100022554.36422986</v>
      </c>
      <c r="BP17" s="42">
        <v>102097005.46277326</v>
      </c>
      <c r="BQ17" s="42">
        <v>104210044.18503995</v>
      </c>
      <c r="BR17" s="42">
        <v>106362131.08134982</v>
      </c>
      <c r="BS17" s="42">
        <v>108569192.44563872</v>
      </c>
      <c r="BT17" s="42">
        <v>110834743.52976638</v>
      </c>
      <c r="BU17" s="42">
        <v>113161165.57412873</v>
      </c>
      <c r="BV17" s="42">
        <v>115551090.25451322</v>
      </c>
      <c r="BW17" s="42">
        <v>118007305.47235098</v>
      </c>
      <c r="BX17" s="42">
        <v>120511552.41255485</v>
      </c>
      <c r="BY17" s="42">
        <v>123066600.23421046</v>
      </c>
      <c r="BZ17" s="42">
        <v>125674798.86380452</v>
      </c>
      <c r="CA17" s="42">
        <v>128337506.88383004</v>
      </c>
    </row>
    <row r="18" spans="1:79" ht="15" thickTop="1" thickBot="1" x14ac:dyDescent="0.35">
      <c r="A18" s="10" t="s">
        <v>44</v>
      </c>
      <c r="B18" s="108" t="s">
        <v>45</v>
      </c>
      <c r="C18" s="109"/>
      <c r="D18" s="109"/>
      <c r="E18" s="109"/>
      <c r="F18" s="109"/>
      <c r="J18" t="s">
        <v>91</v>
      </c>
      <c r="K18" s="41">
        <v>81200000</v>
      </c>
      <c r="L18" s="41">
        <v>83632752</v>
      </c>
      <c r="M18" s="42">
        <v>86138389.249919996</v>
      </c>
      <c r="N18" s="42">
        <v>87999839.841610759</v>
      </c>
      <c r="O18" s="42">
        <v>84932165.424732208</v>
      </c>
      <c r="P18" s="42">
        <v>89882012.025685608</v>
      </c>
      <c r="Q18" s="42">
        <v>93185175.967629552</v>
      </c>
      <c r="R18" s="42">
        <v>96141009.749322757</v>
      </c>
      <c r="S18" s="42">
        <v>98402526.709905267</v>
      </c>
      <c r="T18" s="42">
        <v>100600183.13975982</v>
      </c>
      <c r="U18" s="42">
        <v>102846920.56321447</v>
      </c>
      <c r="V18" s="42">
        <v>105143835.12245959</v>
      </c>
      <c r="W18" s="42">
        <v>107456999.4951537</v>
      </c>
      <c r="X18" s="42">
        <v>109821053.48404707</v>
      </c>
      <c r="Y18" s="42">
        <v>112237116.6606961</v>
      </c>
      <c r="Z18" s="42">
        <v>114706333.22723141</v>
      </c>
      <c r="AA18" s="42">
        <v>117229872.5582305</v>
      </c>
      <c r="AB18" s="42">
        <v>119808929.75451158</v>
      </c>
      <c r="AC18" s="42">
        <v>122444726.20911084</v>
      </c>
      <c r="AD18" s="42">
        <v>125138510.18571128</v>
      </c>
      <c r="AE18" s="42">
        <v>127891557.40979692</v>
      </c>
      <c r="AF18" s="42">
        <v>130705171.67281246</v>
      </c>
      <c r="AG18" s="42">
        <v>133580685.44961433</v>
      </c>
      <c r="AH18" s="42">
        <v>136519460.52950585</v>
      </c>
      <c r="AI18" s="42">
        <v>139522888.66115499</v>
      </c>
      <c r="AJ18" s="42">
        <v>142592392.21170038</v>
      </c>
      <c r="AK18" s="42">
        <v>145729424.84035778</v>
      </c>
      <c r="AL18" s="42">
        <v>148935472.18684566</v>
      </c>
      <c r="AM18" s="42">
        <v>152212052.57495627</v>
      </c>
      <c r="AN18" s="42">
        <v>155560717.73160529</v>
      </c>
      <c r="AO18" s="42">
        <v>158326587.29287323</v>
      </c>
      <c r="AP18" s="42">
        <v>161075136.84827751</v>
      </c>
      <c r="AQ18" s="42">
        <v>163863347.46712118</v>
      </c>
      <c r="AR18" s="42">
        <v>166686712.94397968</v>
      </c>
      <c r="AS18" s="42">
        <v>169545390.07096893</v>
      </c>
      <c r="AT18" s="42">
        <v>173323467.192444</v>
      </c>
      <c r="AU18" s="42">
        <v>177099278.57577106</v>
      </c>
      <c r="AV18" s="42">
        <v>180896676.38211861</v>
      </c>
      <c r="AW18" s="42">
        <v>184762520.65855896</v>
      </c>
      <c r="AX18" s="42">
        <v>188704845.74217519</v>
      </c>
      <c r="AY18" s="42">
        <v>192724808.27775362</v>
      </c>
      <c r="AZ18" s="42">
        <v>196823560.48303714</v>
      </c>
      <c r="BA18" s="42">
        <v>201004510.62482074</v>
      </c>
      <c r="BB18" s="42">
        <v>205269020.54380253</v>
      </c>
      <c r="BC18" s="42">
        <v>209618457.40371585</v>
      </c>
      <c r="BD18" s="42">
        <v>214054192.48302761</v>
      </c>
      <c r="BE18" s="42">
        <v>218577599.87194961</v>
      </c>
      <c r="BF18" s="42">
        <v>223190055.0694848</v>
      </c>
      <c r="BG18" s="42">
        <v>227892933.47499362</v>
      </c>
      <c r="BH18" s="42">
        <v>232687608.76852351</v>
      </c>
      <c r="BI18" s="42">
        <v>237575451.17389461</v>
      </c>
      <c r="BJ18" s="42">
        <v>242557825.59828019</v>
      </c>
      <c r="BK18" s="42">
        <v>247636089.64175889</v>
      </c>
      <c r="BL18" s="42">
        <v>252811591.47005007</v>
      </c>
      <c r="BM18" s="42">
        <v>258085667.54337254</v>
      </c>
      <c r="BN18" s="42">
        <v>263459640.19409207</v>
      </c>
      <c r="BO18" s="42">
        <v>268934815.0455451</v>
      </c>
      <c r="BP18" s="42">
        <v>274512478.26414526</v>
      </c>
      <c r="BQ18" s="42">
        <v>280193893.63659739</v>
      </c>
      <c r="BR18" s="42">
        <v>285980299.46376163</v>
      </c>
      <c r="BS18" s="42">
        <v>291914517.43661785</v>
      </c>
      <c r="BT18" s="42">
        <v>298005999.15950412</v>
      </c>
      <c r="BU18" s="42">
        <v>304261147.17282277</v>
      </c>
      <c r="BV18" s="42">
        <v>310687037.37306184</v>
      </c>
      <c r="BW18" s="42">
        <v>317291165.70711571</v>
      </c>
      <c r="BX18" s="42">
        <v>324024438.93706781</v>
      </c>
      <c r="BY18" s="42">
        <v>330894302.61648619</v>
      </c>
      <c r="BZ18" s="42">
        <v>337907075.09075892</v>
      </c>
      <c r="CA18" s="42">
        <v>345066409.23731762</v>
      </c>
    </row>
    <row r="19" spans="1:79" ht="15" thickTop="1" thickBot="1" x14ac:dyDescent="0.35">
      <c r="A19" s="7" t="s">
        <v>10</v>
      </c>
      <c r="B19" s="110" t="s">
        <v>46</v>
      </c>
      <c r="C19" s="111"/>
      <c r="D19" s="111"/>
      <c r="E19" s="111"/>
      <c r="F19" s="111"/>
      <c r="J19" t="s">
        <v>92</v>
      </c>
      <c r="K19" s="41">
        <v>21400000</v>
      </c>
      <c r="L19" s="41">
        <v>22041144</v>
      </c>
      <c r="M19" s="42">
        <v>22701496.674240001</v>
      </c>
      <c r="N19" s="42">
        <v>23192076.017370328</v>
      </c>
      <c r="O19" s="42">
        <v>22383600.247404799</v>
      </c>
      <c r="P19" s="42">
        <v>23688116.46982355</v>
      </c>
      <c r="Q19" s="42">
        <v>24558654.750089567</v>
      </c>
      <c r="R19" s="42">
        <v>25337655.278762408</v>
      </c>
      <c r="S19" s="42">
        <v>25933670.832413461</v>
      </c>
      <c r="T19" s="42">
        <v>26512856.147670694</v>
      </c>
      <c r="U19" s="42">
        <v>27104976.601635341</v>
      </c>
      <c r="V19" s="42">
        <v>27710321.079071864</v>
      </c>
      <c r="W19" s="42">
        <v>28319948.142811447</v>
      </c>
      <c r="X19" s="42">
        <v>28942987.0019533</v>
      </c>
      <c r="Y19" s="42">
        <v>29579732.715996273</v>
      </c>
      <c r="Z19" s="42">
        <v>30230486.835748192</v>
      </c>
      <c r="AA19" s="42">
        <v>30895557.546134651</v>
      </c>
      <c r="AB19" s="42">
        <v>31575259.812149614</v>
      </c>
      <c r="AC19" s="42">
        <v>32269915.528016906</v>
      </c>
      <c r="AD19" s="42">
        <v>32979853.669633277</v>
      </c>
      <c r="AE19" s="42">
        <v>33705410.450365208</v>
      </c>
      <c r="AF19" s="42">
        <v>34446929.480273239</v>
      </c>
      <c r="AG19" s="42">
        <v>35204761.928839251</v>
      </c>
      <c r="AH19" s="42">
        <v>35979266.691273712</v>
      </c>
      <c r="AI19" s="42">
        <v>36770810.558481731</v>
      </c>
      <c r="AJ19" s="42">
        <v>37579768.390768327</v>
      </c>
      <c r="AK19" s="42">
        <v>38406523.295365229</v>
      </c>
      <c r="AL19" s="42">
        <v>39251466.807863265</v>
      </c>
      <c r="AM19" s="42">
        <v>40114999.077636257</v>
      </c>
      <c r="AN19" s="42">
        <v>40997529.057344258</v>
      </c>
      <c r="AO19" s="42">
        <v>41726465.123983838</v>
      </c>
      <c r="AP19" s="42">
        <v>42450836.558536194</v>
      </c>
      <c r="AQ19" s="42">
        <v>43185660.539364457</v>
      </c>
      <c r="AR19" s="42">
        <v>43929749.47045771</v>
      </c>
      <c r="AS19" s="42">
        <v>44683144.673876062</v>
      </c>
      <c r="AT19" s="42">
        <v>45678844.801949538</v>
      </c>
      <c r="AU19" s="42">
        <v>46673947.801988937</v>
      </c>
      <c r="AV19" s="42">
        <v>47674739.8346963</v>
      </c>
      <c r="AW19" s="42">
        <v>48693570.715433046</v>
      </c>
      <c r="AX19" s="42">
        <v>49732557.868011713</v>
      </c>
      <c r="AY19" s="42">
        <v>50792006.122462183</v>
      </c>
      <c r="AZ19" s="42">
        <v>51872219.142081238</v>
      </c>
      <c r="BA19" s="42">
        <v>52974095.164669529</v>
      </c>
      <c r="BB19" s="42">
        <v>54097993.098982461</v>
      </c>
      <c r="BC19" s="42">
        <v>55244273.256644346</v>
      </c>
      <c r="BD19" s="42">
        <v>56413297.03370434</v>
      </c>
      <c r="BE19" s="42">
        <v>57605426.567237973</v>
      </c>
      <c r="BF19" s="42">
        <v>58821024.365603156</v>
      </c>
      <c r="BG19" s="42">
        <v>60060452.910897352</v>
      </c>
      <c r="BH19" s="42">
        <v>61324074.232098579</v>
      </c>
      <c r="BI19" s="42">
        <v>62612249.447307222</v>
      </c>
      <c r="BJ19" s="42">
        <v>63925338.273438394</v>
      </c>
      <c r="BK19" s="42">
        <v>65263698.501645833</v>
      </c>
      <c r="BL19" s="42">
        <v>66627685.436688088</v>
      </c>
      <c r="BM19" s="42">
        <v>68017651.298376516</v>
      </c>
      <c r="BN19" s="42">
        <v>69433944.583172053</v>
      </c>
      <c r="BO19" s="42">
        <v>70876909.383924454</v>
      </c>
      <c r="BP19" s="42">
        <v>72346884.665673748</v>
      </c>
      <c r="BQ19" s="42">
        <v>73844203.495359421</v>
      </c>
      <c r="BR19" s="42">
        <v>75369192.223208129</v>
      </c>
      <c r="BS19" s="42">
        <v>76933136.368763834</v>
      </c>
      <c r="BT19" s="42">
        <v>78538526.872086078</v>
      </c>
      <c r="BU19" s="42">
        <v>80187051.102197155</v>
      </c>
      <c r="BV19" s="42">
        <v>81880573.888959676</v>
      </c>
      <c r="BW19" s="42">
        <v>83621070.765175834</v>
      </c>
      <c r="BX19" s="42">
        <v>85395603.365187839</v>
      </c>
      <c r="BY19" s="42">
        <v>87206133.940798104</v>
      </c>
      <c r="BZ19" s="42">
        <v>89054327.671702504</v>
      </c>
      <c r="CA19" s="42">
        <v>90941147.262051716</v>
      </c>
    </row>
    <row r="20" spans="1:79" ht="15" thickTop="1" thickBot="1" x14ac:dyDescent="0.35">
      <c r="A20" s="10" t="s">
        <v>1</v>
      </c>
      <c r="B20" s="11" t="s">
        <v>47</v>
      </c>
      <c r="C20" s="11" t="s">
        <v>48</v>
      </c>
      <c r="D20" s="11" t="s">
        <v>49</v>
      </c>
      <c r="E20" s="11" t="s">
        <v>50</v>
      </c>
      <c r="F20" s="12" t="s">
        <v>51</v>
      </c>
      <c r="J20" t="s">
        <v>93</v>
      </c>
      <c r="K20" s="41">
        <v>46000000</v>
      </c>
      <c r="L20" s="41">
        <v>47378160</v>
      </c>
      <c r="M20" s="42">
        <v>48797609.673600003</v>
      </c>
      <c r="N20" s="42">
        <v>49852126.018646501</v>
      </c>
      <c r="O20" s="42">
        <v>48114280.905636482</v>
      </c>
      <c r="P20" s="42">
        <v>50918381.196816973</v>
      </c>
      <c r="Q20" s="42">
        <v>52789631.705799997</v>
      </c>
      <c r="R20" s="42">
        <v>54464118.823507972</v>
      </c>
      <c r="S20" s="42">
        <v>55745273.751916781</v>
      </c>
      <c r="T20" s="42">
        <v>56990251.53237626</v>
      </c>
      <c r="U20" s="42">
        <v>58263033.816599332</v>
      </c>
      <c r="V20" s="42">
        <v>59564241.571836717</v>
      </c>
      <c r="W20" s="42">
        <v>60874654.886417128</v>
      </c>
      <c r="X20" s="42">
        <v>62213897.293918304</v>
      </c>
      <c r="Y20" s="42">
        <v>63582603.034384504</v>
      </c>
      <c r="Z20" s="42">
        <v>64981420.301140964</v>
      </c>
      <c r="AA20" s="42">
        <v>66411011.547766067</v>
      </c>
      <c r="AB20" s="42">
        <v>67872053.801816925</v>
      </c>
      <c r="AC20" s="42">
        <v>69365238.985456899</v>
      </c>
      <c r="AD20" s="42">
        <v>70891274.243136957</v>
      </c>
      <c r="AE20" s="42">
        <v>72450882.276485965</v>
      </c>
      <c r="AF20" s="42">
        <v>74044801.686568663</v>
      </c>
      <c r="AG20" s="42">
        <v>75673787.323673174</v>
      </c>
      <c r="AH20" s="42">
        <v>77338610.644793987</v>
      </c>
      <c r="AI20" s="42">
        <v>79040060.078979462</v>
      </c>
      <c r="AJ20" s="42">
        <v>80778941.400717005</v>
      </c>
      <c r="AK20" s="42">
        <v>82556078.111532778</v>
      </c>
      <c r="AL20" s="42">
        <v>84372311.829986498</v>
      </c>
      <c r="AM20" s="42">
        <v>86228502.690246195</v>
      </c>
      <c r="AN20" s="42">
        <v>88125529.74943161</v>
      </c>
      <c r="AO20" s="42">
        <v>89692401.668376505</v>
      </c>
      <c r="AP20" s="42">
        <v>91249461.761339515</v>
      </c>
      <c r="AQ20" s="42">
        <v>92828989.944428295</v>
      </c>
      <c r="AR20" s="42">
        <v>94428433.441170797</v>
      </c>
      <c r="AS20" s="42">
        <v>96047881.07468687</v>
      </c>
      <c r="AT20" s="42">
        <v>98188171.069611162</v>
      </c>
      <c r="AU20" s="42">
        <v>100327177.51829398</v>
      </c>
      <c r="AV20" s="42">
        <v>102478412.72878644</v>
      </c>
      <c r="AW20" s="42">
        <v>104668423.03317383</v>
      </c>
      <c r="AX20" s="42">
        <v>106901759.90320273</v>
      </c>
      <c r="AY20" s="42">
        <v>109179078.58099346</v>
      </c>
      <c r="AZ20" s="42">
        <v>111501031.80073535</v>
      </c>
      <c r="BA20" s="42">
        <v>113869550.35396253</v>
      </c>
      <c r="BB20" s="42">
        <v>116285405.72678472</v>
      </c>
      <c r="BC20" s="42">
        <v>118749372.42082429</v>
      </c>
      <c r="BD20" s="42">
        <v>121262227.26871026</v>
      </c>
      <c r="BE20" s="42">
        <v>123824748.69593208</v>
      </c>
      <c r="BF20" s="42">
        <v>126437715.92606284</v>
      </c>
      <c r="BG20" s="42">
        <v>129101908.12622793</v>
      </c>
      <c r="BH20" s="42">
        <v>131818103.48955767</v>
      </c>
      <c r="BI20" s="42">
        <v>134587078.25122109</v>
      </c>
      <c r="BJ20" s="42">
        <v>137409605.63449371</v>
      </c>
      <c r="BK20" s="42">
        <v>140286454.7231639</v>
      </c>
      <c r="BL20" s="42">
        <v>143218389.25643229</v>
      </c>
      <c r="BM20" s="42">
        <v>146206166.34230462</v>
      </c>
      <c r="BN20" s="42">
        <v>149250535.08532307</v>
      </c>
      <c r="BO20" s="42">
        <v>152352235.12432355</v>
      </c>
      <c r="BP20" s="42">
        <v>155511995.07574728</v>
      </c>
      <c r="BQ20" s="42">
        <v>158730530.87787536</v>
      </c>
      <c r="BR20" s="42">
        <v>162008544.03119501</v>
      </c>
      <c r="BS20" s="42">
        <v>165370293.1291185</v>
      </c>
      <c r="BT20" s="42">
        <v>168821132.52878314</v>
      </c>
      <c r="BU20" s="42">
        <v>172364689.28509668</v>
      </c>
      <c r="BV20" s="42">
        <v>176004971.91084787</v>
      </c>
      <c r="BW20" s="42">
        <v>179746226.87841532</v>
      </c>
      <c r="BX20" s="42">
        <v>183560642.74759999</v>
      </c>
      <c r="BY20" s="42">
        <v>187452437.44283703</v>
      </c>
      <c r="BZ20" s="42">
        <v>191425190.32235116</v>
      </c>
      <c r="CA20" s="42">
        <v>195480970.75020459</v>
      </c>
    </row>
    <row r="21" spans="1:79" ht="15" thickTop="1" thickBot="1" x14ac:dyDescent="0.35">
      <c r="A21" s="7" t="s">
        <v>4</v>
      </c>
      <c r="B21" s="8" t="s">
        <v>52</v>
      </c>
      <c r="C21" s="8" t="s">
        <v>53</v>
      </c>
      <c r="D21" s="8" t="s">
        <v>54</v>
      </c>
      <c r="E21" s="8" t="s">
        <v>55</v>
      </c>
      <c r="F21" s="9" t="s">
        <v>56</v>
      </c>
      <c r="K21" s="15"/>
    </row>
    <row r="22" spans="1:79" ht="15.5" thickTop="1" thickBot="1" x14ac:dyDescent="0.4">
      <c r="A22" s="10" t="s">
        <v>5</v>
      </c>
      <c r="B22" s="11" t="s">
        <v>57</v>
      </c>
      <c r="C22" s="11" t="s">
        <v>58</v>
      </c>
      <c r="D22" s="11" t="s">
        <v>59</v>
      </c>
      <c r="E22" s="11" t="s">
        <v>60</v>
      </c>
      <c r="F22" s="12" t="s">
        <v>61</v>
      </c>
      <c r="J22" s="21" t="s">
        <v>131</v>
      </c>
      <c r="K22" s="35">
        <v>2017</v>
      </c>
      <c r="L22" s="35">
        <v>2018</v>
      </c>
      <c r="M22" s="35">
        <v>2019</v>
      </c>
      <c r="N22" s="35">
        <v>2020</v>
      </c>
      <c r="O22" s="35">
        <v>2021</v>
      </c>
      <c r="P22" s="35">
        <v>2022</v>
      </c>
      <c r="Q22" s="35">
        <v>2023</v>
      </c>
      <c r="R22" s="35">
        <v>2024</v>
      </c>
      <c r="S22" s="35">
        <v>2025</v>
      </c>
      <c r="T22" s="35">
        <v>2026</v>
      </c>
      <c r="U22" s="35">
        <v>2027</v>
      </c>
      <c r="V22" s="35">
        <v>2028</v>
      </c>
      <c r="W22" s="35">
        <v>2029</v>
      </c>
      <c r="X22" s="35">
        <v>2030</v>
      </c>
      <c r="Y22" s="35">
        <v>2031</v>
      </c>
      <c r="Z22" s="35">
        <v>2032</v>
      </c>
      <c r="AA22" s="35">
        <v>2033</v>
      </c>
      <c r="AB22" s="35">
        <v>2034</v>
      </c>
      <c r="AC22" s="35">
        <v>2035</v>
      </c>
      <c r="AD22" s="35">
        <v>2036</v>
      </c>
      <c r="AE22" s="35">
        <v>2037</v>
      </c>
      <c r="AF22" s="35">
        <v>2038</v>
      </c>
      <c r="AG22" s="35">
        <v>2039</v>
      </c>
      <c r="AH22" s="35">
        <v>2040</v>
      </c>
      <c r="AI22" s="35">
        <v>2041</v>
      </c>
      <c r="AJ22">
        <v>2042</v>
      </c>
      <c r="AK22">
        <v>2043</v>
      </c>
      <c r="AL22">
        <v>2044</v>
      </c>
      <c r="AM22">
        <v>2045</v>
      </c>
      <c r="AN22">
        <v>2046</v>
      </c>
      <c r="AO22">
        <v>2047</v>
      </c>
      <c r="AP22">
        <v>2048</v>
      </c>
      <c r="AQ22">
        <v>2049</v>
      </c>
      <c r="AR22">
        <v>2050</v>
      </c>
      <c r="AS22">
        <v>2051</v>
      </c>
      <c r="AT22">
        <v>2052</v>
      </c>
      <c r="AU22">
        <v>2053</v>
      </c>
      <c r="AV22">
        <v>2054</v>
      </c>
      <c r="AW22">
        <v>2055</v>
      </c>
      <c r="AX22">
        <v>2056</v>
      </c>
      <c r="AY22">
        <v>2057</v>
      </c>
      <c r="AZ22">
        <v>2058</v>
      </c>
      <c r="BA22">
        <v>2059</v>
      </c>
      <c r="BB22">
        <v>2060</v>
      </c>
      <c r="BC22">
        <v>2061</v>
      </c>
      <c r="BD22">
        <v>2062</v>
      </c>
      <c r="BE22">
        <v>2063</v>
      </c>
      <c r="BF22">
        <v>2064</v>
      </c>
      <c r="BG22">
        <v>2065</v>
      </c>
      <c r="BH22">
        <v>2066</v>
      </c>
      <c r="BI22">
        <v>2067</v>
      </c>
      <c r="BJ22">
        <v>2068</v>
      </c>
      <c r="BK22">
        <v>2069</v>
      </c>
      <c r="BL22">
        <v>2070</v>
      </c>
      <c r="BM22">
        <v>2071</v>
      </c>
      <c r="BN22">
        <v>2072</v>
      </c>
      <c r="BO22">
        <v>2073</v>
      </c>
      <c r="BP22">
        <v>2074</v>
      </c>
      <c r="BQ22">
        <v>2075</v>
      </c>
      <c r="BR22">
        <v>2076</v>
      </c>
      <c r="BS22">
        <v>2077</v>
      </c>
      <c r="BT22">
        <v>2078</v>
      </c>
      <c r="BU22">
        <v>2079</v>
      </c>
      <c r="BV22">
        <v>2080</v>
      </c>
      <c r="BW22">
        <v>2081</v>
      </c>
      <c r="BX22">
        <v>2082</v>
      </c>
      <c r="BY22">
        <v>2083</v>
      </c>
      <c r="BZ22">
        <v>2084</v>
      </c>
      <c r="CA22">
        <v>2085</v>
      </c>
    </row>
    <row r="23" spans="1:79" ht="15.5" thickTop="1" thickBot="1" x14ac:dyDescent="0.4">
      <c r="A23" s="7" t="s">
        <v>6</v>
      </c>
      <c r="B23" s="118">
        <v>0.9</v>
      </c>
      <c r="C23" s="119"/>
      <c r="D23" s="119"/>
      <c r="E23" s="119"/>
      <c r="F23" s="119"/>
      <c r="J23" s="23" t="s">
        <v>132</v>
      </c>
      <c r="K23" s="42">
        <f>K17*$AJ$5</f>
        <v>3550439.9136300464</v>
      </c>
      <c r="L23" s="42">
        <f>K23+(K23*L$2)</f>
        <v>3656811.0934424028</v>
      </c>
      <c r="M23" s="42">
        <f t="shared" ref="M23:AB26" si="1">L23+(L23*M$2)</f>
        <v>3735834.781171693</v>
      </c>
      <c r="N23" s="42">
        <f t="shared" si="1"/>
        <v>3605603.5807000478</v>
      </c>
      <c r="O23" s="42">
        <f t="shared" si="1"/>
        <v>3815738.1573832463</v>
      </c>
      <c r="P23" s="42">
        <f t="shared" si="1"/>
        <v>3955966.5346670807</v>
      </c>
      <c r="Q23" s="42">
        <f t="shared" si="1"/>
        <v>4081449.7931467206</v>
      </c>
      <c r="R23" s="42">
        <f t="shared" si="1"/>
        <v>4177457.3965100949</v>
      </c>
      <c r="S23" s="42">
        <f t="shared" si="1"/>
        <v>4270753.9450321533</v>
      </c>
      <c r="T23" s="42">
        <f t="shared" si="1"/>
        <v>4366134.1164712049</v>
      </c>
      <c r="U23" s="42">
        <f t="shared" si="1"/>
        <v>4463644.4450723948</v>
      </c>
      <c r="V23" s="42">
        <f t="shared" si="1"/>
        <v>4561844.6228639875</v>
      </c>
      <c r="W23" s="42">
        <f t="shared" si="1"/>
        <v>4662205.2045669956</v>
      </c>
      <c r="X23" s="42">
        <f t="shared" si="1"/>
        <v>4764773.7190674692</v>
      </c>
      <c r="Y23" s="42">
        <f t="shared" si="1"/>
        <v>4869598.7408869537</v>
      </c>
      <c r="Z23" s="42">
        <f t="shared" si="1"/>
        <v>4976729.9131864663</v>
      </c>
      <c r="AA23" s="42">
        <f t="shared" si="1"/>
        <v>5086217.9712765682</v>
      </c>
      <c r="AB23" s="42">
        <f t="shared" si="1"/>
        <v>5198114.7666446529</v>
      </c>
      <c r="AC23" s="42">
        <f t="shared" ref="AC23:AR26" si="2">AB23+(AB23*AC$2)</f>
        <v>5312473.2915108353</v>
      </c>
      <c r="AD23" s="42">
        <f t="shared" si="2"/>
        <v>5429347.7039240738</v>
      </c>
      <c r="AE23" s="42">
        <f t="shared" si="2"/>
        <v>5548793.3534104032</v>
      </c>
      <c r="AF23" s="42">
        <f t="shared" si="2"/>
        <v>5670866.8071854319</v>
      </c>
      <c r="AG23" s="42">
        <f t="shared" si="2"/>
        <v>5795625.8769435119</v>
      </c>
      <c r="AH23" s="42">
        <f t="shared" si="2"/>
        <v>5923129.6462362688</v>
      </c>
      <c r="AI23" s="42">
        <f t="shared" si="2"/>
        <v>6053438.4984534672</v>
      </c>
      <c r="AJ23" s="42">
        <f t="shared" si="2"/>
        <v>6186614.145419443</v>
      </c>
      <c r="AK23" s="42">
        <f t="shared" si="2"/>
        <v>6322719.6566186706</v>
      </c>
      <c r="AL23" s="42">
        <f t="shared" si="2"/>
        <v>6461819.4890642809</v>
      </c>
      <c r="AM23" s="42">
        <f t="shared" si="2"/>
        <v>6603979.5178236952</v>
      </c>
      <c r="AN23" s="42">
        <f t="shared" si="2"/>
        <v>6721398.2736506006</v>
      </c>
      <c r="AO23" s="42">
        <f t="shared" si="2"/>
        <v>6838081.7476811754</v>
      </c>
      <c r="AP23" s="42">
        <f t="shared" si="2"/>
        <v>6956448.9427335365</v>
      </c>
      <c r="AQ23" s="42">
        <f t="shared" si="2"/>
        <v>7076308.5580168357</v>
      </c>
      <c r="AR23" s="42">
        <f t="shared" si="2"/>
        <v>7197667.249786824</v>
      </c>
      <c r="AS23" s="42">
        <f t="shared" ref="AS23:BH26" si="3">AR23+(AR23*AS$2)</f>
        <v>7358056.9952881746</v>
      </c>
      <c r="AT23" s="42">
        <f t="shared" si="3"/>
        <v>7518350.5539851682</v>
      </c>
      <c r="AU23" s="42">
        <f t="shared" si="3"/>
        <v>7679560.5155991009</v>
      </c>
      <c r="AV23" s="42">
        <f t="shared" si="3"/>
        <v>7843676.21776985</v>
      </c>
      <c r="AW23" s="42">
        <f t="shared" si="3"/>
        <v>8011038.7401627041</v>
      </c>
      <c r="AX23" s="42">
        <f t="shared" si="3"/>
        <v>8181697.1855240986</v>
      </c>
      <c r="AY23" s="42">
        <f t="shared" si="3"/>
        <v>8355700.4686603248</v>
      </c>
      <c r="AZ23" s="42">
        <f t="shared" si="3"/>
        <v>8533193.2798533086</v>
      </c>
      <c r="BA23" s="42">
        <f t="shared" si="3"/>
        <v>8714233.4329792541</v>
      </c>
      <c r="BB23" s="42">
        <f t="shared" si="3"/>
        <v>8898878.9678918198</v>
      </c>
      <c r="BC23" s="42">
        <f t="shared" si="3"/>
        <v>9087188.0991264023</v>
      </c>
      <c r="BD23" s="42">
        <f t="shared" si="3"/>
        <v>9279219.16058469</v>
      </c>
      <c r="BE23" s="42">
        <f t="shared" si="3"/>
        <v>9475030.5459754188</v>
      </c>
      <c r="BF23" s="42">
        <f t="shared" si="3"/>
        <v>9674680.6447772291</v>
      </c>
      <c r="BG23" s="42">
        <f t="shared" si="3"/>
        <v>9878227.7734792046</v>
      </c>
      <c r="BH23" s="42">
        <f t="shared" si="3"/>
        <v>10085730.101844091</v>
      </c>
      <c r="BI23" s="42">
        <f t="shared" ref="BI23:BX26" si="4">BH23+(BH23*BI$2)</f>
        <v>10297245.573928379</v>
      </c>
      <c r="BJ23" s="42">
        <f t="shared" si="4"/>
        <v>10512831.823582331</v>
      </c>
      <c r="BK23" s="42">
        <f t="shared" si="4"/>
        <v>10732546.084141761</v>
      </c>
      <c r="BL23" s="42">
        <f t="shared" si="4"/>
        <v>10956445.09201185</v>
      </c>
      <c r="BM23" s="42">
        <f t="shared" si="4"/>
        <v>11184584.983831635</v>
      </c>
      <c r="BN23" s="42">
        <f t="shared" si="4"/>
        <v>11417021.186895983</v>
      </c>
      <c r="BO23" s="42">
        <f t="shared" si="4"/>
        <v>11653808.302499978</v>
      </c>
      <c r="BP23" s="42">
        <f t="shared" si="4"/>
        <v>11894999.981858628</v>
      </c>
      <c r="BQ23" s="42">
        <f t="shared" si="4"/>
        <v>12140648.794242866</v>
      </c>
      <c r="BR23" s="42">
        <f t="shared" si="4"/>
        <v>12392572.637990225</v>
      </c>
      <c r="BS23" s="42">
        <f t="shared" si="4"/>
        <v>12651172.759651693</v>
      </c>
      <c r="BT23" s="42">
        <f t="shared" si="4"/>
        <v>12916720.964643802</v>
      </c>
      <c r="BU23" s="42">
        <f t="shared" si="4"/>
        <v>13189517.644197442</v>
      </c>
      <c r="BV23" s="42">
        <f t="shared" si="4"/>
        <v>13469881.021836383</v>
      </c>
      <c r="BW23" s="42">
        <f t="shared" si="4"/>
        <v>13755726.954838786</v>
      </c>
      <c r="BX23" s="42">
        <f t="shared" si="4"/>
        <v>14047371.527393382</v>
      </c>
      <c r="BY23" s="42">
        <f t="shared" ref="BY23:CA26" si="5">BX23+(BX23*BY$2)</f>
        <v>14345082.97060721</v>
      </c>
      <c r="BZ23" s="42">
        <f t="shared" si="5"/>
        <v>14649016.359155232</v>
      </c>
      <c r="CA23" s="42">
        <f t="shared" si="5"/>
        <v>14959313.532235587</v>
      </c>
    </row>
    <row r="24" spans="1:79" ht="15" thickTop="1" x14ac:dyDescent="0.35">
      <c r="A24" s="13" t="s">
        <v>7</v>
      </c>
      <c r="B24" s="116" t="s">
        <v>8</v>
      </c>
      <c r="C24" s="117"/>
      <c r="D24" s="117"/>
      <c r="E24" s="117"/>
      <c r="F24" s="117"/>
      <c r="J24" s="23" t="s">
        <v>133</v>
      </c>
      <c r="K24" s="42">
        <f t="shared" ref="K24:K26" si="6">K18*$AJ$5</f>
        <v>9546215.9267139006</v>
      </c>
      <c r="L24" s="42">
        <f t="shared" ref="L24:AA26" si="7">K24+(K24*L$2)</f>
        <v>9832220.5558782499</v>
      </c>
      <c r="M24" s="42">
        <f t="shared" si="7"/>
        <v>10044694.842090778</v>
      </c>
      <c r="N24" s="42">
        <f t="shared" si="7"/>
        <v>9694536.7798954938</v>
      </c>
      <c r="O24" s="42">
        <f t="shared" si="7"/>
        <v>10259534.383427802</v>
      </c>
      <c r="P24" s="42">
        <f t="shared" si="7"/>
        <v>10636572.272018773</v>
      </c>
      <c r="Q24" s="42">
        <f t="shared" si="7"/>
        <v>10973964.344487209</v>
      </c>
      <c r="R24" s="42">
        <f t="shared" si="7"/>
        <v>11232103.993265552</v>
      </c>
      <c r="S24" s="42">
        <f t="shared" si="7"/>
        <v>11482954.315781817</v>
      </c>
      <c r="T24" s="42">
        <f t="shared" si="7"/>
        <v>11739406.962167611</v>
      </c>
      <c r="U24" s="42">
        <f t="shared" si="7"/>
        <v>12001587.050989354</v>
      </c>
      <c r="V24" s="42">
        <f t="shared" si="7"/>
        <v>12265621.96611112</v>
      </c>
      <c r="W24" s="42">
        <f t="shared" si="7"/>
        <v>12535465.649365565</v>
      </c>
      <c r="X24" s="42">
        <f t="shared" si="7"/>
        <v>12811245.893651607</v>
      </c>
      <c r="Y24" s="42">
        <f t="shared" si="7"/>
        <v>13093093.303311942</v>
      </c>
      <c r="Z24" s="42">
        <f t="shared" si="7"/>
        <v>13381141.355984805</v>
      </c>
      <c r="AA24" s="42">
        <f t="shared" si="7"/>
        <v>13675526.465816472</v>
      </c>
      <c r="AB24" s="42">
        <f t="shared" si="1"/>
        <v>13976388.048064435</v>
      </c>
      <c r="AC24" s="42">
        <f t="shared" si="2"/>
        <v>14283868.585121853</v>
      </c>
      <c r="AD24" s="42">
        <f t="shared" si="2"/>
        <v>14598113.693994533</v>
      </c>
      <c r="AE24" s="42">
        <f t="shared" si="2"/>
        <v>14919272.195262413</v>
      </c>
      <c r="AF24" s="42">
        <f t="shared" si="2"/>
        <v>15247496.183558187</v>
      </c>
      <c r="AG24" s="42">
        <f t="shared" si="2"/>
        <v>15582941.099596467</v>
      </c>
      <c r="AH24" s="42">
        <f t="shared" si="2"/>
        <v>15925765.803787589</v>
      </c>
      <c r="AI24" s="42">
        <f t="shared" si="2"/>
        <v>16276132.651470916</v>
      </c>
      <c r="AJ24" s="42">
        <f t="shared" si="2"/>
        <v>16634207.569803277</v>
      </c>
      <c r="AK24" s="42">
        <f t="shared" si="2"/>
        <v>17000160.136338949</v>
      </c>
      <c r="AL24" s="42">
        <f t="shared" si="2"/>
        <v>17374163.659338407</v>
      </c>
      <c r="AM24" s="42">
        <f t="shared" si="2"/>
        <v>17756395.259843852</v>
      </c>
      <c r="AN24" s="42">
        <f t="shared" si="2"/>
        <v>18072103.967563875</v>
      </c>
      <c r="AO24" s="42">
        <f t="shared" si="2"/>
        <v>18385835.692440785</v>
      </c>
      <c r="AP24" s="42">
        <f t="shared" si="2"/>
        <v>18704094.508276936</v>
      </c>
      <c r="AQ24" s="42">
        <f t="shared" si="2"/>
        <v>19026366.056654546</v>
      </c>
      <c r="AR24" s="42">
        <f t="shared" si="2"/>
        <v>19352668.234526172</v>
      </c>
      <c r="AS24" s="42">
        <f t="shared" si="3"/>
        <v>19783914.835013248</v>
      </c>
      <c r="AT24" s="42">
        <f t="shared" si="3"/>
        <v>20214902.814026356</v>
      </c>
      <c r="AU24" s="42">
        <f t="shared" si="3"/>
        <v>20648354.763796266</v>
      </c>
      <c r="AV24" s="42">
        <f t="shared" si="3"/>
        <v>21089619.499434173</v>
      </c>
      <c r="AW24" s="42">
        <f t="shared" si="3"/>
        <v>21539614.096066616</v>
      </c>
      <c r="AX24" s="42">
        <f t="shared" si="3"/>
        <v>21998470.578296591</v>
      </c>
      <c r="AY24" s="42">
        <f t="shared" si="3"/>
        <v>22466320.465404589</v>
      </c>
      <c r="AZ24" s="42">
        <f t="shared" si="3"/>
        <v>22943552.792188376</v>
      </c>
      <c r="BA24" s="42">
        <f t="shared" si="3"/>
        <v>23430323.005228996</v>
      </c>
      <c r="BB24" s="42">
        <f t="shared" si="3"/>
        <v>23926787.158702519</v>
      </c>
      <c r="BC24" s="42">
        <f t="shared" si="3"/>
        <v>24433101.776459079</v>
      </c>
      <c r="BD24" s="42">
        <f t="shared" si="3"/>
        <v>24949423.703293946</v>
      </c>
      <c r="BE24" s="42">
        <f t="shared" si="3"/>
        <v>25475909.944808092</v>
      </c>
      <c r="BF24" s="42">
        <f t="shared" si="3"/>
        <v>26012717.495228857</v>
      </c>
      <c r="BG24" s="42">
        <f t="shared" si="3"/>
        <v>26560003.152533505</v>
      </c>
      <c r="BH24" s="42">
        <f t="shared" si="3"/>
        <v>27117923.320190087</v>
      </c>
      <c r="BI24" s="42">
        <f t="shared" si="4"/>
        <v>27686633.794800818</v>
      </c>
      <c r="BJ24" s="42">
        <f t="shared" si="4"/>
        <v>28266289.538903497</v>
      </c>
      <c r="BK24" s="42">
        <f t="shared" si="4"/>
        <v>28857044.438156009</v>
      </c>
      <c r="BL24" s="42">
        <f t="shared" si="4"/>
        <v>29459051.042098105</v>
      </c>
      <c r="BM24" s="42">
        <f t="shared" si="4"/>
        <v>30072460.287653286</v>
      </c>
      <c r="BN24" s="42">
        <f t="shared" si="4"/>
        <v>30697421.204501797</v>
      </c>
      <c r="BO24" s="42">
        <f t="shared" si="4"/>
        <v>31334080.601423793</v>
      </c>
      <c r="BP24" s="42">
        <f t="shared" si="4"/>
        <v>31982582.732679501</v>
      </c>
      <c r="BQ24" s="42">
        <f t="shared" si="4"/>
        <v>32643068.94346096</v>
      </c>
      <c r="BR24" s="42">
        <f t="shared" si="4"/>
        <v>33320427.092874389</v>
      </c>
      <c r="BS24" s="42">
        <f t="shared" si="4"/>
        <v>34015736.029262178</v>
      </c>
      <c r="BT24" s="42">
        <f t="shared" si="4"/>
        <v>34729726.56718798</v>
      </c>
      <c r="BU24" s="42">
        <f t="shared" si="4"/>
        <v>35463206.381087169</v>
      </c>
      <c r="BV24" s="42">
        <f t="shared" si="4"/>
        <v>36217031.091824986</v>
      </c>
      <c r="BW24" s="42">
        <f t="shared" si="4"/>
        <v>36985596.977910921</v>
      </c>
      <c r="BX24" s="42">
        <f t="shared" si="4"/>
        <v>37769753.90809083</v>
      </c>
      <c r="BY24" s="42">
        <f t="shared" si="5"/>
        <v>38570223.086533308</v>
      </c>
      <c r="BZ24" s="42">
        <f t="shared" si="5"/>
        <v>39387421.468986936</v>
      </c>
      <c r="CA24" s="42">
        <f t="shared" si="5"/>
        <v>40221730.424421534</v>
      </c>
    </row>
    <row r="25" spans="1:79" ht="14.5" x14ac:dyDescent="0.35">
      <c r="J25" s="23" t="s">
        <v>134</v>
      </c>
      <c r="K25" s="42">
        <f t="shared" si="6"/>
        <v>2515874.6407842054</v>
      </c>
      <c r="L25" s="42">
        <f t="shared" si="7"/>
        <v>2591250.2450221004</v>
      </c>
      <c r="M25" s="42">
        <f t="shared" si="7"/>
        <v>2647247.1628170279</v>
      </c>
      <c r="N25" s="42">
        <f t="shared" si="7"/>
        <v>2554964.1267212261</v>
      </c>
      <c r="O25" s="42">
        <f t="shared" si="7"/>
        <v>2703867.4360265392</v>
      </c>
      <c r="P25" s="42">
        <f t="shared" si="7"/>
        <v>2803234.5643005143</v>
      </c>
      <c r="Q25" s="42">
        <f t="shared" si="7"/>
        <v>2892153.1646801266</v>
      </c>
      <c r="R25" s="42">
        <f t="shared" si="7"/>
        <v>2960185.0425601336</v>
      </c>
      <c r="S25" s="42">
        <f t="shared" si="7"/>
        <v>3026295.8418439766</v>
      </c>
      <c r="T25" s="42">
        <f t="shared" si="7"/>
        <v>3093883.1156451586</v>
      </c>
      <c r="U25" s="42">
        <f t="shared" si="7"/>
        <v>3162979.8385612336</v>
      </c>
      <c r="V25" s="42">
        <f t="shared" si="7"/>
        <v>3232565.3950095805</v>
      </c>
      <c r="W25" s="42">
        <f t="shared" si="7"/>
        <v>3303681.8336997912</v>
      </c>
      <c r="X25" s="42">
        <f t="shared" si="7"/>
        <v>3376362.8340411866</v>
      </c>
      <c r="Y25" s="42">
        <f t="shared" si="7"/>
        <v>3450642.8163900925</v>
      </c>
      <c r="Z25" s="42">
        <f t="shared" si="7"/>
        <v>3526556.9583506747</v>
      </c>
      <c r="AA25" s="42">
        <f t="shared" si="7"/>
        <v>3604141.2114343895</v>
      </c>
      <c r="AB25" s="42">
        <f t="shared" si="1"/>
        <v>3683432.3180859461</v>
      </c>
      <c r="AC25" s="42">
        <f t="shared" si="2"/>
        <v>3764467.8290838371</v>
      </c>
      <c r="AD25" s="42">
        <f t="shared" si="2"/>
        <v>3847286.1213236814</v>
      </c>
      <c r="AE25" s="42">
        <f t="shared" si="2"/>
        <v>3931926.4159928025</v>
      </c>
      <c r="AF25" s="42">
        <f t="shared" si="2"/>
        <v>4018428.797144644</v>
      </c>
      <c r="AG25" s="42">
        <f t="shared" si="2"/>
        <v>4106834.2306818264</v>
      </c>
      <c r="AH25" s="42">
        <f t="shared" si="2"/>
        <v>4197184.5837568268</v>
      </c>
      <c r="AI25" s="42">
        <f t="shared" si="2"/>
        <v>4289522.6445994768</v>
      </c>
      <c r="AJ25" s="42">
        <f t="shared" si="2"/>
        <v>4383892.1427806653</v>
      </c>
      <c r="AK25" s="42">
        <f t="shared" si="2"/>
        <v>4480337.7699218402</v>
      </c>
      <c r="AL25" s="42">
        <f t="shared" si="2"/>
        <v>4578905.2008601204</v>
      </c>
      <c r="AM25" s="42">
        <f t="shared" si="2"/>
        <v>4679641.1152790431</v>
      </c>
      <c r="AN25" s="42">
        <f t="shared" si="2"/>
        <v>4762845.1343087042</v>
      </c>
      <c r="AO25" s="42">
        <f t="shared" si="2"/>
        <v>4845528.1258403035</v>
      </c>
      <c r="AP25" s="42">
        <f t="shared" si="2"/>
        <v>4929404.2176985992</v>
      </c>
      <c r="AQ25" s="42">
        <f t="shared" si="2"/>
        <v>5014337.852369546</v>
      </c>
      <c r="AR25" s="42">
        <f t="shared" si="2"/>
        <v>5100333.7465376835</v>
      </c>
      <c r="AS25" s="42">
        <f t="shared" si="3"/>
        <v>5213987.4072571835</v>
      </c>
      <c r="AT25" s="42">
        <f t="shared" si="3"/>
        <v>5327572.9091153182</v>
      </c>
      <c r="AU25" s="42">
        <f t="shared" si="3"/>
        <v>5441807.7825768469</v>
      </c>
      <c r="AV25" s="42">
        <f t="shared" si="3"/>
        <v>5558101.6907375762</v>
      </c>
      <c r="AW25" s="42">
        <f t="shared" si="3"/>
        <v>5676696.3258106578</v>
      </c>
      <c r="AX25" s="42">
        <f t="shared" si="3"/>
        <v>5797626.4824574739</v>
      </c>
      <c r="AY25" s="42">
        <f t="shared" si="3"/>
        <v>5920926.8221632764</v>
      </c>
      <c r="AZ25" s="42">
        <f t="shared" si="3"/>
        <v>6046699.873803338</v>
      </c>
      <c r="BA25" s="42">
        <f t="shared" si="3"/>
        <v>6174986.6048263581</v>
      </c>
      <c r="BB25" s="42">
        <f t="shared" si="3"/>
        <v>6305828.1428107591</v>
      </c>
      <c r="BC25" s="42">
        <f t="shared" si="3"/>
        <v>6439265.7391160596</v>
      </c>
      <c r="BD25" s="42">
        <f t="shared" si="3"/>
        <v>6575340.7296858402</v>
      </c>
      <c r="BE25" s="42">
        <f t="shared" si="3"/>
        <v>6714094.4928435087</v>
      </c>
      <c r="BF25" s="42">
        <f t="shared" si="3"/>
        <v>6855568.4039149908</v>
      </c>
      <c r="BG25" s="42">
        <f t="shared" si="3"/>
        <v>6999803.786505132</v>
      </c>
      <c r="BH25" s="42">
        <f t="shared" si="3"/>
        <v>7146841.860247137</v>
      </c>
      <c r="BI25" s="42">
        <f t="shared" si="4"/>
        <v>7296723.6848366652</v>
      </c>
      <c r="BJ25" s="42">
        <f t="shared" si="4"/>
        <v>7449490.1001543663</v>
      </c>
      <c r="BK25" s="42">
        <f t="shared" si="4"/>
        <v>7605181.6622726386</v>
      </c>
      <c r="BL25" s="42">
        <f t="shared" si="4"/>
        <v>7763838.5751342261</v>
      </c>
      <c r="BM25" s="42">
        <f t="shared" si="4"/>
        <v>7925500.6176820202</v>
      </c>
      <c r="BN25" s="42">
        <f t="shared" si="4"/>
        <v>8090207.0662110616</v>
      </c>
      <c r="BO25" s="42">
        <f t="shared" si="4"/>
        <v>8257996.6117052827</v>
      </c>
      <c r="BP25" s="42">
        <f t="shared" si="4"/>
        <v>8428907.2719130684</v>
      </c>
      <c r="BQ25" s="42">
        <f t="shared" si="4"/>
        <v>8602976.2979071978</v>
      </c>
      <c r="BR25" s="42">
        <f t="shared" si="4"/>
        <v>8781491.8693043329</v>
      </c>
      <c r="BS25" s="42">
        <f t="shared" si="4"/>
        <v>8964738.3131306712</v>
      </c>
      <c r="BT25" s="42">
        <f t="shared" si="4"/>
        <v>9152908.233224418</v>
      </c>
      <c r="BU25" s="42">
        <f t="shared" si="4"/>
        <v>9346214.4895968642</v>
      </c>
      <c r="BV25" s="42">
        <f t="shared" si="4"/>
        <v>9544882.5783873722</v>
      </c>
      <c r="BW25" s="42">
        <f t="shared" si="4"/>
        <v>9747435.6567400694</v>
      </c>
      <c r="BX25" s="42">
        <f t="shared" si="4"/>
        <v>9954097.7048416696</v>
      </c>
      <c r="BY25" s="42">
        <f t="shared" si="5"/>
        <v>10165058.793741534</v>
      </c>
      <c r="BZ25" s="42">
        <f t="shared" si="5"/>
        <v>10380428.81079212</v>
      </c>
      <c r="CA25" s="42">
        <f t="shared" si="5"/>
        <v>10600308.264564293</v>
      </c>
    </row>
    <row r="26" spans="1:79" ht="14.5" x14ac:dyDescent="0.35">
      <c r="J26" s="23" t="s">
        <v>135</v>
      </c>
      <c r="K26" s="42">
        <f t="shared" si="6"/>
        <v>5407954.8353305347</v>
      </c>
      <c r="L26" s="42">
        <f t="shared" si="7"/>
        <v>5569977.1621970376</v>
      </c>
      <c r="M26" s="42">
        <f t="shared" si="7"/>
        <v>5690344.3686721157</v>
      </c>
      <c r="N26" s="42">
        <f t="shared" si="7"/>
        <v>5491978.9639802054</v>
      </c>
      <c r="O26" s="42">
        <f t="shared" si="7"/>
        <v>5812051.498000972</v>
      </c>
      <c r="P26" s="42">
        <f t="shared" si="7"/>
        <v>6025644.3905525077</v>
      </c>
      <c r="Q26" s="42">
        <f t="shared" si="7"/>
        <v>6216777.8306208337</v>
      </c>
      <c r="R26" s="42">
        <f t="shared" si="7"/>
        <v>6363014.5774657084</v>
      </c>
      <c r="S26" s="42">
        <f t="shared" si="7"/>
        <v>6505121.9030291094</v>
      </c>
      <c r="T26" s="42">
        <f t="shared" si="7"/>
        <v>6650402.958863426</v>
      </c>
      <c r="U26" s="42">
        <f t="shared" si="7"/>
        <v>6798928.6249447092</v>
      </c>
      <c r="V26" s="42">
        <f t="shared" si="7"/>
        <v>6948505.0546934931</v>
      </c>
      <c r="W26" s="42">
        <f t="shared" si="7"/>
        <v>7101372.1658967501</v>
      </c>
      <c r="X26" s="42">
        <f t="shared" si="7"/>
        <v>7257602.3535464788</v>
      </c>
      <c r="Y26" s="42">
        <f t="shared" si="7"/>
        <v>7417269.6053245012</v>
      </c>
      <c r="Z26" s="42">
        <f t="shared" si="7"/>
        <v>7580449.5366416406</v>
      </c>
      <c r="AA26" s="42">
        <f t="shared" si="7"/>
        <v>7747219.4264477566</v>
      </c>
      <c r="AB26" s="42">
        <f t="shared" si="1"/>
        <v>7917658.2538296068</v>
      </c>
      <c r="AC26" s="42">
        <f t="shared" si="2"/>
        <v>8091846.7354138577</v>
      </c>
      <c r="AD26" s="42">
        <f t="shared" si="2"/>
        <v>8269867.3635929627</v>
      </c>
      <c r="AE26" s="42">
        <f t="shared" si="2"/>
        <v>8451804.4455920085</v>
      </c>
      <c r="AF26" s="42">
        <f t="shared" si="2"/>
        <v>8637744.1433950327</v>
      </c>
      <c r="AG26" s="42">
        <f t="shared" si="2"/>
        <v>8827774.5145497229</v>
      </c>
      <c r="AH26" s="42">
        <f t="shared" si="2"/>
        <v>9021985.5538698174</v>
      </c>
      <c r="AI26" s="42">
        <f t="shared" si="2"/>
        <v>9220469.2360549532</v>
      </c>
      <c r="AJ26" s="42">
        <f t="shared" si="2"/>
        <v>9423319.5592481624</v>
      </c>
      <c r="AK26" s="42">
        <f t="shared" si="2"/>
        <v>9630632.589551622</v>
      </c>
      <c r="AL26" s="42">
        <f t="shared" si="2"/>
        <v>9842506.5065217577</v>
      </c>
      <c r="AM26" s="42">
        <f t="shared" si="2"/>
        <v>10059041.649665236</v>
      </c>
      <c r="AN26" s="42">
        <f t="shared" si="2"/>
        <v>10237891.410196284</v>
      </c>
      <c r="AO26" s="42">
        <f t="shared" si="2"/>
        <v>10415621.205077291</v>
      </c>
      <c r="AP26" s="42">
        <f t="shared" si="2"/>
        <v>10595915.608137179</v>
      </c>
      <c r="AQ26" s="42">
        <f t="shared" si="2"/>
        <v>10778483.234065384</v>
      </c>
      <c r="AR26" s="42">
        <f t="shared" si="2"/>
        <v>10963334.221529605</v>
      </c>
      <c r="AS26" s="42">
        <f t="shared" si="3"/>
        <v>11207636.482889278</v>
      </c>
      <c r="AT26" s="42">
        <f t="shared" si="3"/>
        <v>11451792.23454695</v>
      </c>
      <c r="AU26" s="42">
        <f t="shared" si="3"/>
        <v>11697343.831707245</v>
      </c>
      <c r="AV26" s="42">
        <f t="shared" si="3"/>
        <v>11947321.391305074</v>
      </c>
      <c r="AW26" s="42">
        <f t="shared" si="3"/>
        <v>12202244.438658427</v>
      </c>
      <c r="AX26" s="42">
        <f t="shared" si="3"/>
        <v>12462187.766030088</v>
      </c>
      <c r="AY26" s="42">
        <f t="shared" si="3"/>
        <v>12727225.879416393</v>
      </c>
      <c r="AZ26" s="42">
        <f t="shared" si="3"/>
        <v>12997579.167988488</v>
      </c>
      <c r="BA26" s="42">
        <f t="shared" si="3"/>
        <v>13273335.692617411</v>
      </c>
      <c r="BB26" s="42">
        <f t="shared" si="3"/>
        <v>13554583.858378273</v>
      </c>
      <c r="BC26" s="42">
        <f t="shared" si="3"/>
        <v>13841412.336417705</v>
      </c>
      <c r="BD26" s="42">
        <f t="shared" si="3"/>
        <v>14133909.979698541</v>
      </c>
      <c r="BE26" s="42">
        <f t="shared" si="3"/>
        <v>14432165.732280446</v>
      </c>
      <c r="BF26" s="42">
        <f t="shared" si="3"/>
        <v>14736268.531779893</v>
      </c>
      <c r="BG26" s="42">
        <f t="shared" si="3"/>
        <v>15046307.204637207</v>
      </c>
      <c r="BH26" s="42">
        <f t="shared" si="3"/>
        <v>15362370.353802266</v>
      </c>
      <c r="BI26" s="42">
        <f t="shared" si="4"/>
        <v>15684546.238433961</v>
      </c>
      <c r="BJ26" s="42">
        <f t="shared" si="4"/>
        <v>16012922.645191636</v>
      </c>
      <c r="BK26" s="42">
        <f t="shared" si="4"/>
        <v>16347586.750679512</v>
      </c>
      <c r="BL26" s="42">
        <f t="shared" si="4"/>
        <v>16688624.974587597</v>
      </c>
      <c r="BM26" s="42">
        <f t="shared" si="4"/>
        <v>17036122.823054817</v>
      </c>
      <c r="BN26" s="42">
        <f t="shared" si="4"/>
        <v>17390164.721762102</v>
      </c>
      <c r="BO26" s="42">
        <f t="shared" si="4"/>
        <v>17750833.838245008</v>
      </c>
      <c r="BP26" s="42">
        <f t="shared" si="4"/>
        <v>18118211.892897256</v>
      </c>
      <c r="BQ26" s="42">
        <f t="shared" si="4"/>
        <v>18492378.958118279</v>
      </c>
      <c r="BR26" s="42">
        <f t="shared" si="4"/>
        <v>18876104.018130813</v>
      </c>
      <c r="BS26" s="42">
        <f t="shared" si="4"/>
        <v>19269998.243178081</v>
      </c>
      <c r="BT26" s="42">
        <f t="shared" si="4"/>
        <v>19674475.641510434</v>
      </c>
      <c r="BU26" s="42">
        <f t="shared" si="4"/>
        <v>20089993.762684852</v>
      </c>
      <c r="BV26" s="42">
        <f t="shared" si="4"/>
        <v>20517037.318028934</v>
      </c>
      <c r="BW26" s="42">
        <f t="shared" si="4"/>
        <v>20952431.785516039</v>
      </c>
      <c r="BX26" s="42">
        <f t="shared" si="4"/>
        <v>21396658.617883965</v>
      </c>
      <c r="BY26" s="42">
        <f t="shared" si="5"/>
        <v>21850126.379070591</v>
      </c>
      <c r="BZ26" s="42">
        <f t="shared" si="5"/>
        <v>22313071.275534466</v>
      </c>
      <c r="CA26" s="42">
        <f t="shared" si="5"/>
        <v>22785709.35373633</v>
      </c>
    </row>
    <row r="27" spans="1:79" ht="15" thickBot="1" x14ac:dyDescent="0.4">
      <c r="A27" s="1" t="s">
        <v>62</v>
      </c>
      <c r="B27" s="2"/>
      <c r="C27" s="1" t="s">
        <v>63</v>
      </c>
      <c r="D27" s="2"/>
      <c r="E27" s="2"/>
      <c r="F27" s="2"/>
      <c r="J27" s="2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79" ht="15.5" thickTop="1" thickBot="1" x14ac:dyDescent="0.4">
      <c r="A28" s="3" t="s">
        <v>0</v>
      </c>
      <c r="B28" s="4">
        <v>2020</v>
      </c>
      <c r="C28" s="4">
        <v>2025</v>
      </c>
      <c r="D28" s="4">
        <v>2030</v>
      </c>
      <c r="E28" s="4">
        <v>2035</v>
      </c>
      <c r="F28" s="5">
        <v>2040</v>
      </c>
      <c r="J28" s="23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79" ht="15.5" thickTop="1" thickBot="1" x14ac:dyDescent="0.4">
      <c r="A29" s="6" t="s">
        <v>64</v>
      </c>
      <c r="B29" s="108" t="s">
        <v>65</v>
      </c>
      <c r="C29" s="109"/>
      <c r="D29" s="109"/>
      <c r="E29" s="109"/>
      <c r="F29" s="109"/>
      <c r="J29" s="23" t="s">
        <v>107</v>
      </c>
      <c r="K29" s="43">
        <v>188000</v>
      </c>
      <c r="L29" s="41">
        <f>K29*(1+L$2)^(L$16-2017)</f>
        <v>193632.48</v>
      </c>
      <c r="M29" s="42">
        <f t="shared" ref="M29:BX32" si="8">L29+(L29*L$2)</f>
        <v>199433.70910080001</v>
      </c>
      <c r="N29" s="42">
        <f t="shared" si="8"/>
        <v>203743.4715544683</v>
      </c>
      <c r="O29" s="42">
        <f t="shared" si="8"/>
        <v>196640.97413607955</v>
      </c>
      <c r="P29" s="42">
        <f t="shared" si="8"/>
        <v>208101.21010873027</v>
      </c>
      <c r="Q29" s="42">
        <f t="shared" si="8"/>
        <v>215748.9295802261</v>
      </c>
      <c r="R29" s="42">
        <f t="shared" si="8"/>
        <v>222592.48562651087</v>
      </c>
      <c r="S29" s="42">
        <f t="shared" si="8"/>
        <v>227828.51011652948</v>
      </c>
      <c r="T29" s="42">
        <f t="shared" si="8"/>
        <v>232916.68017579862</v>
      </c>
      <c r="U29" s="42">
        <f t="shared" si="8"/>
        <v>238118.48603305811</v>
      </c>
      <c r="V29" s="42">
        <f t="shared" si="8"/>
        <v>243436.46555446307</v>
      </c>
      <c r="W29" s="42">
        <f t="shared" si="8"/>
        <v>248792.06779666126</v>
      </c>
      <c r="X29" s="42">
        <f t="shared" si="8"/>
        <v>254265.4932881878</v>
      </c>
      <c r="Y29" s="42">
        <f t="shared" si="8"/>
        <v>259859.33414052794</v>
      </c>
      <c r="Z29" s="42">
        <f t="shared" si="8"/>
        <v>265576.23949161958</v>
      </c>
      <c r="AA29" s="42">
        <f t="shared" si="8"/>
        <v>271418.91676043521</v>
      </c>
      <c r="AB29" s="42">
        <f t="shared" si="8"/>
        <v>277390.1329291648</v>
      </c>
      <c r="AC29" s="42">
        <f t="shared" si="8"/>
        <v>283492.71585360641</v>
      </c>
      <c r="AD29" s="42">
        <f t="shared" si="8"/>
        <v>289729.55560238578</v>
      </c>
      <c r="AE29" s="42">
        <f t="shared" si="8"/>
        <v>296103.60582563828</v>
      </c>
      <c r="AF29" s="42">
        <f t="shared" si="8"/>
        <v>302617.88515380234</v>
      </c>
      <c r="AG29" s="42">
        <f t="shared" si="8"/>
        <v>309275.47862718598</v>
      </c>
      <c r="AH29" s="42">
        <f t="shared" si="8"/>
        <v>316079.53915698407</v>
      </c>
      <c r="AI29" s="42">
        <f t="shared" si="8"/>
        <v>323033.28901843773</v>
      </c>
      <c r="AJ29" s="42">
        <f t="shared" si="8"/>
        <v>330140.02137684339</v>
      </c>
      <c r="AK29" s="42">
        <f t="shared" si="8"/>
        <v>337403.10184713395</v>
      </c>
      <c r="AL29" s="42">
        <f t="shared" si="8"/>
        <v>344825.9700877709</v>
      </c>
      <c r="AM29" s="42">
        <f t="shared" si="8"/>
        <v>352412.14142970188</v>
      </c>
      <c r="AN29" s="42">
        <f t="shared" si="8"/>
        <v>360165.20854115533</v>
      </c>
      <c r="AO29" s="42">
        <f t="shared" si="8"/>
        <v>366568.94594901707</v>
      </c>
      <c r="AP29" s="42">
        <f t="shared" si="8"/>
        <v>372932.58285069198</v>
      </c>
      <c r="AQ29" s="42">
        <f t="shared" si="8"/>
        <v>379388.04585983744</v>
      </c>
      <c r="AR29" s="42">
        <f t="shared" si="8"/>
        <v>385924.90189000242</v>
      </c>
      <c r="AS29" s="42">
        <f t="shared" si="8"/>
        <v>392543.51395741594</v>
      </c>
      <c r="AT29" s="42">
        <f t="shared" si="8"/>
        <v>401290.7861105848</v>
      </c>
      <c r="AU29" s="42">
        <f t="shared" si="8"/>
        <v>410032.8124660711</v>
      </c>
      <c r="AV29" s="42">
        <f t="shared" si="8"/>
        <v>418824.81723938813</v>
      </c>
      <c r="AW29" s="42">
        <f t="shared" si="8"/>
        <v>427775.29413558007</v>
      </c>
      <c r="AX29" s="42">
        <f t="shared" si="8"/>
        <v>436902.84482178517</v>
      </c>
      <c r="AY29" s="42">
        <f t="shared" si="8"/>
        <v>446210.14724406035</v>
      </c>
      <c r="AZ29" s="42">
        <f t="shared" si="8"/>
        <v>455699.86909865768</v>
      </c>
      <c r="BA29" s="42">
        <f t="shared" si="8"/>
        <v>465379.90144662955</v>
      </c>
      <c r="BB29" s="42">
        <f t="shared" si="8"/>
        <v>475253.39731816371</v>
      </c>
      <c r="BC29" s="42">
        <f t="shared" si="8"/>
        <v>485323.52206771669</v>
      </c>
      <c r="BD29" s="42">
        <f t="shared" si="8"/>
        <v>495593.45057646802</v>
      </c>
      <c r="BE29" s="42">
        <f t="shared" si="8"/>
        <v>506066.36423554854</v>
      </c>
      <c r="BF29" s="42">
        <f t="shared" si="8"/>
        <v>516745.44769782212</v>
      </c>
      <c r="BG29" s="42">
        <f t="shared" si="8"/>
        <v>527633.88538545335</v>
      </c>
      <c r="BH29" s="42">
        <f t="shared" si="8"/>
        <v>538734.85773993144</v>
      </c>
      <c r="BI29" s="42">
        <f t="shared" si="8"/>
        <v>550051.53720064287</v>
      </c>
      <c r="BJ29" s="42">
        <f t="shared" si="8"/>
        <v>561587.08389749622</v>
      </c>
      <c r="BK29" s="42">
        <f t="shared" si="8"/>
        <v>573344.64104249619</v>
      </c>
      <c r="BL29" s="42">
        <f t="shared" si="8"/>
        <v>585327.3300045497</v>
      </c>
      <c r="BM29" s="42">
        <f t="shared" si="8"/>
        <v>597538.24505115836</v>
      </c>
      <c r="BN29" s="42">
        <f t="shared" si="8"/>
        <v>609980.44774001639</v>
      </c>
      <c r="BO29" s="42">
        <f t="shared" si="8"/>
        <v>622656.96094288793</v>
      </c>
      <c r="BP29" s="42">
        <f t="shared" si="8"/>
        <v>635570.76248348923</v>
      </c>
      <c r="BQ29" s="42">
        <f t="shared" si="8"/>
        <v>648724.77837044746</v>
      </c>
      <c r="BR29" s="42">
        <f t="shared" si="8"/>
        <v>662121.87560575386</v>
      </c>
      <c r="BS29" s="42">
        <f t="shared" si="8"/>
        <v>675861.19800596288</v>
      </c>
      <c r="BT29" s="42">
        <f t="shared" si="8"/>
        <v>689964.62859589665</v>
      </c>
      <c r="BU29" s="42">
        <f t="shared" si="8"/>
        <v>704446.99099126493</v>
      </c>
      <c r="BV29" s="42">
        <f t="shared" si="8"/>
        <v>719324.6678095524</v>
      </c>
      <c r="BW29" s="42">
        <f t="shared" si="8"/>
        <v>734615.01419874118</v>
      </c>
      <c r="BX29" s="42">
        <f t="shared" si="8"/>
        <v>750204.36601193075</v>
      </c>
      <c r="BY29" s="42">
        <f t="shared" ref="BY29:CA32" si="9">BX29+(BX29*BX$2)</f>
        <v>766109.96172289946</v>
      </c>
      <c r="BZ29" s="42">
        <f t="shared" si="9"/>
        <v>782346.43001308758</v>
      </c>
      <c r="CA29" s="42">
        <f t="shared" si="9"/>
        <v>798922.22828344512</v>
      </c>
    </row>
    <row r="30" spans="1:79" ht="15.5" thickTop="1" thickBot="1" x14ac:dyDescent="0.4">
      <c r="A30" s="7" t="s">
        <v>66</v>
      </c>
      <c r="B30" s="110" t="s">
        <v>67</v>
      </c>
      <c r="C30" s="111"/>
      <c r="D30" s="111"/>
      <c r="E30" s="111"/>
      <c r="F30" s="111"/>
      <c r="J30" s="23" t="s">
        <v>108</v>
      </c>
      <c r="K30" s="43">
        <v>238000</v>
      </c>
      <c r="L30" s="41">
        <f>K30*(1+L$2)^(L$16-2017)</f>
        <v>245130.48</v>
      </c>
      <c r="M30" s="42">
        <f t="shared" si="8"/>
        <v>252474.58918080002</v>
      </c>
      <c r="N30" s="42">
        <f t="shared" si="8"/>
        <v>257930.56505299712</v>
      </c>
      <c r="O30" s="42">
        <f t="shared" si="8"/>
        <v>248939.10555524964</v>
      </c>
      <c r="P30" s="42">
        <f t="shared" si="8"/>
        <v>263447.27662700962</v>
      </c>
      <c r="Q30" s="42">
        <f t="shared" si="8"/>
        <v>273128.96404305223</v>
      </c>
      <c r="R30" s="42">
        <f t="shared" si="8"/>
        <v>281792.61478249787</v>
      </c>
      <c r="S30" s="42">
        <f t="shared" si="8"/>
        <v>288421.19897730864</v>
      </c>
      <c r="T30" s="42">
        <f t="shared" si="8"/>
        <v>294862.60575446853</v>
      </c>
      <c r="U30" s="42">
        <f t="shared" si="8"/>
        <v>301447.87061631831</v>
      </c>
      <c r="V30" s="42">
        <f t="shared" si="8"/>
        <v>308180.2063934161</v>
      </c>
      <c r="W30" s="42">
        <f t="shared" si="8"/>
        <v>314960.17093407124</v>
      </c>
      <c r="X30" s="42">
        <f t="shared" si="8"/>
        <v>321889.29469462082</v>
      </c>
      <c r="Y30" s="42">
        <f t="shared" si="8"/>
        <v>328970.85917790246</v>
      </c>
      <c r="Z30" s="42">
        <f t="shared" si="8"/>
        <v>336208.21807981632</v>
      </c>
      <c r="AA30" s="42">
        <f t="shared" si="8"/>
        <v>343604.79887757229</v>
      </c>
      <c r="AB30" s="42">
        <f t="shared" si="8"/>
        <v>351164.10445287888</v>
      </c>
      <c r="AC30" s="42">
        <f t="shared" si="8"/>
        <v>358889.71475084219</v>
      </c>
      <c r="AD30" s="42">
        <f t="shared" si="8"/>
        <v>366785.28847536072</v>
      </c>
      <c r="AE30" s="42">
        <f t="shared" si="8"/>
        <v>374854.56482181867</v>
      </c>
      <c r="AF30" s="42">
        <f t="shared" si="8"/>
        <v>383101.36524789868</v>
      </c>
      <c r="AG30" s="42">
        <f t="shared" si="8"/>
        <v>391529.59528335242</v>
      </c>
      <c r="AH30" s="42">
        <f t="shared" si="8"/>
        <v>400143.24637958617</v>
      </c>
      <c r="AI30" s="42">
        <f t="shared" si="8"/>
        <v>408946.39779993705</v>
      </c>
      <c r="AJ30" s="42">
        <f t="shared" si="8"/>
        <v>417943.21855153568</v>
      </c>
      <c r="AK30" s="42">
        <f t="shared" si="8"/>
        <v>427137.96935966949</v>
      </c>
      <c r="AL30" s="42">
        <f t="shared" si="8"/>
        <v>436535.00468558219</v>
      </c>
      <c r="AM30" s="42">
        <f t="shared" si="8"/>
        <v>446138.774788665</v>
      </c>
      <c r="AN30" s="42">
        <f t="shared" si="8"/>
        <v>455953.82783401565</v>
      </c>
      <c r="AO30" s="42">
        <f t="shared" si="8"/>
        <v>464060.68689290446</v>
      </c>
      <c r="AP30" s="42">
        <f t="shared" si="8"/>
        <v>472116.78041736525</v>
      </c>
      <c r="AQ30" s="42">
        <f t="shared" si="8"/>
        <v>480289.12188638985</v>
      </c>
      <c r="AR30" s="42">
        <f t="shared" si="8"/>
        <v>488564.50345649233</v>
      </c>
      <c r="AS30" s="42">
        <f t="shared" si="8"/>
        <v>496943.38469077117</v>
      </c>
      <c r="AT30" s="42">
        <f t="shared" si="8"/>
        <v>508017.05901233602</v>
      </c>
      <c r="AU30" s="42">
        <f t="shared" si="8"/>
        <v>519084.09237726015</v>
      </c>
      <c r="AV30" s="42">
        <f t="shared" si="8"/>
        <v>530214.39629241684</v>
      </c>
      <c r="AW30" s="42">
        <f t="shared" si="8"/>
        <v>541545.31917163858</v>
      </c>
      <c r="AX30" s="42">
        <f t="shared" si="8"/>
        <v>553100.40993396204</v>
      </c>
      <c r="AY30" s="42">
        <f t="shared" si="8"/>
        <v>564883.05874514021</v>
      </c>
      <c r="AZ30" s="42">
        <f t="shared" si="8"/>
        <v>576896.64279510919</v>
      </c>
      <c r="BA30" s="42">
        <f t="shared" si="8"/>
        <v>589151.15183137148</v>
      </c>
      <c r="BB30" s="42">
        <f t="shared" si="8"/>
        <v>601650.57745597325</v>
      </c>
      <c r="BC30" s="42">
        <f t="shared" si="8"/>
        <v>614398.92687296052</v>
      </c>
      <c r="BD30" s="42">
        <f t="shared" si="8"/>
        <v>627400.21934680524</v>
      </c>
      <c r="BE30" s="42">
        <f t="shared" si="8"/>
        <v>640658.48238330078</v>
      </c>
      <c r="BF30" s="42">
        <f t="shared" si="8"/>
        <v>654177.74761745567</v>
      </c>
      <c r="BG30" s="42">
        <f t="shared" si="8"/>
        <v>667962.04639222287</v>
      </c>
      <c r="BH30" s="42">
        <f t="shared" si="8"/>
        <v>682015.40501118975</v>
      </c>
      <c r="BI30" s="42">
        <f t="shared" si="8"/>
        <v>696341.83964762231</v>
      </c>
      <c r="BJ30" s="42">
        <f t="shared" si="8"/>
        <v>710945.35089151107</v>
      </c>
      <c r="BK30" s="42">
        <f t="shared" si="8"/>
        <v>725829.91791550035</v>
      </c>
      <c r="BL30" s="42">
        <f t="shared" si="8"/>
        <v>740999.49223980214</v>
      </c>
      <c r="BM30" s="42">
        <f t="shared" si="8"/>
        <v>756457.99107540247</v>
      </c>
      <c r="BN30" s="42">
        <f t="shared" si="8"/>
        <v>772209.29022406309</v>
      </c>
      <c r="BO30" s="42">
        <f t="shared" si="8"/>
        <v>788257.21651280473</v>
      </c>
      <c r="BP30" s="42">
        <f t="shared" si="8"/>
        <v>804605.53973973624</v>
      </c>
      <c r="BQ30" s="42">
        <f t="shared" si="8"/>
        <v>821257.96410726849</v>
      </c>
      <c r="BR30" s="42">
        <f t="shared" si="8"/>
        <v>838218.11911792238</v>
      </c>
      <c r="BS30" s="42">
        <f t="shared" si="8"/>
        <v>855611.51662457001</v>
      </c>
      <c r="BT30" s="42">
        <f t="shared" si="8"/>
        <v>873465.85960544366</v>
      </c>
      <c r="BU30" s="42">
        <f t="shared" si="8"/>
        <v>891799.91412723972</v>
      </c>
      <c r="BV30" s="42">
        <f t="shared" si="8"/>
        <v>910634.41988656111</v>
      </c>
      <c r="BW30" s="42">
        <f t="shared" si="8"/>
        <v>929991.34776223626</v>
      </c>
      <c r="BX30" s="42">
        <f t="shared" si="8"/>
        <v>949726.80378106132</v>
      </c>
      <c r="BY30" s="42">
        <f t="shared" si="9"/>
        <v>969862.61111728777</v>
      </c>
      <c r="BZ30" s="42">
        <f t="shared" si="9"/>
        <v>990417.28905912174</v>
      </c>
      <c r="CA30" s="42">
        <f t="shared" si="9"/>
        <v>1011401.5443162764</v>
      </c>
    </row>
    <row r="31" spans="1:79" ht="15.5" thickTop="1" thickBot="1" x14ac:dyDescent="0.4">
      <c r="A31" s="10" t="s">
        <v>44</v>
      </c>
      <c r="B31" s="108" t="s">
        <v>68</v>
      </c>
      <c r="C31" s="109"/>
      <c r="D31" s="109"/>
      <c r="E31" s="109"/>
      <c r="F31" s="109"/>
      <c r="J31" s="23" t="s">
        <v>111</v>
      </c>
      <c r="K31" s="43">
        <v>175000</v>
      </c>
      <c r="L31" s="41">
        <f>K31*(1+L$2)^(L$16-2017)</f>
        <v>180243</v>
      </c>
      <c r="M31" s="42">
        <f t="shared" si="8"/>
        <v>185643.08027999999</v>
      </c>
      <c r="N31" s="42">
        <f t="shared" si="8"/>
        <v>189654.82724485081</v>
      </c>
      <c r="O31" s="42">
        <f t="shared" si="8"/>
        <v>183043.45996709532</v>
      </c>
      <c r="P31" s="42">
        <f t="shared" si="8"/>
        <v>193711.23281397764</v>
      </c>
      <c r="Q31" s="42">
        <f t="shared" si="8"/>
        <v>200830.12061989133</v>
      </c>
      <c r="R31" s="42">
        <f t="shared" si="8"/>
        <v>207200.45204595427</v>
      </c>
      <c r="S31" s="42">
        <f t="shared" si="8"/>
        <v>212074.41101272692</v>
      </c>
      <c r="T31" s="42">
        <f t="shared" si="8"/>
        <v>216810.73952534448</v>
      </c>
      <c r="U31" s="42">
        <f t="shared" si="8"/>
        <v>221652.84604141052</v>
      </c>
      <c r="V31" s="42">
        <f t="shared" si="8"/>
        <v>226603.09293633536</v>
      </c>
      <c r="W31" s="42">
        <f t="shared" si="8"/>
        <v>231588.36098093475</v>
      </c>
      <c r="X31" s="42">
        <f t="shared" si="8"/>
        <v>236683.30492251532</v>
      </c>
      <c r="Y31" s="42">
        <f t="shared" si="8"/>
        <v>241890.33763081065</v>
      </c>
      <c r="Z31" s="42">
        <f t="shared" si="8"/>
        <v>247211.92505868847</v>
      </c>
      <c r="AA31" s="42">
        <f t="shared" si="8"/>
        <v>252650.58740997961</v>
      </c>
      <c r="AB31" s="42">
        <f t="shared" si="8"/>
        <v>258208.90033299915</v>
      </c>
      <c r="AC31" s="42">
        <f t="shared" si="8"/>
        <v>263889.49614032515</v>
      </c>
      <c r="AD31" s="42">
        <f t="shared" si="8"/>
        <v>269695.0650554123</v>
      </c>
      <c r="AE31" s="42">
        <f t="shared" si="8"/>
        <v>275628.35648663138</v>
      </c>
      <c r="AF31" s="42">
        <f t="shared" si="8"/>
        <v>281692.18032933725</v>
      </c>
      <c r="AG31" s="42">
        <f t="shared" si="8"/>
        <v>287889.4082965827</v>
      </c>
      <c r="AH31" s="42">
        <f t="shared" si="8"/>
        <v>294222.97527910752</v>
      </c>
      <c r="AI31" s="42">
        <f t="shared" si="8"/>
        <v>300695.88073524786</v>
      </c>
      <c r="AJ31" s="42">
        <f t="shared" si="8"/>
        <v>307311.19011142332</v>
      </c>
      <c r="AK31" s="42">
        <f t="shared" si="8"/>
        <v>314072.03629387461</v>
      </c>
      <c r="AL31" s="42">
        <f t="shared" si="8"/>
        <v>320981.62109233986</v>
      </c>
      <c r="AM31" s="42">
        <f t="shared" si="8"/>
        <v>328043.21675637132</v>
      </c>
      <c r="AN31" s="42">
        <f t="shared" si="8"/>
        <v>335260.16752501146</v>
      </c>
      <c r="AO31" s="42">
        <f t="shared" si="8"/>
        <v>341221.09330360615</v>
      </c>
      <c r="AP31" s="42">
        <f t="shared" si="8"/>
        <v>347144.69148335676</v>
      </c>
      <c r="AQ31" s="42">
        <f t="shared" si="8"/>
        <v>353153.76609293366</v>
      </c>
      <c r="AR31" s="42">
        <f t="shared" si="8"/>
        <v>359238.60548271489</v>
      </c>
      <c r="AS31" s="42">
        <f t="shared" si="8"/>
        <v>365399.54756674345</v>
      </c>
      <c r="AT31" s="42">
        <f t="shared" si="8"/>
        <v>373541.95515612938</v>
      </c>
      <c r="AU31" s="42">
        <f t="shared" si="8"/>
        <v>381679.47968916182</v>
      </c>
      <c r="AV31" s="42">
        <f t="shared" si="8"/>
        <v>389863.52668560052</v>
      </c>
      <c r="AW31" s="42">
        <f t="shared" si="8"/>
        <v>398195.08762620471</v>
      </c>
      <c r="AX31" s="42">
        <f t="shared" si="8"/>
        <v>406691.47789261903</v>
      </c>
      <c r="AY31" s="42">
        <f t="shared" si="8"/>
        <v>415355.19025377941</v>
      </c>
      <c r="AZ31" s="42">
        <f t="shared" si="8"/>
        <v>424188.70793758007</v>
      </c>
      <c r="BA31" s="42">
        <f t="shared" si="8"/>
        <v>433199.37634659646</v>
      </c>
      <c r="BB31" s="42">
        <f t="shared" si="8"/>
        <v>442390.13048233307</v>
      </c>
      <c r="BC31" s="42">
        <f t="shared" si="8"/>
        <v>451763.91681835311</v>
      </c>
      <c r="BD31" s="42">
        <f t="shared" si="8"/>
        <v>461323.69069618016</v>
      </c>
      <c r="BE31" s="42">
        <f t="shared" si="8"/>
        <v>471072.41351713275</v>
      </c>
      <c r="BF31" s="42">
        <f t="shared" si="8"/>
        <v>481013.04971871717</v>
      </c>
      <c r="BG31" s="42">
        <f t="shared" si="8"/>
        <v>491148.56352369307</v>
      </c>
      <c r="BH31" s="42">
        <f t="shared" si="8"/>
        <v>501481.91544940404</v>
      </c>
      <c r="BI31" s="42">
        <f t="shared" si="8"/>
        <v>512016.05856442801</v>
      </c>
      <c r="BJ31" s="42">
        <f t="shared" si="8"/>
        <v>522753.93447905208</v>
      </c>
      <c r="BK31" s="42">
        <f t="shared" si="8"/>
        <v>533698.46905551478</v>
      </c>
      <c r="BL31" s="42">
        <f t="shared" si="8"/>
        <v>544852.56782338372</v>
      </c>
      <c r="BM31" s="42">
        <f t="shared" si="8"/>
        <v>556219.11108485458</v>
      </c>
      <c r="BN31" s="42">
        <f t="shared" si="8"/>
        <v>567800.94869416393</v>
      </c>
      <c r="BO31" s="42">
        <f t="shared" si="8"/>
        <v>579600.89449470921</v>
      </c>
      <c r="BP31" s="42">
        <f t="shared" si="8"/>
        <v>591621.72039686469</v>
      </c>
      <c r="BQ31" s="42">
        <f t="shared" si="8"/>
        <v>603866.15007887362</v>
      </c>
      <c r="BR31" s="42">
        <f t="shared" si="8"/>
        <v>616336.85229258973</v>
      </c>
      <c r="BS31" s="42">
        <f t="shared" si="8"/>
        <v>629126.11516512476</v>
      </c>
      <c r="BT31" s="42">
        <f t="shared" si="8"/>
        <v>642254.30853341415</v>
      </c>
      <c r="BU31" s="42">
        <f t="shared" si="8"/>
        <v>655735.23097591125</v>
      </c>
      <c r="BV31" s="42">
        <f t="shared" si="8"/>
        <v>669584.13226952998</v>
      </c>
      <c r="BW31" s="42">
        <f t="shared" si="8"/>
        <v>683817.16747223225</v>
      </c>
      <c r="BX31" s="42">
        <f t="shared" si="8"/>
        <v>698328.53219195665</v>
      </c>
      <c r="BY31" s="42">
        <f t="shared" si="9"/>
        <v>713134.27288035839</v>
      </c>
      <c r="BZ31" s="42">
        <f t="shared" si="9"/>
        <v>728248.00666111859</v>
      </c>
      <c r="CA31" s="42">
        <f t="shared" si="9"/>
        <v>743677.60611490882</v>
      </c>
    </row>
    <row r="32" spans="1:79" ht="15.5" thickTop="1" thickBot="1" x14ac:dyDescent="0.4">
      <c r="A32" s="7" t="s">
        <v>10</v>
      </c>
      <c r="B32" s="110" t="s">
        <v>69</v>
      </c>
      <c r="C32" s="111"/>
      <c r="D32" s="111"/>
      <c r="E32" s="111"/>
      <c r="F32" s="111"/>
      <c r="J32" s="23" t="s">
        <v>113</v>
      </c>
      <c r="K32" s="43">
        <v>188000</v>
      </c>
      <c r="L32" s="41">
        <f>K32*(1+L$2)^(L$16-2017)</f>
        <v>193632.48</v>
      </c>
      <c r="M32" s="42">
        <f t="shared" si="8"/>
        <v>199433.70910080001</v>
      </c>
      <c r="N32" s="42">
        <f t="shared" si="8"/>
        <v>203743.4715544683</v>
      </c>
      <c r="O32" s="42">
        <f t="shared" si="8"/>
        <v>196640.97413607955</v>
      </c>
      <c r="P32" s="42">
        <f t="shared" si="8"/>
        <v>208101.21010873027</v>
      </c>
      <c r="Q32" s="42">
        <f t="shared" si="8"/>
        <v>215748.9295802261</v>
      </c>
      <c r="R32" s="42">
        <f t="shared" si="8"/>
        <v>222592.48562651087</v>
      </c>
      <c r="S32" s="42">
        <f t="shared" si="8"/>
        <v>227828.51011652948</v>
      </c>
      <c r="T32" s="42">
        <f t="shared" si="8"/>
        <v>232916.68017579862</v>
      </c>
      <c r="U32" s="42">
        <f t="shared" si="8"/>
        <v>238118.48603305811</v>
      </c>
      <c r="V32" s="42">
        <f t="shared" si="8"/>
        <v>243436.46555446307</v>
      </c>
      <c r="W32" s="42">
        <f t="shared" si="8"/>
        <v>248792.06779666126</v>
      </c>
      <c r="X32" s="42">
        <f t="shared" si="8"/>
        <v>254265.4932881878</v>
      </c>
      <c r="Y32" s="42">
        <f t="shared" si="8"/>
        <v>259859.33414052794</v>
      </c>
      <c r="Z32" s="42">
        <f t="shared" si="8"/>
        <v>265576.23949161958</v>
      </c>
      <c r="AA32" s="42">
        <f t="shared" si="8"/>
        <v>271418.91676043521</v>
      </c>
      <c r="AB32" s="42">
        <f t="shared" si="8"/>
        <v>277390.1329291648</v>
      </c>
      <c r="AC32" s="42">
        <f t="shared" si="8"/>
        <v>283492.71585360641</v>
      </c>
      <c r="AD32" s="42">
        <f t="shared" si="8"/>
        <v>289729.55560238578</v>
      </c>
      <c r="AE32" s="42">
        <f t="shared" si="8"/>
        <v>296103.60582563828</v>
      </c>
      <c r="AF32" s="42">
        <f t="shared" si="8"/>
        <v>302617.88515380234</v>
      </c>
      <c r="AG32" s="42">
        <f t="shared" si="8"/>
        <v>309275.47862718598</v>
      </c>
      <c r="AH32" s="42">
        <f t="shared" si="8"/>
        <v>316079.53915698407</v>
      </c>
      <c r="AI32" s="42">
        <f t="shared" si="8"/>
        <v>323033.28901843773</v>
      </c>
      <c r="AJ32" s="42">
        <f t="shared" si="8"/>
        <v>330140.02137684339</v>
      </c>
      <c r="AK32" s="42">
        <f t="shared" si="8"/>
        <v>337403.10184713395</v>
      </c>
      <c r="AL32" s="42">
        <f t="shared" si="8"/>
        <v>344825.9700877709</v>
      </c>
      <c r="AM32" s="42">
        <f t="shared" si="8"/>
        <v>352412.14142970188</v>
      </c>
      <c r="AN32" s="42">
        <f t="shared" si="8"/>
        <v>360165.20854115533</v>
      </c>
      <c r="AO32" s="42">
        <f t="shared" si="8"/>
        <v>366568.94594901707</v>
      </c>
      <c r="AP32" s="42">
        <f t="shared" si="8"/>
        <v>372932.58285069198</v>
      </c>
      <c r="AQ32" s="42">
        <f t="shared" si="8"/>
        <v>379388.04585983744</v>
      </c>
      <c r="AR32" s="42">
        <f t="shared" si="8"/>
        <v>385924.90189000242</v>
      </c>
      <c r="AS32" s="42">
        <f t="shared" si="8"/>
        <v>392543.51395741594</v>
      </c>
      <c r="AT32" s="42">
        <f t="shared" si="8"/>
        <v>401290.7861105848</v>
      </c>
      <c r="AU32" s="42">
        <f t="shared" si="8"/>
        <v>410032.8124660711</v>
      </c>
      <c r="AV32" s="42">
        <f t="shared" si="8"/>
        <v>418824.81723938813</v>
      </c>
      <c r="AW32" s="42">
        <f t="shared" si="8"/>
        <v>427775.29413558007</v>
      </c>
      <c r="AX32" s="42">
        <f t="shared" si="8"/>
        <v>436902.84482178517</v>
      </c>
      <c r="AY32" s="42">
        <f t="shared" si="8"/>
        <v>446210.14724406035</v>
      </c>
      <c r="AZ32" s="42">
        <f t="shared" si="8"/>
        <v>455699.86909865768</v>
      </c>
      <c r="BA32" s="42">
        <f t="shared" si="8"/>
        <v>465379.90144662955</v>
      </c>
      <c r="BB32" s="42">
        <f t="shared" si="8"/>
        <v>475253.39731816371</v>
      </c>
      <c r="BC32" s="42">
        <f t="shared" si="8"/>
        <v>485323.52206771669</v>
      </c>
      <c r="BD32" s="42">
        <f t="shared" si="8"/>
        <v>495593.45057646802</v>
      </c>
      <c r="BE32" s="42">
        <f t="shared" si="8"/>
        <v>506066.36423554854</v>
      </c>
      <c r="BF32" s="42">
        <f t="shared" si="8"/>
        <v>516745.44769782212</v>
      </c>
      <c r="BG32" s="42">
        <f t="shared" si="8"/>
        <v>527633.88538545335</v>
      </c>
      <c r="BH32" s="42">
        <f t="shared" si="8"/>
        <v>538734.85773993144</v>
      </c>
      <c r="BI32" s="42">
        <f t="shared" si="8"/>
        <v>550051.53720064287</v>
      </c>
      <c r="BJ32" s="42">
        <f t="shared" si="8"/>
        <v>561587.08389749622</v>
      </c>
      <c r="BK32" s="42">
        <f t="shared" si="8"/>
        <v>573344.64104249619</v>
      </c>
      <c r="BL32" s="42">
        <f t="shared" si="8"/>
        <v>585327.3300045497</v>
      </c>
      <c r="BM32" s="42">
        <f t="shared" si="8"/>
        <v>597538.24505115836</v>
      </c>
      <c r="BN32" s="42">
        <f t="shared" si="8"/>
        <v>609980.44774001639</v>
      </c>
      <c r="BO32" s="42">
        <f t="shared" si="8"/>
        <v>622656.96094288793</v>
      </c>
      <c r="BP32" s="42">
        <f t="shared" si="8"/>
        <v>635570.76248348923</v>
      </c>
      <c r="BQ32" s="42">
        <f t="shared" si="8"/>
        <v>648724.77837044746</v>
      </c>
      <c r="BR32" s="42">
        <f t="shared" si="8"/>
        <v>662121.87560575386</v>
      </c>
      <c r="BS32" s="42">
        <f t="shared" si="8"/>
        <v>675861.19800596288</v>
      </c>
      <c r="BT32" s="42">
        <f t="shared" si="8"/>
        <v>689964.62859589665</v>
      </c>
      <c r="BU32" s="42">
        <f t="shared" si="8"/>
        <v>704446.99099126493</v>
      </c>
      <c r="BV32" s="42">
        <f t="shared" si="8"/>
        <v>719324.6678095524</v>
      </c>
      <c r="BW32" s="42">
        <f t="shared" si="8"/>
        <v>734615.01419874118</v>
      </c>
      <c r="BX32" s="42">
        <f t="shared" ref="BX32" si="10">BW32+(BW32*BW$2)</f>
        <v>750204.36601193075</v>
      </c>
      <c r="BY32" s="42">
        <f t="shared" si="9"/>
        <v>766109.96172289946</v>
      </c>
      <c r="BZ32" s="42">
        <f t="shared" si="9"/>
        <v>782346.43001308758</v>
      </c>
      <c r="CA32" s="42">
        <f t="shared" si="9"/>
        <v>798922.22828344512</v>
      </c>
    </row>
    <row r="33" spans="1:79" ht="15" thickTop="1" thickBot="1" x14ac:dyDescent="0.35">
      <c r="A33" s="10" t="s">
        <v>1</v>
      </c>
    </row>
    <row r="34" spans="1:79" ht="15.5" thickTop="1" thickBot="1" x14ac:dyDescent="0.4">
      <c r="A34" s="7" t="s">
        <v>4</v>
      </c>
      <c r="B34" s="8" t="s">
        <v>70</v>
      </c>
      <c r="C34" s="8" t="s">
        <v>71</v>
      </c>
      <c r="D34" s="8" t="s">
        <v>52</v>
      </c>
      <c r="E34" s="8" t="s">
        <v>53</v>
      </c>
      <c r="F34" s="9" t="s">
        <v>54</v>
      </c>
      <c r="J34" s="21" t="s">
        <v>114</v>
      </c>
      <c r="K34" s="35">
        <v>2017</v>
      </c>
      <c r="L34" s="35">
        <v>2018</v>
      </c>
      <c r="M34" s="35">
        <v>2019</v>
      </c>
      <c r="N34" s="35">
        <v>2020</v>
      </c>
      <c r="O34" s="35">
        <v>2021</v>
      </c>
      <c r="P34" s="35">
        <v>2022</v>
      </c>
      <c r="Q34" s="35">
        <v>2023</v>
      </c>
      <c r="R34" s="35">
        <v>2024</v>
      </c>
      <c r="S34" s="35">
        <v>2025</v>
      </c>
      <c r="T34" s="35">
        <v>2026</v>
      </c>
      <c r="U34" s="35">
        <v>2027</v>
      </c>
      <c r="V34" s="35">
        <v>2028</v>
      </c>
      <c r="W34" s="35">
        <v>2029</v>
      </c>
      <c r="X34" s="35">
        <v>2030</v>
      </c>
      <c r="Y34" s="35">
        <v>2031</v>
      </c>
      <c r="Z34" s="35">
        <v>2032</v>
      </c>
      <c r="AA34" s="35">
        <v>2033</v>
      </c>
      <c r="AB34" s="35">
        <v>2034</v>
      </c>
      <c r="AC34" s="35">
        <v>2035</v>
      </c>
      <c r="AD34" s="35">
        <v>2036</v>
      </c>
      <c r="AE34" s="35">
        <v>2037</v>
      </c>
      <c r="AF34" s="35">
        <v>2038</v>
      </c>
      <c r="AG34" s="35">
        <v>2039</v>
      </c>
      <c r="AH34" s="35">
        <v>2040</v>
      </c>
      <c r="AI34" s="35">
        <v>2041</v>
      </c>
      <c r="AJ34" s="35">
        <v>2042</v>
      </c>
      <c r="AK34" s="35">
        <v>2043</v>
      </c>
      <c r="AL34" s="35">
        <v>2044</v>
      </c>
      <c r="AM34" s="35">
        <v>2045</v>
      </c>
      <c r="AN34" s="35">
        <v>2046</v>
      </c>
      <c r="AO34" s="35">
        <v>2047</v>
      </c>
      <c r="AP34" s="35">
        <v>2048</v>
      </c>
      <c r="AQ34" s="35">
        <v>2049</v>
      </c>
      <c r="AR34" s="35">
        <v>2050</v>
      </c>
      <c r="AS34" s="35">
        <v>2051</v>
      </c>
      <c r="AT34" s="35">
        <v>2052</v>
      </c>
      <c r="AU34" s="35">
        <v>2053</v>
      </c>
      <c r="AV34" s="35">
        <v>2054</v>
      </c>
      <c r="AW34" s="35">
        <v>2055</v>
      </c>
      <c r="AX34" s="35">
        <v>2056</v>
      </c>
      <c r="AY34" s="35">
        <v>2057</v>
      </c>
      <c r="AZ34" s="35">
        <v>2058</v>
      </c>
      <c r="BA34" s="35">
        <v>2059</v>
      </c>
      <c r="BB34" s="35">
        <v>2060</v>
      </c>
      <c r="BC34" s="35">
        <v>2061</v>
      </c>
      <c r="BD34" s="35">
        <v>2062</v>
      </c>
      <c r="BE34" s="35">
        <v>2063</v>
      </c>
      <c r="BF34" s="35">
        <v>2064</v>
      </c>
      <c r="BG34" s="35">
        <v>2065</v>
      </c>
      <c r="BH34" s="35">
        <v>2066</v>
      </c>
      <c r="BI34" s="35">
        <v>2067</v>
      </c>
      <c r="BJ34" s="35">
        <v>2068</v>
      </c>
      <c r="BK34" s="35">
        <v>2069</v>
      </c>
      <c r="BL34" s="35">
        <v>2070</v>
      </c>
      <c r="BM34" s="35">
        <v>2071</v>
      </c>
      <c r="BN34" s="35">
        <v>2072</v>
      </c>
      <c r="BO34" s="35">
        <v>2073</v>
      </c>
      <c r="BP34" s="35">
        <v>2074</v>
      </c>
      <c r="BQ34" s="35">
        <v>2075</v>
      </c>
      <c r="BR34" s="35">
        <v>2076</v>
      </c>
      <c r="BS34" s="35">
        <v>2077</v>
      </c>
      <c r="BT34" s="35">
        <v>2078</v>
      </c>
      <c r="BU34" s="35">
        <v>2079</v>
      </c>
      <c r="BV34" s="35">
        <v>2080</v>
      </c>
      <c r="BW34" s="35">
        <v>2081</v>
      </c>
      <c r="BX34" s="35">
        <v>2082</v>
      </c>
      <c r="BY34" s="35">
        <v>2083</v>
      </c>
      <c r="BZ34" s="35">
        <v>2084</v>
      </c>
      <c r="CA34" s="35">
        <v>2085</v>
      </c>
    </row>
    <row r="35" spans="1:79" ht="15.5" thickTop="1" thickBot="1" x14ac:dyDescent="0.4">
      <c r="A35" s="10" t="s">
        <v>5</v>
      </c>
      <c r="B35" s="11" t="s">
        <v>72</v>
      </c>
      <c r="C35" s="11" t="s">
        <v>73</v>
      </c>
      <c r="D35" s="11" t="s">
        <v>74</v>
      </c>
      <c r="E35" s="11" t="s">
        <v>75</v>
      </c>
      <c r="F35" s="12" t="s">
        <v>3</v>
      </c>
      <c r="J35" s="23" t="s">
        <v>107</v>
      </c>
      <c r="K35" s="43">
        <v>3240000</v>
      </c>
      <c r="L35" s="41">
        <v>3337070.4</v>
      </c>
      <c r="M35" s="42">
        <v>3437049.0291840001</v>
      </c>
      <c r="N35" s="42">
        <v>3511323.6587046664</v>
      </c>
      <c r="O35" s="42">
        <v>3388918.9159622216</v>
      </c>
      <c r="P35" s="42">
        <v>3513461.6861238331</v>
      </c>
      <c r="Q35" s="42">
        <v>3624908.6908076811</v>
      </c>
      <c r="R35" s="42">
        <v>3710177.1158658257</v>
      </c>
      <c r="S35" s="42">
        <v>3793037.7381201624</v>
      </c>
      <c r="T35" s="42">
        <v>3877748.9142715125</v>
      </c>
      <c r="U35" s="42">
        <v>3964351.9733569096</v>
      </c>
      <c r="V35" s="42">
        <v>4051567.7167707616</v>
      </c>
      <c r="W35" s="42">
        <v>4140702.2065397184</v>
      </c>
      <c r="X35" s="42">
        <v>4231797.655083592</v>
      </c>
      <c r="Y35" s="42">
        <v>4324897.2034954308</v>
      </c>
      <c r="Z35" s="42">
        <v>4420044.9419723302</v>
      </c>
      <c r="AA35" s="42">
        <v>4517285.9306957219</v>
      </c>
      <c r="AB35" s="42">
        <v>4616666.221171028</v>
      </c>
      <c r="AC35" s="42">
        <v>4718232.8780367905</v>
      </c>
      <c r="AD35" s="42">
        <v>4822034.0013536001</v>
      </c>
      <c r="AE35" s="42">
        <v>4928118.7493833797</v>
      </c>
      <c r="AF35" s="42">
        <v>5036537.3618698139</v>
      </c>
      <c r="AG35" s="42">
        <v>5147341.1838309495</v>
      </c>
      <c r="AH35" s="42">
        <v>5260582.6898752302</v>
      </c>
      <c r="AI35" s="42">
        <v>5376315.5090524852</v>
      </c>
      <c r="AJ35" s="42">
        <v>5494594.4502516398</v>
      </c>
      <c r="AK35" s="42">
        <v>5615475.5281571755</v>
      </c>
      <c r="AL35" s="42">
        <v>5739015.9897766337</v>
      </c>
      <c r="AM35" s="42">
        <v>5865274.3415517192</v>
      </c>
      <c r="AN35" s="42">
        <v>5969558.919344509</v>
      </c>
      <c r="AO35" s="42">
        <v>6073190.4621843295</v>
      </c>
      <c r="AP35" s="42">
        <v>6178317.3890847405</v>
      </c>
      <c r="AQ35" s="42">
        <v>6284769.797698671</v>
      </c>
      <c r="AR35" s="42">
        <v>6392553.5997292036</v>
      </c>
      <c r="AS35" s="42">
        <v>6535002.5362224374</v>
      </c>
      <c r="AT35" s="42">
        <v>6677366.0451346086</v>
      </c>
      <c r="AU35" s="42">
        <v>6820543.4503498711</v>
      </c>
      <c r="AV35" s="42">
        <v>6966301.5670111794</v>
      </c>
      <c r="AW35" s="42">
        <v>7114943.3224374093</v>
      </c>
      <c r="AX35" s="42">
        <v>7266512.3268605415</v>
      </c>
      <c r="AY35" s="42">
        <v>7421052.0235949419</v>
      </c>
      <c r="AZ35" s="42">
        <v>7578690.9182175538</v>
      </c>
      <c r="BA35" s="42">
        <v>7739480.3576842174</v>
      </c>
      <c r="BB35" s="42">
        <v>7903471.88965094</v>
      </c>
      <c r="BC35" s="42">
        <v>8070717.2169159874</v>
      </c>
      <c r="BD35" s="42">
        <v>8241268.1482918933</v>
      </c>
      <c r="BE35" s="42">
        <v>8415176.5457083676</v>
      </c>
      <c r="BF35" s="42">
        <v>8592494.2673381921</v>
      </c>
      <c r="BG35" s="42">
        <v>8773273.1065290272</v>
      </c>
      <c r="BH35" s="42">
        <v>8957564.7263146508</v>
      </c>
      <c r="BI35" s="42">
        <v>9145420.5892695375</v>
      </c>
      <c r="BJ35" s="42">
        <v>9336891.8824608568</v>
      </c>
      <c r="BK35" s="42">
        <v>9532029.4372419044</v>
      </c>
      <c r="BL35" s="42">
        <v>9730883.6436208021</v>
      </c>
      <c r="BM35" s="42">
        <v>9933504.3589279149</v>
      </c>
      <c r="BN35" s="42">
        <v>10139940.810494969</v>
      </c>
      <c r="BO35" s="42">
        <v>10350241.492048237</v>
      </c>
      <c r="BP35" s="42">
        <v>10564454.053507581</v>
      </c>
      <c r="BQ35" s="42">
        <v>10782625.183872433</v>
      </c>
      <c r="BR35" s="42">
        <v>11006369.435769115</v>
      </c>
      <c r="BS35" s="42">
        <v>11236043.173279887</v>
      </c>
      <c r="BT35" s="42">
        <v>11471887.798324788</v>
      </c>
      <c r="BU35" s="42">
        <v>11714170.101098154</v>
      </c>
      <c r="BV35" s="42">
        <v>11963172.709410053</v>
      </c>
      <c r="BW35" s="42">
        <v>12217044.607702738</v>
      </c>
      <c r="BX35" s="42">
        <v>12476066.523752078</v>
      </c>
      <c r="BY35" s="42">
        <v>12740476.684982231</v>
      </c>
      <c r="BZ35" s="42">
        <v>13010412.819790088</v>
      </c>
      <c r="CA35" s="42">
        <v>13286000.901584139</v>
      </c>
    </row>
    <row r="36" spans="1:79" ht="15.5" thickTop="1" thickBot="1" x14ac:dyDescent="0.4">
      <c r="A36" s="7" t="s">
        <v>6</v>
      </c>
      <c r="B36" s="118">
        <v>0.95</v>
      </c>
      <c r="C36" s="119"/>
      <c r="D36" s="119"/>
      <c r="E36" s="119"/>
      <c r="F36" s="119"/>
      <c r="J36" s="23" t="s">
        <v>108</v>
      </c>
      <c r="K36" s="43">
        <v>4100000</v>
      </c>
      <c r="L36" s="41">
        <v>4222836</v>
      </c>
      <c r="M36" s="42">
        <v>4349352.1665599998</v>
      </c>
      <c r="N36" s="42">
        <v>4443341.6668793615</v>
      </c>
      <c r="O36" s="42">
        <v>4288446.7763719466</v>
      </c>
      <c r="P36" s="42">
        <v>4446047.1954036159</v>
      </c>
      <c r="Q36" s="42">
        <v>4587075.8124418184</v>
      </c>
      <c r="R36" s="42">
        <v>4694977.2145215692</v>
      </c>
      <c r="S36" s="42">
        <v>4799831.7056458844</v>
      </c>
      <c r="T36" s="42">
        <v>4907027.947071976</v>
      </c>
      <c r="U36" s="42">
        <v>5016618.2378899166</v>
      </c>
      <c r="V36" s="42">
        <v>5126983.8391234949</v>
      </c>
      <c r="W36" s="42">
        <v>5239777.4835842121</v>
      </c>
      <c r="X36" s="42">
        <v>5355052.5882230652</v>
      </c>
      <c r="Y36" s="42">
        <v>5472863.7451639725</v>
      </c>
      <c r="Z36" s="42">
        <v>5593266.7475575795</v>
      </c>
      <c r="AA36" s="42">
        <v>5716318.6160038467</v>
      </c>
      <c r="AB36" s="42">
        <v>5842077.6255559316</v>
      </c>
      <c r="AC36" s="42">
        <v>5970603.3333181618</v>
      </c>
      <c r="AD36" s="42">
        <v>6101956.6066511609</v>
      </c>
      <c r="AE36" s="42">
        <v>6236199.6519974861</v>
      </c>
      <c r="AF36" s="42">
        <v>6373396.044341431</v>
      </c>
      <c r="AG36" s="42">
        <v>6513610.7573169423</v>
      </c>
      <c r="AH36" s="42">
        <v>6656910.1939779148</v>
      </c>
      <c r="AI36" s="42">
        <v>6803362.218245429</v>
      </c>
      <c r="AJ36" s="42">
        <v>6953036.1870468287</v>
      </c>
      <c r="AK36" s="42">
        <v>7106002.9831618592</v>
      </c>
      <c r="AL36" s="42">
        <v>7262335.0487914197</v>
      </c>
      <c r="AM36" s="42">
        <v>7422106.4198648306</v>
      </c>
      <c r="AN36" s="42">
        <v>7554071.4720100276</v>
      </c>
      <c r="AO36" s="42">
        <v>7685210.152764122</v>
      </c>
      <c r="AP36" s="42">
        <v>7818241.1405084692</v>
      </c>
      <c r="AQ36" s="42">
        <v>7952949.4353594305</v>
      </c>
      <c r="AR36" s="42">
        <v>8089342.518175845</v>
      </c>
      <c r="AS36" s="42">
        <v>8269601.9748493815</v>
      </c>
      <c r="AT36" s="42">
        <v>8449753.3287197221</v>
      </c>
      <c r="AU36" s="42">
        <v>8630934.6130970605</v>
      </c>
      <c r="AV36" s="42">
        <v>8815381.6125758775</v>
      </c>
      <c r="AW36" s="42">
        <v>9003477.6611090694</v>
      </c>
      <c r="AX36" s="42">
        <v>9195277.9444840215</v>
      </c>
      <c r="AY36" s="42">
        <v>9390837.437265208</v>
      </c>
      <c r="AZ36" s="42">
        <v>9590318.754534563</v>
      </c>
      <c r="BA36" s="42">
        <v>9793786.8723781798</v>
      </c>
      <c r="BB36" s="42">
        <v>10001307.020854589</v>
      </c>
      <c r="BC36" s="42">
        <v>10212944.62634431</v>
      </c>
      <c r="BD36" s="42">
        <v>10428765.249381723</v>
      </c>
      <c r="BE36" s="42">
        <v>10648834.517717384</v>
      </c>
      <c r="BF36" s="42">
        <v>10873218.054347718</v>
      </c>
      <c r="BG36" s="42">
        <v>11101981.400237355</v>
      </c>
      <c r="BH36" s="42">
        <v>11335189.931447558</v>
      </c>
      <c r="BI36" s="42">
        <v>11572908.770371951</v>
      </c>
      <c r="BJ36" s="42">
        <v>11815202.690768374</v>
      </c>
      <c r="BK36" s="42">
        <v>12062136.016262911</v>
      </c>
      <c r="BL36" s="42">
        <v>12313772.511989294</v>
      </c>
      <c r="BM36" s="42">
        <v>12570175.269013727</v>
      </c>
      <c r="BN36" s="42">
        <v>12831406.581181912</v>
      </c>
      <c r="BO36" s="42">
        <v>13097527.814011665</v>
      </c>
      <c r="BP36" s="42">
        <v>13368599.265241083</v>
      </c>
      <c r="BQ36" s="42">
        <v>13644680.016628703</v>
      </c>
      <c r="BR36" s="42">
        <v>13927813.174893022</v>
      </c>
      <c r="BS36" s="42">
        <v>14218449.69458258</v>
      </c>
      <c r="BT36" s="42">
        <v>14516895.053435694</v>
      </c>
      <c r="BU36" s="42">
        <v>14823486.856327917</v>
      </c>
      <c r="BV36" s="42">
        <v>15138582.749562111</v>
      </c>
      <c r="BW36" s="42">
        <v>15459840.398636186</v>
      </c>
      <c r="BX36" s="42">
        <v>15787615.045488747</v>
      </c>
      <c r="BY36" s="42">
        <v>16122208.150749126</v>
      </c>
      <c r="BZ36" s="42">
        <v>16463794.000351662</v>
      </c>
      <c r="CA36" s="42">
        <v>16812532.005091049</v>
      </c>
    </row>
    <row r="37" spans="1:79" ht="15" thickTop="1" x14ac:dyDescent="0.35">
      <c r="A37" s="13" t="s">
        <v>7</v>
      </c>
      <c r="B37" s="116" t="s">
        <v>76</v>
      </c>
      <c r="C37" s="117"/>
      <c r="D37" s="117"/>
      <c r="E37" s="117"/>
      <c r="F37" s="117"/>
      <c r="J37" s="23" t="s">
        <v>111</v>
      </c>
      <c r="K37" s="43">
        <v>2200000</v>
      </c>
      <c r="L37" s="41">
        <v>2265912</v>
      </c>
      <c r="M37" s="42">
        <v>2333798.72352</v>
      </c>
      <c r="N37" s="42">
        <v>2384232.1139352671</v>
      </c>
      <c r="O37" s="42">
        <v>2301117.7824434838</v>
      </c>
      <c r="P37" s="42">
        <v>2385683.8609482818</v>
      </c>
      <c r="Q37" s="42">
        <v>2461357.7530175615</v>
      </c>
      <c r="R37" s="42">
        <v>2519256.0663286475</v>
      </c>
      <c r="S37" s="42">
        <v>2575519.4518099874</v>
      </c>
      <c r="T37" s="42">
        <v>2633039.3862337437</v>
      </c>
      <c r="U37" s="42">
        <v>2691843.9325262974</v>
      </c>
      <c r="V37" s="42">
        <v>2751064.4990418758</v>
      </c>
      <c r="W37" s="42">
        <v>2811587.918020797</v>
      </c>
      <c r="X37" s="42">
        <v>2873442.8522172547</v>
      </c>
      <c r="Y37" s="42">
        <v>2936658.5949660344</v>
      </c>
      <c r="Z37" s="42">
        <v>3001265.0840552873</v>
      </c>
      <c r="AA37" s="42">
        <v>3067292.9159045038</v>
      </c>
      <c r="AB37" s="42">
        <v>3134773.3600544031</v>
      </c>
      <c r="AC37" s="42">
        <v>3203738.3739756001</v>
      </c>
      <c r="AD37" s="42">
        <v>3274220.6182030635</v>
      </c>
      <c r="AE37" s="42">
        <v>3346253.4718035311</v>
      </c>
      <c r="AF37" s="42">
        <v>3419871.0481832088</v>
      </c>
      <c r="AG37" s="42">
        <v>3495108.2112432392</v>
      </c>
      <c r="AH37" s="42">
        <v>3572000.5918905903</v>
      </c>
      <c r="AI37" s="42">
        <v>3650584.6049121832</v>
      </c>
      <c r="AJ37" s="42">
        <v>3730897.4662202513</v>
      </c>
      <c r="AK37" s="42">
        <v>3812977.210477097</v>
      </c>
      <c r="AL37" s="42">
        <v>3896862.7091075932</v>
      </c>
      <c r="AM37" s="42">
        <v>3982593.6887079603</v>
      </c>
      <c r="AN37" s="42">
        <v>4053404.2044931878</v>
      </c>
      <c r="AO37" s="42">
        <v>4123771.3014831897</v>
      </c>
      <c r="AP37" s="42">
        <v>4195153.7827118635</v>
      </c>
      <c r="AQ37" s="42">
        <v>4267436.2823879886</v>
      </c>
      <c r="AR37" s="42">
        <v>4340622.8146309424</v>
      </c>
      <c r="AS37" s="42">
        <v>4437347.4011386931</v>
      </c>
      <c r="AT37" s="42">
        <v>4534013.981264241</v>
      </c>
      <c r="AU37" s="42">
        <v>4631233.2070276914</v>
      </c>
      <c r="AV37" s="42">
        <v>4730204.7677236414</v>
      </c>
      <c r="AW37" s="42">
        <v>4831134.3547414523</v>
      </c>
      <c r="AX37" s="42">
        <v>4934051.5799670359</v>
      </c>
      <c r="AY37" s="42">
        <v>5038985.9419471845</v>
      </c>
      <c r="AZ37" s="42">
        <v>5146024.6975551313</v>
      </c>
      <c r="BA37" s="42">
        <v>5255202.7120078038</v>
      </c>
      <c r="BB37" s="42">
        <v>5366554.9868000224</v>
      </c>
      <c r="BC37" s="42">
        <v>5480116.6287701167</v>
      </c>
      <c r="BD37" s="42">
        <v>5595922.8167414106</v>
      </c>
      <c r="BE37" s="42">
        <v>5714008.7656044485</v>
      </c>
      <c r="BF37" s="42">
        <v>5834409.687698774</v>
      </c>
      <c r="BG37" s="42">
        <v>5957160.7513468722</v>
      </c>
      <c r="BH37" s="42">
        <v>6082297.0363864927</v>
      </c>
      <c r="BI37" s="42">
        <v>6209853.4865410458</v>
      </c>
      <c r="BJ37" s="42">
        <v>6339864.8584610773</v>
      </c>
      <c r="BK37" s="42">
        <v>6472365.6672630236</v>
      </c>
      <c r="BL37" s="42">
        <v>6607390.128384497</v>
      </c>
      <c r="BM37" s="42">
        <v>6744972.0955683393</v>
      </c>
      <c r="BN37" s="42">
        <v>6885144.9947805358</v>
      </c>
      <c r="BO37" s="42">
        <v>7027941.7538599158</v>
      </c>
      <c r="BP37" s="42">
        <v>7173394.7276903344</v>
      </c>
      <c r="BQ37" s="42">
        <v>7321535.6186788138</v>
      </c>
      <c r="BR37" s="42">
        <v>7473460.7279913751</v>
      </c>
      <c r="BS37" s="42">
        <v>7629412.0312394314</v>
      </c>
      <c r="BT37" s="42">
        <v>7789553.4433069564</v>
      </c>
      <c r="BU37" s="42">
        <v>7954066.1180296121</v>
      </c>
      <c r="BV37" s="42">
        <v>8123141.9631796665</v>
      </c>
      <c r="BW37" s="42">
        <v>8295524.1163413655</v>
      </c>
      <c r="BX37" s="42">
        <v>8471403.1951403003</v>
      </c>
      <c r="BY37" s="42">
        <v>8650940.9589385521</v>
      </c>
      <c r="BZ37" s="42">
        <v>8834230.9270179607</v>
      </c>
      <c r="CA37" s="42">
        <v>9021358.6368781198</v>
      </c>
    </row>
    <row r="38" spans="1:79" ht="14.5" x14ac:dyDescent="0.35">
      <c r="J38" s="23" t="s">
        <v>113</v>
      </c>
      <c r="K38" s="43">
        <v>3240000</v>
      </c>
      <c r="L38" s="41">
        <v>3337070.4</v>
      </c>
      <c r="M38" s="42">
        <v>3437049.0291840001</v>
      </c>
      <c r="N38" s="42">
        <v>3511323.6587046664</v>
      </c>
      <c r="O38" s="42">
        <v>3388918.9159622216</v>
      </c>
      <c r="P38" s="42">
        <v>3513461.6861238331</v>
      </c>
      <c r="Q38" s="42">
        <v>3624908.6908076811</v>
      </c>
      <c r="R38" s="42">
        <v>3710177.1158658257</v>
      </c>
      <c r="S38" s="42">
        <v>3793037.7381201624</v>
      </c>
      <c r="T38" s="42">
        <v>3877748.9142715125</v>
      </c>
      <c r="U38" s="42">
        <v>3964351.9733569096</v>
      </c>
      <c r="V38" s="42">
        <v>4051567.7167707616</v>
      </c>
      <c r="W38" s="42">
        <v>4140702.2065397184</v>
      </c>
      <c r="X38" s="42">
        <v>4231797.655083592</v>
      </c>
      <c r="Y38" s="42">
        <v>4324897.2034954308</v>
      </c>
      <c r="Z38" s="42">
        <v>4420044.9419723302</v>
      </c>
      <c r="AA38" s="42">
        <v>4517285.9306957219</v>
      </c>
      <c r="AB38" s="42">
        <v>4616666.221171028</v>
      </c>
      <c r="AC38" s="42">
        <v>4718232.8780367905</v>
      </c>
      <c r="AD38" s="42">
        <v>4822034.0013536001</v>
      </c>
      <c r="AE38" s="42">
        <v>4928118.7493833797</v>
      </c>
      <c r="AF38" s="42">
        <v>5036537.3618698139</v>
      </c>
      <c r="AG38" s="42">
        <v>5147341.1838309495</v>
      </c>
      <c r="AH38" s="42">
        <v>5260582.6898752302</v>
      </c>
      <c r="AI38" s="42">
        <v>5376315.5090524852</v>
      </c>
      <c r="AJ38" s="42">
        <v>5494594.4502516398</v>
      </c>
      <c r="AK38" s="42">
        <v>5615475.5281571755</v>
      </c>
      <c r="AL38" s="42">
        <v>5739015.9897766337</v>
      </c>
      <c r="AM38" s="42">
        <v>5865274.3415517192</v>
      </c>
      <c r="AN38" s="42">
        <v>5969558.919344509</v>
      </c>
      <c r="AO38" s="42">
        <v>6073190.4621843295</v>
      </c>
      <c r="AP38" s="42">
        <v>6178317.3890847405</v>
      </c>
      <c r="AQ38" s="42">
        <v>6284769.797698671</v>
      </c>
      <c r="AR38" s="42">
        <v>6392553.5997292036</v>
      </c>
      <c r="AS38" s="42">
        <v>6535002.5362224374</v>
      </c>
      <c r="AT38" s="42">
        <v>6677366.0451346086</v>
      </c>
      <c r="AU38" s="42">
        <v>6820543.4503498711</v>
      </c>
      <c r="AV38" s="42">
        <v>6966301.5670111794</v>
      </c>
      <c r="AW38" s="42">
        <v>7114943.3224374093</v>
      </c>
      <c r="AX38" s="42">
        <v>7266512.3268605415</v>
      </c>
      <c r="AY38" s="42">
        <v>7421052.0235949419</v>
      </c>
      <c r="AZ38" s="42">
        <v>7578690.9182175538</v>
      </c>
      <c r="BA38" s="42">
        <v>7739480.3576842174</v>
      </c>
      <c r="BB38" s="42">
        <v>7903471.88965094</v>
      </c>
      <c r="BC38" s="42">
        <v>8070717.2169159874</v>
      </c>
      <c r="BD38" s="42">
        <v>8241268.1482918933</v>
      </c>
      <c r="BE38" s="42">
        <v>8415176.5457083676</v>
      </c>
      <c r="BF38" s="42">
        <v>8592494.2673381921</v>
      </c>
      <c r="BG38" s="42">
        <v>8773273.1065290272</v>
      </c>
      <c r="BH38" s="42">
        <v>8957564.7263146508</v>
      </c>
      <c r="BI38" s="42">
        <v>9145420.5892695375</v>
      </c>
      <c r="BJ38" s="42">
        <v>9336891.8824608568</v>
      </c>
      <c r="BK38" s="42">
        <v>9532029.4372419044</v>
      </c>
      <c r="BL38" s="42">
        <v>9730883.6436208021</v>
      </c>
      <c r="BM38" s="42">
        <v>9933504.3589279149</v>
      </c>
      <c r="BN38" s="42">
        <v>10139940.810494969</v>
      </c>
      <c r="BO38" s="42">
        <v>10350241.492048237</v>
      </c>
      <c r="BP38" s="42">
        <v>10564454.053507581</v>
      </c>
      <c r="BQ38" s="42">
        <v>10782625.183872433</v>
      </c>
      <c r="BR38" s="42">
        <v>11006369.435769115</v>
      </c>
      <c r="BS38" s="42">
        <v>11236043.173279887</v>
      </c>
      <c r="BT38" s="42">
        <v>11471887.798324788</v>
      </c>
      <c r="BU38" s="42">
        <v>11714170.101098154</v>
      </c>
      <c r="BV38" s="42">
        <v>11963172.709410053</v>
      </c>
      <c r="BW38" s="42">
        <v>12217044.607702738</v>
      </c>
      <c r="BX38" s="42">
        <v>12476066.523752078</v>
      </c>
      <c r="BY38" s="42">
        <v>12740476.684982231</v>
      </c>
      <c r="BZ38" s="42">
        <v>13010412.819790088</v>
      </c>
      <c r="CA38" s="42">
        <v>13286000.901584139</v>
      </c>
    </row>
    <row r="40" spans="1:79" ht="15" thickBot="1" x14ac:dyDescent="0.4">
      <c r="A40" s="1" t="s">
        <v>77</v>
      </c>
      <c r="B40" s="2"/>
      <c r="C40" s="1" t="s">
        <v>78</v>
      </c>
      <c r="D40" s="2"/>
      <c r="E40" s="2"/>
      <c r="F40" s="2"/>
      <c r="J40" s="21" t="s">
        <v>115</v>
      </c>
      <c r="K40" s="35">
        <v>2017</v>
      </c>
      <c r="L40" s="35">
        <v>2018</v>
      </c>
      <c r="M40" s="35">
        <v>2019</v>
      </c>
      <c r="N40" s="35">
        <v>2020</v>
      </c>
      <c r="O40" s="35">
        <v>2021</v>
      </c>
      <c r="P40" s="35">
        <v>2022</v>
      </c>
      <c r="Q40" s="35">
        <v>2023</v>
      </c>
      <c r="R40" s="35">
        <v>2024</v>
      </c>
      <c r="S40" s="35">
        <v>2025</v>
      </c>
      <c r="T40" s="35">
        <v>2026</v>
      </c>
      <c r="U40" s="35">
        <v>2027</v>
      </c>
      <c r="V40" s="35">
        <v>2028</v>
      </c>
      <c r="W40" s="35">
        <v>2029</v>
      </c>
      <c r="X40" s="35">
        <v>2030</v>
      </c>
      <c r="Y40" s="35">
        <v>2031</v>
      </c>
      <c r="Z40" s="35">
        <v>2032</v>
      </c>
      <c r="AA40" s="35">
        <v>2033</v>
      </c>
      <c r="AB40" s="35">
        <v>2034</v>
      </c>
      <c r="AC40" s="35">
        <v>2035</v>
      </c>
      <c r="AD40" s="35">
        <v>2036</v>
      </c>
      <c r="AE40" s="35">
        <v>2037</v>
      </c>
      <c r="AF40" s="35">
        <v>2038</v>
      </c>
      <c r="AG40" s="35">
        <v>2039</v>
      </c>
      <c r="AH40" s="35">
        <v>2040</v>
      </c>
      <c r="AI40" s="35">
        <v>2041</v>
      </c>
      <c r="AJ40" s="35">
        <v>2042</v>
      </c>
      <c r="AK40" s="35">
        <v>2043</v>
      </c>
      <c r="AL40" s="35">
        <v>2044</v>
      </c>
      <c r="AM40" s="35">
        <v>2045</v>
      </c>
      <c r="AN40" s="35">
        <v>2046</v>
      </c>
      <c r="AO40" s="35">
        <v>2047</v>
      </c>
      <c r="AP40" s="35">
        <v>2048</v>
      </c>
      <c r="AQ40" s="35">
        <v>2049</v>
      </c>
      <c r="AR40" s="35">
        <v>2050</v>
      </c>
      <c r="AS40" s="35">
        <v>2051</v>
      </c>
      <c r="AT40" s="35">
        <v>2052</v>
      </c>
      <c r="AU40" s="35">
        <v>2053</v>
      </c>
      <c r="AV40" s="35">
        <v>2054</v>
      </c>
      <c r="AW40" s="35">
        <v>2055</v>
      </c>
      <c r="AX40" s="35">
        <v>2056</v>
      </c>
      <c r="AY40" s="35">
        <v>2057</v>
      </c>
      <c r="AZ40" s="35">
        <v>2058</v>
      </c>
      <c r="BA40" s="35">
        <v>2059</v>
      </c>
      <c r="BB40" s="35">
        <v>2060</v>
      </c>
      <c r="BC40" s="35">
        <v>2061</v>
      </c>
      <c r="BD40" s="35">
        <v>2062</v>
      </c>
      <c r="BE40" s="35">
        <v>2063</v>
      </c>
      <c r="BF40" s="35">
        <v>2064</v>
      </c>
      <c r="BG40" s="35">
        <v>2065</v>
      </c>
      <c r="BH40" s="35">
        <v>2066</v>
      </c>
      <c r="BI40" s="35">
        <v>2067</v>
      </c>
      <c r="BJ40" s="35">
        <v>2068</v>
      </c>
      <c r="BK40" s="35">
        <v>2069</v>
      </c>
      <c r="BL40" s="35">
        <v>2070</v>
      </c>
      <c r="BM40" s="35">
        <v>2071</v>
      </c>
      <c r="BN40" s="35">
        <v>2072</v>
      </c>
      <c r="BO40" s="35">
        <v>2073</v>
      </c>
      <c r="BP40" s="35">
        <v>2074</v>
      </c>
      <c r="BQ40" s="35">
        <v>2075</v>
      </c>
      <c r="BR40" s="35">
        <v>2076</v>
      </c>
      <c r="BS40" s="35">
        <v>2077</v>
      </c>
      <c r="BT40" s="35">
        <v>2078</v>
      </c>
      <c r="BU40" s="35">
        <v>2079</v>
      </c>
      <c r="BV40" s="35">
        <v>2080</v>
      </c>
      <c r="BW40" s="35">
        <v>2081</v>
      </c>
      <c r="BX40" s="35">
        <v>2082</v>
      </c>
      <c r="BY40" s="35">
        <v>2083</v>
      </c>
      <c r="BZ40" s="35">
        <v>2084</v>
      </c>
      <c r="CA40" s="35">
        <v>2085</v>
      </c>
    </row>
    <row r="41" spans="1:79" ht="15.5" thickTop="1" thickBot="1" x14ac:dyDescent="0.4">
      <c r="A41" s="3" t="s">
        <v>0</v>
      </c>
      <c r="B41" s="4">
        <v>2020</v>
      </c>
      <c r="C41" s="4">
        <v>2025</v>
      </c>
      <c r="D41" s="4">
        <v>2030</v>
      </c>
      <c r="E41" s="4">
        <v>2035</v>
      </c>
      <c r="F41" s="5">
        <v>2040</v>
      </c>
      <c r="I41" s="76"/>
      <c r="J41" s="21" t="s">
        <v>116</v>
      </c>
      <c r="K41" s="30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21"/>
      <c r="AG41" s="21"/>
      <c r="AH41" s="21"/>
      <c r="AI41" s="21"/>
    </row>
    <row r="42" spans="1:79" ht="15.5" thickTop="1" thickBot="1" x14ac:dyDescent="0.4">
      <c r="A42" s="6" t="s">
        <v>79</v>
      </c>
      <c r="B42" s="108" t="s">
        <v>80</v>
      </c>
      <c r="C42" s="109"/>
      <c r="D42" s="109"/>
      <c r="E42" s="109"/>
      <c r="F42" s="109"/>
      <c r="J42" s="31" t="s">
        <v>123</v>
      </c>
      <c r="K42" s="44">
        <f>0.34/1.037</f>
        <v>0.32786885245901642</v>
      </c>
      <c r="L42" s="44">
        <f t="shared" ref="L42:BW43" si="11">K42+(K42*L$2)</f>
        <v>0.33769180327868853</v>
      </c>
      <c r="M42" s="44">
        <f t="shared" si="11"/>
        <v>0.34498932314754099</v>
      </c>
      <c r="N42" s="44">
        <f t="shared" si="11"/>
        <v>0.3329629953426177</v>
      </c>
      <c r="O42" s="44">
        <f t="shared" si="11"/>
        <v>0.35236807871118547</v>
      </c>
      <c r="P42" s="44">
        <f t="shared" si="11"/>
        <v>0.36531760560382154</v>
      </c>
      <c r="Q42" s="44">
        <f t="shared" si="11"/>
        <v>0.37690548005357477</v>
      </c>
      <c r="R42" s="44">
        <f t="shared" si="11"/>
        <v>0.38577139625208501</v>
      </c>
      <c r="S42" s="44">
        <f t="shared" si="11"/>
        <v>0.39438695743504826</v>
      </c>
      <c r="T42" s="44">
        <f t="shared" si="11"/>
        <v>0.40319493281776436</v>
      </c>
      <c r="U42" s="44">
        <f t="shared" si="11"/>
        <v>0.4121996196506944</v>
      </c>
      <c r="V42" s="44">
        <f t="shared" si="11"/>
        <v>0.42126801128300967</v>
      </c>
      <c r="W42" s="44">
        <f t="shared" si="11"/>
        <v>0.43053590753123588</v>
      </c>
      <c r="X42" s="44">
        <f t="shared" si="11"/>
        <v>0.44000769749692309</v>
      </c>
      <c r="Y42" s="44">
        <f t="shared" si="11"/>
        <v>0.44968786684185541</v>
      </c>
      <c r="Z42" s="44">
        <f t="shared" si="11"/>
        <v>0.45958099991237622</v>
      </c>
      <c r="AA42" s="44">
        <f t="shared" si="11"/>
        <v>0.46969178191044847</v>
      </c>
      <c r="AB42" s="44">
        <f t="shared" si="11"/>
        <v>0.48002500111247831</v>
      </c>
      <c r="AC42" s="44">
        <f t="shared" si="11"/>
        <v>0.49058555113695285</v>
      </c>
      <c r="AD42" s="44">
        <f t="shared" si="11"/>
        <v>0.50137843326196585</v>
      </c>
      <c r="AE42" s="44">
        <f t="shared" si="11"/>
        <v>0.51240875879372905</v>
      </c>
      <c r="AF42" s="44">
        <f t="shared" si="11"/>
        <v>0.52368175148719109</v>
      </c>
      <c r="AG42" s="44">
        <f t="shared" si="11"/>
        <v>0.53520275001990925</v>
      </c>
      <c r="AH42" s="44">
        <f t="shared" si="11"/>
        <v>0.5469772105203472</v>
      </c>
      <c r="AI42" s="44">
        <f t="shared" si="11"/>
        <v>0.55901070915179485</v>
      </c>
      <c r="AJ42" s="44">
        <f t="shared" si="11"/>
        <v>0.57130894475313432</v>
      </c>
      <c r="AK42" s="44">
        <f t="shared" si="11"/>
        <v>0.58387774153770322</v>
      </c>
      <c r="AL42" s="44">
        <f t="shared" si="11"/>
        <v>0.59672305185153274</v>
      </c>
      <c r="AM42" s="44">
        <f t="shared" si="11"/>
        <v>0.60985095899226649</v>
      </c>
      <c r="AN42" s="44">
        <f t="shared" si="11"/>
        <v>0.62069410904314903</v>
      </c>
      <c r="AO42" s="44">
        <f t="shared" si="11"/>
        <v>0.63146935877613808</v>
      </c>
      <c r="AP42" s="44">
        <f t="shared" si="11"/>
        <v>0.64240009337655302</v>
      </c>
      <c r="AQ42" s="44">
        <f t="shared" si="11"/>
        <v>0.65346864698543106</v>
      </c>
      <c r="AR42" s="44">
        <f t="shared" si="11"/>
        <v>0.66467563428123122</v>
      </c>
      <c r="AS42" s="44">
        <f t="shared" si="11"/>
        <v>0.67948698247553307</v>
      </c>
      <c r="AT42" s="44">
        <f t="shared" si="11"/>
        <v>0.69428944820514504</v>
      </c>
      <c r="AU42" s="44">
        <f t="shared" si="11"/>
        <v>0.70917654005999109</v>
      </c>
      <c r="AV42" s="44">
        <f t="shared" si="11"/>
        <v>0.7243319653735304</v>
      </c>
      <c r="AW42" s="44">
        <f t="shared" si="11"/>
        <v>0.73978722148163567</v>
      </c>
      <c r="AX42" s="44">
        <f t="shared" si="11"/>
        <v>0.75554684282553619</v>
      </c>
      <c r="AY42" s="44">
        <f t="shared" si="11"/>
        <v>0.77161534649094432</v>
      </c>
      <c r="AZ42" s="44">
        <f t="shared" si="11"/>
        <v>0.78800609404370869</v>
      </c>
      <c r="BA42" s="44">
        <f t="shared" si="11"/>
        <v>0.80472442436287184</v>
      </c>
      <c r="BB42" s="44">
        <f t="shared" si="11"/>
        <v>0.82177569719558607</v>
      </c>
      <c r="BC42" s="44">
        <f t="shared" si="11"/>
        <v>0.83916528842015969</v>
      </c>
      <c r="BD42" s="44">
        <f t="shared" si="11"/>
        <v>0.85689858493789828</v>
      </c>
      <c r="BE42" s="44">
        <f t="shared" si="11"/>
        <v>0.87498097917304773</v>
      </c>
      <c r="BF42" s="44">
        <f t="shared" si="11"/>
        <v>0.89341786315922178</v>
      </c>
      <c r="BG42" s="44">
        <f t="shared" si="11"/>
        <v>0.91221462218974181</v>
      </c>
      <c r="BH42" s="44">
        <f t="shared" si="11"/>
        <v>0.93137662800834198</v>
      </c>
      <c r="BI42" s="44">
        <f t="shared" si="11"/>
        <v>0.95090923151569107</v>
      </c>
      <c r="BJ42" s="44">
        <f t="shared" si="11"/>
        <v>0.97081775496615996</v>
      </c>
      <c r="BK42" s="44">
        <f t="shared" si="11"/>
        <v>0.9911074836282201</v>
      </c>
      <c r="BL42" s="44">
        <f t="shared" si="11"/>
        <v>1.011783656880797</v>
      </c>
      <c r="BM42" s="44">
        <f t="shared" si="11"/>
        <v>1.0328514587168234</v>
      </c>
      <c r="BN42" s="44">
        <f t="shared" si="11"/>
        <v>1.0543160076241505</v>
      </c>
      <c r="BO42" s="44">
        <f t="shared" si="11"/>
        <v>1.0761823458128699</v>
      </c>
      <c r="BP42" s="44">
        <f t="shared" si="11"/>
        <v>1.0984554277569976</v>
      </c>
      <c r="BQ42" s="44">
        <f t="shared" si="11"/>
        <v>1.121140108017364</v>
      </c>
      <c r="BR42" s="44">
        <f t="shared" si="11"/>
        <v>1.1444042621970811</v>
      </c>
      <c r="BS42" s="44">
        <f t="shared" si="11"/>
        <v>1.1682849438020317</v>
      </c>
      <c r="BT42" s="44">
        <f t="shared" si="11"/>
        <v>1.1928072529697138</v>
      </c>
      <c r="BU42" s="44">
        <f t="shared" si="11"/>
        <v>1.2179989296226599</v>
      </c>
      <c r="BV42" s="44">
        <f t="shared" si="11"/>
        <v>1.2438893604239603</v>
      </c>
      <c r="BW42" s="44">
        <f t="shared" si="11"/>
        <v>1.2702860831719742</v>
      </c>
      <c r="BX42" s="44">
        <f t="shared" ref="BX42:CA43" si="12">BW42+(BW42*BX$2)</f>
        <v>1.2972182869708018</v>
      </c>
      <c r="BY42" s="44">
        <f t="shared" si="12"/>
        <v>1.3247107418848285</v>
      </c>
      <c r="BZ42" s="44">
        <f t="shared" si="12"/>
        <v>1.3527777684368527</v>
      </c>
      <c r="CA42" s="44">
        <f t="shared" si="12"/>
        <v>1.3814324649065965</v>
      </c>
    </row>
    <row r="43" spans="1:79" ht="15.5" thickTop="1" thickBot="1" x14ac:dyDescent="0.4">
      <c r="A43" s="7" t="s">
        <v>44</v>
      </c>
      <c r="B43" s="110" t="s">
        <v>81</v>
      </c>
      <c r="C43" s="111"/>
      <c r="D43" s="111"/>
      <c r="E43" s="111"/>
      <c r="F43" s="111"/>
      <c r="J43" s="31" t="s">
        <v>122</v>
      </c>
      <c r="K43" s="44">
        <f>4.66/1.037</f>
        <v>4.4937319189971072</v>
      </c>
      <c r="L43" s="44">
        <f t="shared" si="11"/>
        <v>4.6283641272902605</v>
      </c>
      <c r="M43" s="44">
        <f t="shared" si="11"/>
        <v>4.7283830760810028</v>
      </c>
      <c r="N43" s="44">
        <f t="shared" si="11"/>
        <v>4.5635516420488189</v>
      </c>
      <c r="O43" s="44">
        <f t="shared" si="11"/>
        <v>4.8295154317474243</v>
      </c>
      <c r="P43" s="44">
        <f t="shared" si="11"/>
        <v>5.0070001238641417</v>
      </c>
      <c r="Q43" s="44">
        <f t="shared" si="11"/>
        <v>5.1658221677931122</v>
      </c>
      <c r="R43" s="44">
        <f t="shared" si="11"/>
        <v>5.2873373721609287</v>
      </c>
      <c r="S43" s="44">
        <f t="shared" si="11"/>
        <v>5.405421240139189</v>
      </c>
      <c r="T43" s="44">
        <f t="shared" si="11"/>
        <v>5.5261423145022972</v>
      </c>
      <c r="U43" s="44">
        <f t="shared" si="11"/>
        <v>5.649559492859515</v>
      </c>
      <c r="V43" s="44">
        <f t="shared" si="11"/>
        <v>5.7738498017024247</v>
      </c>
      <c r="W43" s="44">
        <f t="shared" si="11"/>
        <v>5.9008744973398777</v>
      </c>
      <c r="X43" s="44">
        <f t="shared" si="11"/>
        <v>6.0306937362813553</v>
      </c>
      <c r="Y43" s="44">
        <f t="shared" si="11"/>
        <v>6.1633689984795454</v>
      </c>
      <c r="Z43" s="44">
        <f t="shared" si="11"/>
        <v>6.2989631164460951</v>
      </c>
      <c r="AA43" s="44">
        <f t="shared" si="11"/>
        <v>6.437540305007909</v>
      </c>
      <c r="AB43" s="44">
        <f t="shared" si="11"/>
        <v>6.579166191718083</v>
      </c>
      <c r="AC43" s="44">
        <f t="shared" si="11"/>
        <v>6.7239078479358811</v>
      </c>
      <c r="AD43" s="44">
        <f t="shared" si="11"/>
        <v>6.8718338205904708</v>
      </c>
      <c r="AE43" s="44">
        <f t="shared" si="11"/>
        <v>7.0230141646434614</v>
      </c>
      <c r="AF43" s="44">
        <f t="shared" si="11"/>
        <v>7.1775204762656175</v>
      </c>
      <c r="AG43" s="44">
        <f t="shared" si="11"/>
        <v>7.3354259267434614</v>
      </c>
      <c r="AH43" s="44">
        <f t="shared" si="11"/>
        <v>7.496805297131818</v>
      </c>
      <c r="AI43" s="44">
        <f t="shared" si="11"/>
        <v>7.6617350136687179</v>
      </c>
      <c r="AJ43" s="44">
        <f t="shared" si="11"/>
        <v>7.8302931839694301</v>
      </c>
      <c r="AK43" s="44">
        <f t="shared" si="11"/>
        <v>8.0025596340167571</v>
      </c>
      <c r="AL43" s="44">
        <f t="shared" si="11"/>
        <v>8.1786159459651255</v>
      </c>
      <c r="AM43" s="44">
        <f t="shared" si="11"/>
        <v>8.3585454967763582</v>
      </c>
      <c r="AN43" s="44">
        <f t="shared" si="11"/>
        <v>8.5071604357090411</v>
      </c>
      <c r="AO43" s="44">
        <f t="shared" si="11"/>
        <v>8.6548447408729494</v>
      </c>
      <c r="AP43" s="44">
        <f t="shared" si="11"/>
        <v>8.8046601033374596</v>
      </c>
      <c r="AQ43" s="44">
        <f t="shared" si="11"/>
        <v>8.956364396917964</v>
      </c>
      <c r="AR43" s="44">
        <f t="shared" si="11"/>
        <v>9.1099660463251073</v>
      </c>
      <c r="AS43" s="44">
        <f t="shared" si="11"/>
        <v>9.3129686421646554</v>
      </c>
      <c r="AT43" s="44">
        <f t="shared" si="11"/>
        <v>9.5158494959881601</v>
      </c>
      <c r="AU43" s="44">
        <f t="shared" si="11"/>
        <v>9.7198902255281094</v>
      </c>
      <c r="AV43" s="44">
        <f t="shared" si="11"/>
        <v>9.9276087018842656</v>
      </c>
      <c r="AW43" s="44">
        <f t="shared" si="11"/>
        <v>10.139436623836531</v>
      </c>
      <c r="AX43" s="44">
        <f t="shared" si="11"/>
        <v>10.355436139902931</v>
      </c>
      <c r="AY43" s="44">
        <f t="shared" si="11"/>
        <v>10.575669160728818</v>
      </c>
      <c r="AZ43" s="44">
        <f t="shared" si="11"/>
        <v>10.800318818363765</v>
      </c>
      <c r="BA43" s="44">
        <f t="shared" si="11"/>
        <v>11.029458286855824</v>
      </c>
      <c r="BB43" s="44">
        <f t="shared" si="11"/>
        <v>11.263161026268907</v>
      </c>
      <c r="BC43" s="44">
        <f t="shared" si="11"/>
        <v>11.501500717758653</v>
      </c>
      <c r="BD43" s="44">
        <f t="shared" si="11"/>
        <v>11.744551193560598</v>
      </c>
      <c r="BE43" s="44">
        <f t="shared" si="11"/>
        <v>11.992386361607059</v>
      </c>
      <c r="BF43" s="44">
        <f t="shared" si="11"/>
        <v>12.245080124476386</v>
      </c>
      <c r="BG43" s="44">
        <f t="shared" si="11"/>
        <v>12.502706292365279</v>
      </c>
      <c r="BH43" s="44">
        <f t="shared" si="11"/>
        <v>12.765338489761387</v>
      </c>
      <c r="BI43" s="44">
        <f t="shared" si="11"/>
        <v>13.033050055479759</v>
      </c>
      <c r="BJ43" s="44">
        <f t="shared" si="11"/>
        <v>13.305913935712656</v>
      </c>
      <c r="BK43" s="44">
        <f t="shared" si="11"/>
        <v>13.584002569727952</v>
      </c>
      <c r="BL43" s="44">
        <f t="shared" si="11"/>
        <v>13.867387767836799</v>
      </c>
      <c r="BM43" s="44">
        <f t="shared" si="11"/>
        <v>14.156140581236457</v>
      </c>
      <c r="BN43" s="44">
        <f t="shared" si="11"/>
        <v>14.450331163319236</v>
      </c>
      <c r="BO43" s="44">
        <f t="shared" si="11"/>
        <v>14.750028622023448</v>
      </c>
      <c r="BP43" s="44">
        <f t="shared" si="11"/>
        <v>15.05530086278708</v>
      </c>
      <c r="BQ43" s="44">
        <f t="shared" si="11"/>
        <v>15.366214421649747</v>
      </c>
      <c r="BR43" s="44">
        <f t="shared" si="11"/>
        <v>15.685070181877636</v>
      </c>
      <c r="BS43" s="44">
        <f t="shared" si="11"/>
        <v>16.012375994463135</v>
      </c>
      <c r="BT43" s="44">
        <f t="shared" si="11"/>
        <v>16.348475878937837</v>
      </c>
      <c r="BU43" s="44">
        <f t="shared" si="11"/>
        <v>16.69375003541645</v>
      </c>
      <c r="BV43" s="44">
        <f t="shared" si="11"/>
        <v>17.048601234046036</v>
      </c>
      <c r="BW43" s="44">
        <f t="shared" si="11"/>
        <v>17.410391610533519</v>
      </c>
      <c r="BX43" s="44">
        <f t="shared" si="12"/>
        <v>17.779521227305683</v>
      </c>
      <c r="BY43" s="44">
        <f t="shared" si="12"/>
        <v>18.156329579950874</v>
      </c>
      <c r="BZ43" s="44">
        <f t="shared" si="12"/>
        <v>18.541012943869791</v>
      </c>
      <c r="CA43" s="44">
        <f t="shared" si="12"/>
        <v>18.93375084254334</v>
      </c>
    </row>
    <row r="44" spans="1:79" ht="15.5" thickTop="1" thickBot="1" x14ac:dyDescent="0.4">
      <c r="A44" s="10" t="s">
        <v>10</v>
      </c>
      <c r="B44" s="108" t="s">
        <v>82</v>
      </c>
      <c r="C44" s="109"/>
      <c r="D44" s="109"/>
      <c r="E44" s="109"/>
      <c r="F44" s="109"/>
      <c r="J44" s="30" t="s">
        <v>107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23"/>
      <c r="AG44" s="23"/>
      <c r="AH44" s="23"/>
      <c r="AI44" s="23"/>
    </row>
    <row r="45" spans="1:79" ht="15.5" thickTop="1" thickBot="1" x14ac:dyDescent="0.4">
      <c r="A45" s="7" t="s">
        <v>1</v>
      </c>
      <c r="B45" s="8" t="s">
        <v>83</v>
      </c>
      <c r="C45" s="8" t="s">
        <v>84</v>
      </c>
      <c r="D45" s="8" t="s">
        <v>85</v>
      </c>
      <c r="E45" s="8" t="s">
        <v>86</v>
      </c>
      <c r="F45" s="9" t="s">
        <v>87</v>
      </c>
      <c r="J45" s="31" t="s">
        <v>117</v>
      </c>
      <c r="K45" s="45">
        <f>(3000*0.67)*AVERAGE(K42:K43)*365*$S$11</f>
        <v>1591815.3326904539</v>
      </c>
      <c r="L45" s="45">
        <f>(3000*0.67)*AVERAGE(L42:L43)*365*$S$11</f>
        <v>1639506.1200578597</v>
      </c>
      <c r="M45" s="45">
        <f t="shared" ref="M45:BX45" si="13">(3000*0.67)*AVERAGE(M42:M43)*365*$S$11</f>
        <v>1674935.8473123095</v>
      </c>
      <c r="N45" s="45">
        <f t="shared" si="13"/>
        <v>1616547.5836750027</v>
      </c>
      <c r="O45" s="45">
        <f t="shared" si="13"/>
        <v>1710759.9768515816</v>
      </c>
      <c r="P45" s="45">
        <f t="shared" si="13"/>
        <v>1773630.4060008773</v>
      </c>
      <c r="Q45" s="45">
        <f t="shared" si="13"/>
        <v>1829889.9624792251</v>
      </c>
      <c r="R45" s="45">
        <f t="shared" si="13"/>
        <v>1872934.3115757939</v>
      </c>
      <c r="S45" s="45">
        <f t="shared" si="13"/>
        <v>1914763.1778676528</v>
      </c>
      <c r="T45" s="45">
        <f t="shared" si="13"/>
        <v>1957526.2221733639</v>
      </c>
      <c r="U45" s="45">
        <f t="shared" si="13"/>
        <v>2001244.3078019021</v>
      </c>
      <c r="V45" s="45">
        <f t="shared" si="13"/>
        <v>2045271.6825735439</v>
      </c>
      <c r="W45" s="45">
        <f t="shared" si="13"/>
        <v>2090267.6595901621</v>
      </c>
      <c r="X45" s="45">
        <f t="shared" si="13"/>
        <v>2136253.5481011458</v>
      </c>
      <c r="Y45" s="45">
        <f t="shared" si="13"/>
        <v>2183251.1261593709</v>
      </c>
      <c r="Z45" s="45">
        <f t="shared" si="13"/>
        <v>2231282.6509348769</v>
      </c>
      <c r="AA45" s="45">
        <f t="shared" si="13"/>
        <v>2280370.869255444</v>
      </c>
      <c r="AB45" s="45">
        <f t="shared" si="13"/>
        <v>2330539.0283790636</v>
      </c>
      <c r="AC45" s="45">
        <f t="shared" si="13"/>
        <v>2381810.8870034036</v>
      </c>
      <c r="AD45" s="45">
        <f t="shared" si="13"/>
        <v>2434210.7265174785</v>
      </c>
      <c r="AE45" s="45">
        <f t="shared" si="13"/>
        <v>2487763.3625008631</v>
      </c>
      <c r="AF45" s="45">
        <f t="shared" si="13"/>
        <v>2542494.1564758825</v>
      </c>
      <c r="AG45" s="45">
        <f t="shared" si="13"/>
        <v>2598429.0279183513</v>
      </c>
      <c r="AH45" s="45">
        <f t="shared" si="13"/>
        <v>2655594.4665325554</v>
      </c>
      <c r="AI45" s="45">
        <f t="shared" si="13"/>
        <v>2714017.5447962712</v>
      </c>
      <c r="AJ45" s="45">
        <f t="shared" si="13"/>
        <v>2773725.9307817896</v>
      </c>
      <c r="AK45" s="45">
        <f t="shared" si="13"/>
        <v>2834747.9012589888</v>
      </c>
      <c r="AL45" s="45">
        <f t="shared" si="13"/>
        <v>2897112.3550866861</v>
      </c>
      <c r="AM45" s="45">
        <f t="shared" si="13"/>
        <v>2960848.8268985935</v>
      </c>
      <c r="AN45" s="45">
        <f t="shared" si="13"/>
        <v>3013492.7190408502</v>
      </c>
      <c r="AO45" s="45">
        <f t="shared" si="13"/>
        <v>3065806.9526433996</v>
      </c>
      <c r="AP45" s="45">
        <f t="shared" si="13"/>
        <v>3118876.0709936558</v>
      </c>
      <c r="AQ45" s="45">
        <f t="shared" si="13"/>
        <v>3172614.3056968767</v>
      </c>
      <c r="AR45" s="45">
        <f t="shared" si="13"/>
        <v>3227024.6410395782</v>
      </c>
      <c r="AS45" s="45">
        <f t="shared" si="13"/>
        <v>3298934.2810577741</v>
      </c>
      <c r="AT45" s="45">
        <f t="shared" si="13"/>
        <v>3370800.7963833385</v>
      </c>
      <c r="AU45" s="45">
        <f t="shared" si="13"/>
        <v>3443078.1746581695</v>
      </c>
      <c r="AV45" s="45">
        <f t="shared" si="13"/>
        <v>3516658.3217401574</v>
      </c>
      <c r="AW45" s="45">
        <f t="shared" si="13"/>
        <v>3591694.1583529534</v>
      </c>
      <c r="AX45" s="45">
        <f t="shared" si="13"/>
        <v>3668207.6993754334</v>
      </c>
      <c r="AY45" s="45">
        <f t="shared" si="13"/>
        <v>3746220.8754248014</v>
      </c>
      <c r="AZ45" s="45">
        <f t="shared" si="13"/>
        <v>3825798.557394485</v>
      </c>
      <c r="BA45" s="45">
        <f t="shared" si="13"/>
        <v>3906966.6657385188</v>
      </c>
      <c r="BB45" s="45">
        <f t="shared" si="13"/>
        <v>3989751.2222263766</v>
      </c>
      <c r="BC45" s="45">
        <f t="shared" si="13"/>
        <v>4074178.3269448886</v>
      </c>
      <c r="BD45" s="45">
        <f t="shared" si="13"/>
        <v>4160274.1334979404</v>
      </c>
      <c r="BE45" s="45">
        <f t="shared" si="13"/>
        <v>4248064.8223034972</v>
      </c>
      <c r="BF45" s="45">
        <f t="shared" si="13"/>
        <v>4337576.5718829893</v>
      </c>
      <c r="BG45" s="45">
        <f t="shared" si="13"/>
        <v>4428835.528033481</v>
      </c>
      <c r="BH45" s="45">
        <f t="shared" si="13"/>
        <v>4521867.7707682932</v>
      </c>
      <c r="BI45" s="45">
        <f t="shared" si="13"/>
        <v>4616699.2789068967</v>
      </c>
      <c r="BJ45" s="45">
        <f t="shared" si="13"/>
        <v>4713355.8921899311</v>
      </c>
      <c r="BK45" s="45">
        <f t="shared" si="13"/>
        <v>4811863.2707901411</v>
      </c>
      <c r="BL45" s="45">
        <f t="shared" si="13"/>
        <v>4912246.8520848295</v>
      </c>
      <c r="BM45" s="45">
        <f t="shared" si="13"/>
        <v>5014531.8045502761</v>
      </c>
      <c r="BN45" s="45">
        <f t="shared" si="13"/>
        <v>5118742.9786331775</v>
      </c>
      <c r="BO45" s="45">
        <f t="shared" si="13"/>
        <v>5224904.8544489024</v>
      </c>
      <c r="BP45" s="45">
        <f t="shared" si="13"/>
        <v>5333041.4861509493</v>
      </c>
      <c r="BQ45" s="45">
        <f t="shared" si="13"/>
        <v>5443176.4428106248</v>
      </c>
      <c r="BR45" s="45">
        <f t="shared" si="13"/>
        <v>5556124.766652937</v>
      </c>
      <c r="BS45" s="45">
        <f t="shared" si="13"/>
        <v>5672066.3538112082</v>
      </c>
      <c r="BT45" s="45">
        <f t="shared" si="13"/>
        <v>5791123.0663757902</v>
      </c>
      <c r="BU45" s="45">
        <f t="shared" si="13"/>
        <v>5913429.5826904252</v>
      </c>
      <c r="BV45" s="45">
        <f t="shared" si="13"/>
        <v>6039128.5760848112</v>
      </c>
      <c r="BW45" s="45">
        <f t="shared" si="13"/>
        <v>6167285.635494167</v>
      </c>
      <c r="BX45" s="45">
        <f t="shared" si="13"/>
        <v>6298042.4750920236</v>
      </c>
      <c r="BY45" s="45">
        <f t="shared" ref="BY45:CA45" si="14">(3000*0.67)*AVERAGE(BY42:BY43)*365*$S$11</f>
        <v>6431519.3544516442</v>
      </c>
      <c r="BZ45" s="45">
        <f t="shared" si="14"/>
        <v>6567785.8002376966</v>
      </c>
      <c r="CA45" s="45">
        <f t="shared" si="14"/>
        <v>6706905.4050797913</v>
      </c>
    </row>
    <row r="46" spans="1:79" ht="15.5" thickTop="1" thickBot="1" x14ac:dyDescent="0.4">
      <c r="A46" s="10" t="s">
        <v>4</v>
      </c>
      <c r="B46" s="11" t="s">
        <v>27</v>
      </c>
      <c r="C46" s="11" t="s">
        <v>28</v>
      </c>
      <c r="D46" s="11" t="s">
        <v>29</v>
      </c>
      <c r="E46" s="11" t="s">
        <v>30</v>
      </c>
      <c r="F46" s="12" t="s">
        <v>31</v>
      </c>
      <c r="J46" s="21" t="s">
        <v>118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3"/>
      <c r="AG46" s="23"/>
      <c r="AH46" s="23"/>
      <c r="AI46" s="23"/>
    </row>
    <row r="47" spans="1:79" s="48" customFormat="1" ht="15.5" thickTop="1" thickBot="1" x14ac:dyDescent="0.4">
      <c r="A47" s="7" t="s">
        <v>5</v>
      </c>
      <c r="B47" s="8" t="s">
        <v>33</v>
      </c>
      <c r="C47" s="8" t="s">
        <v>2</v>
      </c>
      <c r="D47" s="8" t="s">
        <v>88</v>
      </c>
      <c r="E47" s="8" t="s">
        <v>35</v>
      </c>
      <c r="F47" s="9" t="s">
        <v>36</v>
      </c>
      <c r="G47"/>
      <c r="H47"/>
      <c r="I47"/>
      <c r="J47" s="31" t="s">
        <v>119</v>
      </c>
      <c r="K47" s="46">
        <v>20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9" s="48" customFormat="1" ht="15.5" thickTop="1" thickBot="1" x14ac:dyDescent="0.4">
      <c r="A48" s="10" t="s">
        <v>89</v>
      </c>
      <c r="B48" s="120">
        <v>20</v>
      </c>
      <c r="C48" s="121"/>
      <c r="D48" s="121"/>
      <c r="E48" s="121"/>
      <c r="F48" s="121"/>
      <c r="G48"/>
      <c r="H48"/>
      <c r="I48"/>
      <c r="J48" s="31" t="s">
        <v>120</v>
      </c>
      <c r="K48" s="49">
        <f>K47*(100+K$2)%^(K$1-2017)</f>
        <v>20</v>
      </c>
      <c r="L48" s="49">
        <f t="shared" ref="L48:BW48" si="15">K48+(K48*L2)</f>
        <v>20.5992</v>
      </c>
      <c r="M48" s="49">
        <f t="shared" si="15"/>
        <v>21.044348712000001</v>
      </c>
      <c r="N48" s="49">
        <f t="shared" si="15"/>
        <v>20.310742715899682</v>
      </c>
      <c r="O48" s="49">
        <f t="shared" si="15"/>
        <v>21.494452801382316</v>
      </c>
      <c r="P48" s="49">
        <f t="shared" si="15"/>
        <v>22.284373941833117</v>
      </c>
      <c r="Q48" s="49">
        <f t="shared" si="15"/>
        <v>22.991234283268064</v>
      </c>
      <c r="R48" s="49">
        <f t="shared" si="15"/>
        <v>23.532055171377188</v>
      </c>
      <c r="S48" s="49">
        <f t="shared" si="15"/>
        <v>24.057604403537944</v>
      </c>
      <c r="T48" s="49">
        <f t="shared" si="15"/>
        <v>24.594890901883623</v>
      </c>
      <c r="U48" s="49">
        <f t="shared" si="15"/>
        <v>25.144176798692357</v>
      </c>
      <c r="V48" s="49">
        <f t="shared" si="15"/>
        <v>25.697348688263588</v>
      </c>
      <c r="W48" s="49">
        <f t="shared" si="15"/>
        <v>26.262690359405386</v>
      </c>
      <c r="X48" s="49">
        <f t="shared" si="15"/>
        <v>26.840469547312306</v>
      </c>
      <c r="Y48" s="49">
        <f t="shared" si="15"/>
        <v>27.430959877353178</v>
      </c>
      <c r="Z48" s="49">
        <f t="shared" si="15"/>
        <v>28.034440994654947</v>
      </c>
      <c r="AA48" s="49">
        <f t="shared" si="15"/>
        <v>28.651198696537357</v>
      </c>
      <c r="AB48" s="49">
        <f t="shared" si="15"/>
        <v>29.281525067861178</v>
      </c>
      <c r="AC48" s="49">
        <f t="shared" si="15"/>
        <v>29.925718619354125</v>
      </c>
      <c r="AD48" s="49">
        <f t="shared" si="15"/>
        <v>30.584084428979917</v>
      </c>
      <c r="AE48" s="49">
        <f t="shared" si="15"/>
        <v>31.256934286417476</v>
      </c>
      <c r="AF48" s="49">
        <f t="shared" si="15"/>
        <v>31.94458684071866</v>
      </c>
      <c r="AG48" s="49">
        <f t="shared" si="15"/>
        <v>32.647367751214468</v>
      </c>
      <c r="AH48" s="49">
        <f t="shared" si="15"/>
        <v>33.365609841741183</v>
      </c>
      <c r="AI48" s="49">
        <f t="shared" si="15"/>
        <v>34.099653258259487</v>
      </c>
      <c r="AJ48" s="49">
        <f t="shared" si="15"/>
        <v>34.849845629941193</v>
      </c>
      <c r="AK48" s="49">
        <f t="shared" si="15"/>
        <v>35.616542233799898</v>
      </c>
      <c r="AL48" s="49">
        <f t="shared" si="15"/>
        <v>36.400106162943494</v>
      </c>
      <c r="AM48" s="49">
        <f t="shared" si="15"/>
        <v>37.20090849852825</v>
      </c>
      <c r="AN48" s="49">
        <f t="shared" si="15"/>
        <v>37.862340651632081</v>
      </c>
      <c r="AO48" s="49">
        <f t="shared" si="15"/>
        <v>38.519630885344412</v>
      </c>
      <c r="AP48" s="49">
        <f t="shared" si="15"/>
        <v>39.186405695969725</v>
      </c>
      <c r="AQ48" s="49">
        <f t="shared" si="15"/>
        <v>39.861587466111281</v>
      </c>
      <c r="AR48" s="49">
        <f t="shared" si="15"/>
        <v>40.545213691155091</v>
      </c>
      <c r="AS48" s="49">
        <f t="shared" si="15"/>
        <v>41.448705931007503</v>
      </c>
      <c r="AT48" s="49">
        <f t="shared" si="15"/>
        <v>42.351656340513834</v>
      </c>
      <c r="AU48" s="49">
        <f t="shared" si="15"/>
        <v>43.259768943659445</v>
      </c>
      <c r="AV48" s="49">
        <f t="shared" si="15"/>
        <v>44.184249887785342</v>
      </c>
      <c r="AW48" s="49">
        <f t="shared" si="15"/>
        <v>45.127020510379765</v>
      </c>
      <c r="AX48" s="49">
        <f t="shared" si="15"/>
        <v>46.088357412357695</v>
      </c>
      <c r="AY48" s="49">
        <f t="shared" si="15"/>
        <v>47.068536135947589</v>
      </c>
      <c r="AZ48" s="49">
        <f t="shared" si="15"/>
        <v>48.068371736666215</v>
      </c>
      <c r="BA48" s="49">
        <f t="shared" si="15"/>
        <v>49.088189886135169</v>
      </c>
      <c r="BB48" s="49">
        <f t="shared" si="15"/>
        <v>50.128317528930737</v>
      </c>
      <c r="BC48" s="49">
        <f t="shared" si="15"/>
        <v>51.189082593629728</v>
      </c>
      <c r="BD48" s="49">
        <f t="shared" si="15"/>
        <v>52.270813681211777</v>
      </c>
      <c r="BE48" s="49">
        <f t="shared" si="15"/>
        <v>53.373839729555897</v>
      </c>
      <c r="BF48" s="49">
        <f t="shared" si="15"/>
        <v>54.498489652712514</v>
      </c>
      <c r="BG48" s="49">
        <f t="shared" si="15"/>
        <v>55.645091953574237</v>
      </c>
      <c r="BH48" s="49">
        <f t="shared" si="15"/>
        <v>56.813974308508847</v>
      </c>
      <c r="BI48" s="49">
        <f t="shared" si="15"/>
        <v>58.005463122457137</v>
      </c>
      <c r="BJ48" s="49">
        <f t="shared" si="15"/>
        <v>59.219883052935735</v>
      </c>
      <c r="BK48" s="49">
        <f t="shared" si="15"/>
        <v>60.457556501321406</v>
      </c>
      <c r="BL48" s="49">
        <f t="shared" si="15"/>
        <v>61.718803069728594</v>
      </c>
      <c r="BM48" s="49">
        <f t="shared" si="15"/>
        <v>63.003938981726208</v>
      </c>
      <c r="BN48" s="49">
        <f t="shared" si="15"/>
        <v>64.313276465073159</v>
      </c>
      <c r="BO48" s="49">
        <f t="shared" si="15"/>
        <v>65.647123094585041</v>
      </c>
      <c r="BP48" s="49">
        <f t="shared" si="15"/>
        <v>67.005781093176822</v>
      </c>
      <c r="BQ48" s="49">
        <f t="shared" si="15"/>
        <v>68.389546589059165</v>
      </c>
      <c r="BR48" s="49">
        <f t="shared" si="15"/>
        <v>69.808659994021909</v>
      </c>
      <c r="BS48" s="49">
        <f t="shared" si="15"/>
        <v>71.265381571923896</v>
      </c>
      <c r="BT48" s="49">
        <f t="shared" si="15"/>
        <v>72.76124243115251</v>
      </c>
      <c r="BU48" s="49">
        <f t="shared" si="15"/>
        <v>74.297934706982218</v>
      </c>
      <c r="BV48" s="49">
        <f t="shared" si="15"/>
        <v>75.877250985861536</v>
      </c>
      <c r="BW48" s="49">
        <f t="shared" si="15"/>
        <v>77.487451073490391</v>
      </c>
      <c r="BX48" s="49">
        <f t="shared" ref="BX48:CA48" si="16">BW48+(BW48*BX2)</f>
        <v>79.13031550521886</v>
      </c>
      <c r="BY48" s="49">
        <f t="shared" si="16"/>
        <v>80.807355254974496</v>
      </c>
      <c r="BZ48" s="49">
        <f t="shared" si="16"/>
        <v>82.519443874647962</v>
      </c>
      <c r="CA48" s="49">
        <f t="shared" si="16"/>
        <v>84.267380359302337</v>
      </c>
    </row>
    <row r="49" spans="1:79" s="48" customFormat="1" ht="15.5" thickTop="1" thickBot="1" x14ac:dyDescent="0.4">
      <c r="A49" s="7" t="s">
        <v>6</v>
      </c>
      <c r="B49" s="118">
        <v>0.9</v>
      </c>
      <c r="C49" s="119"/>
      <c r="D49" s="119"/>
      <c r="E49" s="119"/>
      <c r="F49" s="119"/>
      <c r="G49"/>
      <c r="H49"/>
      <c r="I49"/>
      <c r="J49" s="30" t="s">
        <v>113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79" s="48" customFormat="1" ht="15" thickTop="1" x14ac:dyDescent="0.35">
      <c r="A50" s="13" t="s">
        <v>7</v>
      </c>
      <c r="B50" s="116" t="s">
        <v>8</v>
      </c>
      <c r="C50" s="117"/>
      <c r="D50" s="117"/>
      <c r="E50" s="117"/>
      <c r="F50" s="117"/>
      <c r="G50"/>
      <c r="H50"/>
      <c r="I50"/>
      <c r="J50" s="31" t="s">
        <v>121</v>
      </c>
      <c r="K50" s="42">
        <f>K48*$U$14</f>
        <v>1100000</v>
      </c>
      <c r="L50" s="42">
        <f t="shared" ref="L50:BW50" si="17">L48*$U$14</f>
        <v>1132956</v>
      </c>
      <c r="M50" s="42">
        <f t="shared" si="17"/>
        <v>1157439.1791600001</v>
      </c>
      <c r="N50" s="42">
        <f t="shared" si="17"/>
        <v>1117090.8493744824</v>
      </c>
      <c r="O50" s="42">
        <f t="shared" si="17"/>
        <v>1182194.9040760275</v>
      </c>
      <c r="P50" s="42">
        <f t="shared" si="17"/>
        <v>1225640.5668008213</v>
      </c>
      <c r="Q50" s="42">
        <f t="shared" si="17"/>
        <v>1264517.8855797434</v>
      </c>
      <c r="R50" s="42">
        <f t="shared" si="17"/>
        <v>1294263.0344257453</v>
      </c>
      <c r="S50" s="42">
        <f t="shared" si="17"/>
        <v>1323168.2421945869</v>
      </c>
      <c r="T50" s="42">
        <f t="shared" si="17"/>
        <v>1352718.9996035993</v>
      </c>
      <c r="U50" s="42">
        <f t="shared" si="17"/>
        <v>1382929.7239280797</v>
      </c>
      <c r="V50" s="42">
        <f t="shared" si="17"/>
        <v>1413354.1778544975</v>
      </c>
      <c r="W50" s="42">
        <f t="shared" si="17"/>
        <v>1444447.9697672962</v>
      </c>
      <c r="X50" s="42">
        <f t="shared" si="17"/>
        <v>1476225.8251021768</v>
      </c>
      <c r="Y50" s="42">
        <f t="shared" si="17"/>
        <v>1508702.7932544248</v>
      </c>
      <c r="Z50" s="42">
        <f t="shared" si="17"/>
        <v>1541894.2547060221</v>
      </c>
      <c r="AA50" s="42">
        <f t="shared" si="17"/>
        <v>1575815.9283095547</v>
      </c>
      <c r="AB50" s="42">
        <f t="shared" si="17"/>
        <v>1610483.8787323649</v>
      </c>
      <c r="AC50" s="42">
        <f t="shared" si="17"/>
        <v>1645914.5240644768</v>
      </c>
      <c r="AD50" s="42">
        <f t="shared" si="17"/>
        <v>1682124.6435938955</v>
      </c>
      <c r="AE50" s="42">
        <f t="shared" si="17"/>
        <v>1719131.3857529613</v>
      </c>
      <c r="AF50" s="42">
        <f t="shared" si="17"/>
        <v>1756952.2762395262</v>
      </c>
      <c r="AG50" s="42">
        <f t="shared" si="17"/>
        <v>1795605.2263167957</v>
      </c>
      <c r="AH50" s="42">
        <f t="shared" si="17"/>
        <v>1835108.541295765</v>
      </c>
      <c r="AI50" s="42">
        <f t="shared" si="17"/>
        <v>1875480.9292042719</v>
      </c>
      <c r="AJ50" s="42">
        <f t="shared" si="17"/>
        <v>1916741.5096467657</v>
      </c>
      <c r="AK50" s="42">
        <f t="shared" si="17"/>
        <v>1958909.8228589944</v>
      </c>
      <c r="AL50" s="42">
        <f t="shared" si="17"/>
        <v>2002005.8389618923</v>
      </c>
      <c r="AM50" s="42">
        <f t="shared" si="17"/>
        <v>2046049.9674190537</v>
      </c>
      <c r="AN50" s="42">
        <f t="shared" si="17"/>
        <v>2082428.7358397644</v>
      </c>
      <c r="AO50" s="42">
        <f t="shared" si="17"/>
        <v>2118579.6986939427</v>
      </c>
      <c r="AP50" s="42">
        <f t="shared" si="17"/>
        <v>2155252.3132783347</v>
      </c>
      <c r="AQ50" s="42">
        <f t="shared" si="17"/>
        <v>2192387.3106361204</v>
      </c>
      <c r="AR50" s="42">
        <f t="shared" si="17"/>
        <v>2229986.7530135298</v>
      </c>
      <c r="AS50" s="42">
        <f t="shared" si="17"/>
        <v>2279678.8262054129</v>
      </c>
      <c r="AT50" s="42">
        <f t="shared" si="17"/>
        <v>2329341.098728261</v>
      </c>
      <c r="AU50" s="42">
        <f t="shared" si="17"/>
        <v>2379287.2919012695</v>
      </c>
      <c r="AV50" s="42">
        <f t="shared" si="17"/>
        <v>2430133.7438281938</v>
      </c>
      <c r="AW50" s="42">
        <f t="shared" si="17"/>
        <v>2481986.1280708872</v>
      </c>
      <c r="AX50" s="42">
        <f t="shared" si="17"/>
        <v>2534859.6576796733</v>
      </c>
      <c r="AY50" s="42">
        <f t="shared" si="17"/>
        <v>2588769.4874771172</v>
      </c>
      <c r="AZ50" s="42">
        <f t="shared" si="17"/>
        <v>2643760.4455166417</v>
      </c>
      <c r="BA50" s="42">
        <f t="shared" si="17"/>
        <v>2699850.4437374342</v>
      </c>
      <c r="BB50" s="42">
        <f t="shared" si="17"/>
        <v>2757057.4640911906</v>
      </c>
      <c r="BC50" s="42">
        <f t="shared" si="17"/>
        <v>2815399.5426496351</v>
      </c>
      <c r="BD50" s="42">
        <f t="shared" si="17"/>
        <v>2874894.7524666479</v>
      </c>
      <c r="BE50" s="42">
        <f t="shared" si="17"/>
        <v>2935561.1851255745</v>
      </c>
      <c r="BF50" s="42">
        <f t="shared" si="17"/>
        <v>2997416.9308991884</v>
      </c>
      <c r="BG50" s="42">
        <f t="shared" si="17"/>
        <v>3060480.0574465832</v>
      </c>
      <c r="BH50" s="42">
        <f t="shared" si="17"/>
        <v>3124768.5869679865</v>
      </c>
      <c r="BI50" s="42">
        <f t="shared" si="17"/>
        <v>3190300.4717351426</v>
      </c>
      <c r="BJ50" s="42">
        <f t="shared" si="17"/>
        <v>3257093.5679114657</v>
      </c>
      <c r="BK50" s="42">
        <f t="shared" si="17"/>
        <v>3325165.6075726775</v>
      </c>
      <c r="BL50" s="42">
        <f t="shared" si="17"/>
        <v>3394534.1688350728</v>
      </c>
      <c r="BM50" s="42">
        <f t="shared" si="17"/>
        <v>3465216.6439949414</v>
      </c>
      <c r="BN50" s="42">
        <f t="shared" si="17"/>
        <v>3537230.2055790238</v>
      </c>
      <c r="BO50" s="42">
        <f t="shared" si="17"/>
        <v>3610591.7702021771</v>
      </c>
      <c r="BP50" s="42">
        <f t="shared" si="17"/>
        <v>3685317.960124725</v>
      </c>
      <c r="BQ50" s="42">
        <f t="shared" si="17"/>
        <v>3761425.0623982539</v>
      </c>
      <c r="BR50" s="42">
        <f t="shared" si="17"/>
        <v>3839476.2996712048</v>
      </c>
      <c r="BS50" s="42">
        <f t="shared" si="17"/>
        <v>3919595.9864558144</v>
      </c>
      <c r="BT50" s="42">
        <f t="shared" si="17"/>
        <v>4001868.3337133881</v>
      </c>
      <c r="BU50" s="42">
        <f t="shared" si="17"/>
        <v>4086386.4088840219</v>
      </c>
      <c r="BV50" s="42">
        <f t="shared" si="17"/>
        <v>4173248.8042223845</v>
      </c>
      <c r="BW50" s="42">
        <f t="shared" si="17"/>
        <v>4261809.8090419713</v>
      </c>
      <c r="BX50" s="42">
        <f t="shared" ref="BX50:CA50" si="18">BX48*$U$14</f>
        <v>4352167.3527870374</v>
      </c>
      <c r="BY50" s="42">
        <f t="shared" si="18"/>
        <v>4444404.5390235977</v>
      </c>
      <c r="BZ50" s="42">
        <f t="shared" si="18"/>
        <v>4538569.4131056378</v>
      </c>
      <c r="CA50" s="42">
        <f t="shared" si="18"/>
        <v>4634705.9197616288</v>
      </c>
    </row>
    <row r="53" spans="1:79" ht="14.5" x14ac:dyDescent="0.35">
      <c r="I53" t="s">
        <v>235</v>
      </c>
      <c r="J53" s="71" t="s">
        <v>129</v>
      </c>
      <c r="K53" s="64">
        <v>1</v>
      </c>
      <c r="L53" s="64">
        <v>2</v>
      </c>
      <c r="M53" s="64">
        <v>3</v>
      </c>
      <c r="N53" s="64">
        <v>4</v>
      </c>
      <c r="O53" s="64">
        <v>5</v>
      </c>
      <c r="P53" s="64">
        <v>6</v>
      </c>
      <c r="Q53" s="64">
        <v>7</v>
      </c>
      <c r="R53" s="64">
        <v>8</v>
      </c>
      <c r="S53" s="64">
        <v>9</v>
      </c>
      <c r="T53" s="64">
        <v>10</v>
      </c>
      <c r="U53" s="64">
        <v>11</v>
      </c>
      <c r="V53" s="64">
        <v>12</v>
      </c>
      <c r="W53" s="64">
        <v>13</v>
      </c>
      <c r="X53" s="64">
        <v>14</v>
      </c>
      <c r="Y53" s="64">
        <v>15</v>
      </c>
      <c r="Z53" s="64">
        <v>16</v>
      </c>
      <c r="AA53" s="64">
        <v>17</v>
      </c>
      <c r="AB53" s="64">
        <v>18</v>
      </c>
      <c r="AC53" s="64">
        <v>19</v>
      </c>
      <c r="AD53" s="64">
        <v>20</v>
      </c>
      <c r="AE53" s="64">
        <v>21</v>
      </c>
      <c r="AF53" s="64">
        <v>22</v>
      </c>
      <c r="AG53" s="64">
        <v>23</v>
      </c>
      <c r="AH53" s="64">
        <v>24</v>
      </c>
      <c r="AI53" s="64">
        <v>25</v>
      </c>
      <c r="AJ53" s="64">
        <v>26</v>
      </c>
      <c r="AK53" s="64">
        <v>27</v>
      </c>
      <c r="AL53" s="64">
        <v>28</v>
      </c>
      <c r="AM53" s="64">
        <v>29</v>
      </c>
      <c r="AN53" s="64">
        <v>30</v>
      </c>
      <c r="AO53" s="64">
        <v>31</v>
      </c>
      <c r="AP53" s="64">
        <v>32</v>
      </c>
      <c r="AQ53" s="64">
        <v>33</v>
      </c>
      <c r="AR53" s="64">
        <v>34</v>
      </c>
      <c r="AS53" s="64">
        <v>35</v>
      </c>
      <c r="AT53" s="64">
        <v>36</v>
      </c>
      <c r="AU53" s="64">
        <v>37</v>
      </c>
      <c r="AV53" s="64">
        <v>38</v>
      </c>
      <c r="AW53" s="64">
        <v>39</v>
      </c>
      <c r="AX53" s="64">
        <v>40</v>
      </c>
      <c r="AY53" s="64">
        <v>41</v>
      </c>
      <c r="AZ53" s="64">
        <v>42</v>
      </c>
      <c r="BA53" s="64">
        <v>43</v>
      </c>
      <c r="BB53" s="64">
        <v>44</v>
      </c>
      <c r="BC53" s="64">
        <v>45</v>
      </c>
    </row>
    <row r="54" spans="1:79" ht="14.5" x14ac:dyDescent="0.35">
      <c r="I54" s="91">
        <f>-PMT((0.75*K79)+(0.25*K81),45,(NPV((0.75*K79)+(0.25*K81),K54:BC54)))</f>
        <v>110163.34537800449</v>
      </c>
      <c r="J54" s="70" t="s">
        <v>130</v>
      </c>
      <c r="K54" s="43">
        <v>104721.75680529689</v>
      </c>
      <c r="L54" s="43">
        <v>151420.49377358714</v>
      </c>
      <c r="M54" s="43">
        <v>147470.09267938804</v>
      </c>
      <c r="N54" s="43">
        <v>143639.7435153363</v>
      </c>
      <c r="O54" s="43">
        <v>139920.45103594527</v>
      </c>
      <c r="P54" s="43">
        <v>136304.02726134911</v>
      </c>
      <c r="Q54" s="43">
        <v>132782.74550632213</v>
      </c>
      <c r="R54" s="43">
        <v>129349.45570393917</v>
      </c>
      <c r="S54" s="43">
        <v>125965.63975173219</v>
      </c>
      <c r="T54" s="43">
        <v>122588.97386645041</v>
      </c>
      <c r="U54" s="43">
        <v>119212.30798116862</v>
      </c>
      <c r="V54" s="43">
        <v>115835.64209588684</v>
      </c>
      <c r="W54" s="43">
        <v>112458.97621060503</v>
      </c>
      <c r="X54" s="43">
        <v>109082.31032532328</v>
      </c>
      <c r="Y54" s="43">
        <v>105705.64444004148</v>
      </c>
      <c r="Z54" s="43">
        <v>102328.97855475971</v>
      </c>
      <c r="AA54" s="43">
        <v>98952.312669477906</v>
      </c>
      <c r="AB54" s="43">
        <v>95575.646784196142</v>
      </c>
      <c r="AC54" s="43">
        <v>92198.980898914349</v>
      </c>
      <c r="AD54" s="43">
        <v>88822.315013632571</v>
      </c>
      <c r="AE54" s="43">
        <v>85703.051537657986</v>
      </c>
      <c r="AF54" s="43">
        <v>83098.24690931756</v>
      </c>
      <c r="AG54" s="43">
        <v>80750.498719304131</v>
      </c>
      <c r="AH54" s="43">
        <v>78402.750529290686</v>
      </c>
      <c r="AI54" s="43">
        <v>76055.002339277227</v>
      </c>
      <c r="AJ54" s="43">
        <v>73707.254149263797</v>
      </c>
      <c r="AK54" s="91">
        <v>71359.505959250338</v>
      </c>
      <c r="AL54" s="91">
        <v>69011.75776923688</v>
      </c>
      <c r="AM54" s="91">
        <v>66664.009579223435</v>
      </c>
      <c r="AN54" s="91">
        <v>64316.261389209976</v>
      </c>
      <c r="AO54" s="91">
        <v>61968.513199196539</v>
      </c>
      <c r="AP54" s="91">
        <v>59620.765009183087</v>
      </c>
      <c r="AQ54" s="91">
        <v>57273.016819169628</v>
      </c>
      <c r="AR54" s="91">
        <v>54925.268629156191</v>
      </c>
      <c r="AS54" s="91">
        <v>52577.52043914274</v>
      </c>
      <c r="AT54" s="91">
        <v>50229.772249129295</v>
      </c>
      <c r="AU54" s="91">
        <v>47882.024059115844</v>
      </c>
      <c r="AV54" s="91">
        <v>45534.275869102392</v>
      </c>
      <c r="AW54" s="91">
        <v>43186.527679088962</v>
      </c>
      <c r="AX54" s="91">
        <v>40838.779489075496</v>
      </c>
      <c r="AY54" s="91">
        <v>38491.031299062059</v>
      </c>
      <c r="AZ54" s="91">
        <v>36143.283109048614</v>
      </c>
      <c r="BA54" s="91">
        <v>33795.534919035163</v>
      </c>
      <c r="BB54" s="91">
        <v>31447.786729021707</v>
      </c>
      <c r="BC54" s="91">
        <v>29100.038539008267</v>
      </c>
    </row>
    <row r="57" spans="1:79" ht="14.5" x14ac:dyDescent="0.35">
      <c r="J57" s="21" t="s">
        <v>124</v>
      </c>
      <c r="K57" s="35">
        <v>2017</v>
      </c>
      <c r="L57" s="35">
        <v>2018</v>
      </c>
      <c r="M57" s="35">
        <v>2019</v>
      </c>
      <c r="N57" s="35">
        <v>2020</v>
      </c>
      <c r="O57" s="35">
        <v>2021</v>
      </c>
      <c r="P57" s="35">
        <v>2022</v>
      </c>
      <c r="Q57" s="35">
        <v>2023</v>
      </c>
      <c r="R57" s="35">
        <v>2024</v>
      </c>
      <c r="S57" s="35">
        <v>2025</v>
      </c>
      <c r="T57" s="35">
        <v>2026</v>
      </c>
      <c r="U57" s="35">
        <v>2027</v>
      </c>
      <c r="V57" s="35">
        <v>2028</v>
      </c>
      <c r="W57" s="35">
        <v>2029</v>
      </c>
      <c r="X57" s="35">
        <v>2030</v>
      </c>
      <c r="Y57" s="35">
        <v>2031</v>
      </c>
      <c r="Z57" s="35">
        <v>2032</v>
      </c>
      <c r="AA57" s="35">
        <v>2033</v>
      </c>
      <c r="AB57" s="35">
        <v>2034</v>
      </c>
      <c r="AC57" s="35">
        <v>2035</v>
      </c>
      <c r="AD57" s="35">
        <v>2036</v>
      </c>
      <c r="AE57" s="35">
        <v>2037</v>
      </c>
      <c r="AF57" s="35">
        <v>2038</v>
      </c>
      <c r="AG57" s="35">
        <v>2039</v>
      </c>
      <c r="AH57" s="35">
        <v>2040</v>
      </c>
      <c r="AI57" s="35">
        <v>2041</v>
      </c>
      <c r="AJ57" s="35">
        <v>2042</v>
      </c>
      <c r="AK57" s="35">
        <v>2043</v>
      </c>
      <c r="AL57" s="35">
        <v>2044</v>
      </c>
      <c r="AM57" s="35">
        <v>2045</v>
      </c>
      <c r="AN57" s="35">
        <v>2046</v>
      </c>
      <c r="AO57" s="35">
        <v>2047</v>
      </c>
      <c r="AP57" s="35">
        <v>2048</v>
      </c>
      <c r="AQ57" s="35">
        <v>2049</v>
      </c>
      <c r="AR57" s="35">
        <v>2050</v>
      </c>
      <c r="AS57" s="35">
        <v>2051</v>
      </c>
      <c r="AT57" s="35">
        <v>2052</v>
      </c>
      <c r="AU57" s="35">
        <v>2053</v>
      </c>
      <c r="AV57" s="35">
        <v>2054</v>
      </c>
      <c r="AW57" s="35">
        <v>2055</v>
      </c>
      <c r="AX57" s="35">
        <v>2056</v>
      </c>
      <c r="AY57" s="35">
        <v>2057</v>
      </c>
      <c r="AZ57" s="35">
        <v>2058</v>
      </c>
      <c r="BA57" s="35">
        <v>2059</v>
      </c>
      <c r="BB57" s="35">
        <v>2060</v>
      </c>
      <c r="BC57" s="35">
        <v>2061</v>
      </c>
      <c r="BD57" s="35">
        <v>2062</v>
      </c>
      <c r="BE57" s="35">
        <v>2063</v>
      </c>
      <c r="BF57" s="35">
        <v>2064</v>
      </c>
      <c r="BG57" s="35">
        <v>2065</v>
      </c>
      <c r="BH57" s="35">
        <v>2066</v>
      </c>
      <c r="BI57" s="35">
        <v>2067</v>
      </c>
      <c r="BJ57" s="35">
        <v>2068</v>
      </c>
      <c r="BK57" s="35">
        <v>2069</v>
      </c>
      <c r="BL57" s="35">
        <v>2070</v>
      </c>
      <c r="BM57" s="35">
        <v>2071</v>
      </c>
      <c r="BN57" s="35">
        <v>2072</v>
      </c>
      <c r="BO57" s="35">
        <v>2073</v>
      </c>
      <c r="BP57" s="35">
        <v>2074</v>
      </c>
      <c r="BQ57" s="35">
        <v>2075</v>
      </c>
      <c r="BR57" s="35">
        <v>2076</v>
      </c>
      <c r="BS57" s="35">
        <v>2077</v>
      </c>
      <c r="BT57" s="35">
        <v>2078</v>
      </c>
      <c r="BU57" s="35">
        <v>2079</v>
      </c>
      <c r="BV57" s="35">
        <v>2080</v>
      </c>
      <c r="BW57" s="35">
        <v>2081</v>
      </c>
      <c r="BX57" s="35">
        <v>2082</v>
      </c>
      <c r="BY57" s="35">
        <v>2083</v>
      </c>
      <c r="BZ57" s="35">
        <v>2084</v>
      </c>
      <c r="CA57" s="35">
        <v>2085</v>
      </c>
    </row>
    <row r="58" spans="1:79" ht="14.5" x14ac:dyDescent="0.35">
      <c r="J58" s="23" t="s">
        <v>125</v>
      </c>
      <c r="K58" s="42">
        <f>K$54+(K35+K29+K23+K45*(1+$P11))</f>
        <v>8748434.5052834637</v>
      </c>
      <c r="L58" s="42">
        <f t="shared" ref="L58:O58" si="19">L$54+(L35+L29+L23+L45*(1+$P11))</f>
        <v>9054098.876196159</v>
      </c>
      <c r="M58" s="42">
        <f t="shared" si="19"/>
        <v>9272016.7239941116</v>
      </c>
      <c r="N58" s="42">
        <f t="shared" si="19"/>
        <v>9155456.859493373</v>
      </c>
      <c r="O58" s="42">
        <f t="shared" si="19"/>
        <v>9330924.9160208441</v>
      </c>
      <c r="P58" s="42">
        <f>K$54+(P35+P29+P23+P45*(1+$P11))</f>
        <v>9637729.3160515409</v>
      </c>
      <c r="Q58" s="42">
        <f>$I$54+(Q35+Q29+Q23+Q45*(1+$P11))</f>
        <v>9946604.6534903869</v>
      </c>
      <c r="R58" s="42">
        <f t="shared" ref="R58:CA61" si="20">$I$54+(R35+R29+R23+R45*(1+$P11))</f>
        <v>10179754.954632517</v>
      </c>
      <c r="S58" s="42">
        <f t="shared" si="20"/>
        <v>10404907.29288356</v>
      </c>
      <c r="T58" s="42">
        <f t="shared" si="20"/>
        <v>10634823.241044518</v>
      </c>
      <c r="U58" s="42">
        <f t="shared" si="20"/>
        <v>10869873.978714405</v>
      </c>
      <c r="V58" s="42">
        <f t="shared" si="20"/>
        <v>11106666.985476479</v>
      </c>
      <c r="W58" s="42">
        <f t="shared" si="20"/>
        <v>11348590.06555865</v>
      </c>
      <c r="X58" s="42">
        <f t="shared" si="20"/>
        <v>11595835.453402624</v>
      </c>
      <c r="Y58" s="42">
        <f t="shared" si="20"/>
        <v>11848520.239779163</v>
      </c>
      <c r="Z58" s="42">
        <f t="shared" si="20"/>
        <v>12106764.091455989</v>
      </c>
      <c r="AA58" s="42">
        <f t="shared" si="20"/>
        <v>12370689.307869704</v>
      </c>
      <c r="AB58" s="42">
        <f t="shared" si="20"/>
        <v>12640420.879044523</v>
      </c>
      <c r="AC58" s="42">
        <f t="shared" si="20"/>
        <v>12916086.544785187</v>
      </c>
      <c r="AD58" s="42">
        <f t="shared" si="20"/>
        <v>13197816.855172144</v>
      </c>
      <c r="AE58" s="42">
        <f t="shared" si="20"/>
        <v>13485745.232387615</v>
      </c>
      <c r="AF58" s="42">
        <f t="shared" si="20"/>
        <v>13780008.033901827</v>
      </c>
      <c r="AG58" s="42">
        <f t="shared" si="20"/>
        <v>14080744.617049349</v>
      </c>
      <c r="AH58" s="42">
        <f t="shared" si="20"/>
        <v>14388097.405026121</v>
      </c>
      <c r="AI58" s="42">
        <f t="shared" si="20"/>
        <v>14702211.954338379</v>
      </c>
      <c r="AJ58" s="42">
        <f t="shared" si="20"/>
        <v>15023237.023735506</v>
      </c>
      <c r="AK58" s="42">
        <f t="shared" si="20"/>
        <v>15351324.64465937</v>
      </c>
      <c r="AL58" s="42">
        <f t="shared" si="20"/>
        <v>15686630.193243561</v>
      </c>
      <c r="AM58" s="42">
        <f t="shared" si="20"/>
        <v>16029312.463896604</v>
      </c>
      <c r="AN58" s="42">
        <f t="shared" si="20"/>
        <v>16313842.114460696</v>
      </c>
      <c r="AO58" s="42">
        <f t="shared" si="20"/>
        <v>16595289.247279558</v>
      </c>
      <c r="AP58" s="42">
        <f t="shared" si="20"/>
        <v>16880665.105088774</v>
      </c>
      <c r="AQ58" s="42">
        <f t="shared" si="20"/>
        <v>17169650.68501522</v>
      </c>
      <c r="AR58" s="42">
        <f t="shared" si="20"/>
        <v>17462251.243933663</v>
      </c>
      <c r="AS58" s="42">
        <f t="shared" si="20"/>
        <v>17846936.592171781</v>
      </c>
      <c r="AT58" s="42">
        <f t="shared" si="20"/>
        <v>18233523.871342406</v>
      </c>
      <c r="AU58" s="42">
        <f t="shared" si="20"/>
        <v>18622266.026977167</v>
      </c>
      <c r="AV58" s="42">
        <f t="shared" si="20"/>
        <v>19017907.500711922</v>
      </c>
      <c r="AW58" s="42">
        <f t="shared" si="20"/>
        <v>19421360.770792164</v>
      </c>
      <c r="AX58" s="42">
        <f t="shared" si="20"/>
        <v>19832760.182662942</v>
      </c>
      <c r="AY58" s="42">
        <f t="shared" si="20"/>
        <v>20252223.71504036</v>
      </c>
      <c r="AZ58" s="42">
        <f t="shared" si="20"/>
        <v>20680095.095970094</v>
      </c>
      <c r="BA58" s="42">
        <f>$I$54+(BA35+BA29+BA23+BA45*(1+$P11))</f>
        <v>21116518.493950456</v>
      </c>
      <c r="BB58" s="42">
        <f t="shared" si="20"/>
        <v>21561633.872117385</v>
      </c>
      <c r="BC58" s="42">
        <f t="shared" si="20"/>
        <v>22015581.617686521</v>
      </c>
      <c r="BD58" s="42">
        <f t="shared" si="20"/>
        <v>22478502.408767525</v>
      </c>
      <c r="BE58" s="42">
        <f t="shared" si="20"/>
        <v>22950537.070955671</v>
      </c>
      <c r="BF58" s="42">
        <f t="shared" si="20"/>
        <v>23431826.42313692</v>
      </c>
      <c r="BG58" s="42">
        <f t="shared" si="20"/>
        <v>23922511.111917332</v>
      </c>
      <c r="BH58" s="42">
        <f t="shared" si="20"/>
        <v>24422731.434062615</v>
      </c>
      <c r="BI58" s="42">
        <f t="shared" si="20"/>
        <v>24932627.146307174</v>
      </c>
      <c r="BJ58" s="42">
        <f t="shared" si="20"/>
        <v>25452337.261865508</v>
      </c>
      <c r="BK58" s="42">
        <f t="shared" si="20"/>
        <v>25981999.83295146</v>
      </c>
      <c r="BL58" s="42">
        <f t="shared" si="20"/>
        <v>26521751.718583193</v>
      </c>
      <c r="BM58" s="42">
        <f t="shared" si="20"/>
        <v>27071728.336923569</v>
      </c>
      <c r="BN58" s="42">
        <f t="shared" si="20"/>
        <v>27632063.401377134</v>
      </c>
      <c r="BO58" s="42">
        <f t="shared" si="20"/>
        <v>28202888.639636263</v>
      </c>
      <c r="BP58" s="42">
        <f t="shared" si="20"/>
        <v>28784333.494840059</v>
      </c>
      <c r="BQ58" s="42">
        <f t="shared" si="20"/>
        <v>29376524.807980753</v>
      </c>
      <c r="BR58" s="42">
        <f t="shared" si="20"/>
        <v>29983750.551002767</v>
      </c>
      <c r="BS58" s="42">
        <f t="shared" si="20"/>
        <v>30607055.676156081</v>
      </c>
      <c r="BT58" s="42">
        <f t="shared" si="20"/>
        <v>31247102.759462327</v>
      </c>
      <c r="BU58" s="42">
        <f t="shared" si="20"/>
        <v>31904614.699307702</v>
      </c>
      <c r="BV58" s="42">
        <f t="shared" si="20"/>
        <v>32580357.986919388</v>
      </c>
      <c r="BW58" s="42">
        <f t="shared" si="20"/>
        <v>33269437.287833586</v>
      </c>
      <c r="BX58" s="42">
        <f t="shared" si="20"/>
        <v>33972484.003725491</v>
      </c>
      <c r="BY58" s="42">
        <f t="shared" si="20"/>
        <v>34690147.640791871</v>
      </c>
      <c r="BZ58" s="42">
        <f t="shared" si="20"/>
        <v>35422808.365897678</v>
      </c>
      <c r="CA58" s="42">
        <f t="shared" si="20"/>
        <v>36170808.976289183</v>
      </c>
    </row>
    <row r="59" spans="1:79" ht="14.5" x14ac:dyDescent="0.35">
      <c r="J59" s="23" t="s">
        <v>126</v>
      </c>
      <c r="K59" s="42">
        <f t="shared" ref="K59:K60" si="21">K$54+(K36+K30+K24-K48)*(1+$P12)</f>
        <v>14629631.672949264</v>
      </c>
      <c r="L59" s="42">
        <f t="shared" ref="L59:O60" si="22">L$54+L36+L30+L24</f>
        <v>14451607.529651837</v>
      </c>
      <c r="M59" s="42">
        <f t="shared" si="22"/>
        <v>14793991.690510966</v>
      </c>
      <c r="N59" s="42">
        <f t="shared" si="22"/>
        <v>14539448.755343188</v>
      </c>
      <c r="O59" s="42">
        <f t="shared" si="22"/>
        <v>14936840.716390945</v>
      </c>
      <c r="P59" s="42">
        <f>K$54+(P36+P30+P24+P46*(1+$P12))</f>
        <v>15450788.500854697</v>
      </c>
      <c r="Q59" s="42">
        <f>$I$54+(Q36+Q30+Q24+Q46*(1+$P12))</f>
        <v>15944332.466350082</v>
      </c>
      <c r="R59" s="42">
        <f t="shared" si="20"/>
        <v>16319037.167947624</v>
      </c>
      <c r="S59" s="42">
        <f t="shared" si="20"/>
        <v>16681370.565783013</v>
      </c>
      <c r="T59" s="42">
        <f t="shared" si="20"/>
        <v>17051460.860372059</v>
      </c>
      <c r="U59" s="42">
        <f t="shared" si="20"/>
        <v>17429816.504873592</v>
      </c>
      <c r="V59" s="42">
        <f t="shared" si="20"/>
        <v>17810949.357006036</v>
      </c>
      <c r="W59" s="42">
        <f t="shared" si="20"/>
        <v>18200366.649261851</v>
      </c>
      <c r="X59" s="42">
        <f t="shared" si="20"/>
        <v>18598351.121947296</v>
      </c>
      <c r="Y59" s="42">
        <f t="shared" si="20"/>
        <v>19005091.25303182</v>
      </c>
      <c r="Z59" s="42">
        <f t="shared" si="20"/>
        <v>19420779.667000204</v>
      </c>
      <c r="AA59" s="42">
        <f t="shared" si="20"/>
        <v>19845613.226075895</v>
      </c>
      <c r="AB59" s="42">
        <f t="shared" si="20"/>
        <v>20279793.123451248</v>
      </c>
      <c r="AC59" s="42">
        <f t="shared" si="20"/>
        <v>20723524.978568859</v>
      </c>
      <c r="AD59" s="42">
        <f t="shared" si="20"/>
        <v>21177018.934499059</v>
      </c>
      <c r="AE59" s="42">
        <f t="shared" si="20"/>
        <v>21640489.757459722</v>
      </c>
      <c r="AF59" s="42">
        <f t="shared" si="20"/>
        <v>22114156.93852552</v>
      </c>
      <c r="AG59" s="42">
        <f t="shared" si="20"/>
        <v>22598244.797574766</v>
      </c>
      <c r="AH59" s="42">
        <f t="shared" si="20"/>
        <v>23092982.589523092</v>
      </c>
      <c r="AI59" s="42">
        <f t="shared" si="20"/>
        <v>23598604.612894285</v>
      </c>
      <c r="AJ59" s="42">
        <f t="shared" si="20"/>
        <v>24115350.320779644</v>
      </c>
      <c r="AK59" s="42">
        <f t="shared" si="20"/>
        <v>24643464.434238482</v>
      </c>
      <c r="AL59" s="42">
        <f t="shared" si="20"/>
        <v>25183197.058193415</v>
      </c>
      <c r="AM59" s="42">
        <f t="shared" si="20"/>
        <v>25734803.799875353</v>
      </c>
      <c r="AN59" s="42">
        <f t="shared" si="20"/>
        <v>26192292.612785921</v>
      </c>
      <c r="AO59" s="42">
        <f t="shared" si="20"/>
        <v>26645269.877475817</v>
      </c>
      <c r="AP59" s="42">
        <f t="shared" si="20"/>
        <v>27104615.774580773</v>
      </c>
      <c r="AQ59" s="42">
        <f t="shared" si="20"/>
        <v>27569767.959278371</v>
      </c>
      <c r="AR59" s="42">
        <f t="shared" si="20"/>
        <v>28040738.601536512</v>
      </c>
      <c r="AS59" s="42">
        <f t="shared" si="20"/>
        <v>28660623.539931405</v>
      </c>
      <c r="AT59" s="42">
        <f t="shared" si="20"/>
        <v>29282836.547136419</v>
      </c>
      <c r="AU59" s="42">
        <f t="shared" si="20"/>
        <v>29908536.814648591</v>
      </c>
      <c r="AV59" s="42">
        <f t="shared" si="20"/>
        <v>30545378.853680469</v>
      </c>
      <c r="AW59" s="42">
        <f t="shared" si="20"/>
        <v>31194800.421725329</v>
      </c>
      <c r="AX59" s="42">
        <f t="shared" si="20"/>
        <v>31857012.278092578</v>
      </c>
      <c r="AY59" s="42">
        <f t="shared" si="20"/>
        <v>32532204.306792941</v>
      </c>
      <c r="AZ59" s="42">
        <f t="shared" si="20"/>
        <v>33220931.534896053</v>
      </c>
      <c r="BA59" s="42">
        <f t="shared" si="20"/>
        <v>33923424.374816552</v>
      </c>
      <c r="BB59" s="42">
        <f t="shared" si="20"/>
        <v>34639908.102391087</v>
      </c>
      <c r="BC59" s="42">
        <f t="shared" si="20"/>
        <v>35370608.675054356</v>
      </c>
      <c r="BD59" s="42">
        <f t="shared" si="20"/>
        <v>36115752.517400481</v>
      </c>
      <c r="BE59" s="42">
        <f t="shared" si="20"/>
        <v>36875566.290286779</v>
      </c>
      <c r="BF59" s="42">
        <f t="shared" si="20"/>
        <v>37650276.642572038</v>
      </c>
      <c r="BG59" s="42">
        <f t="shared" si="20"/>
        <v>38440109.944541089</v>
      </c>
      <c r="BH59" s="42">
        <f t="shared" si="20"/>
        <v>39245292.002026841</v>
      </c>
      <c r="BI59" s="42">
        <f t="shared" si="20"/>
        <v>40066047.750198394</v>
      </c>
      <c r="BJ59" s="42">
        <f t="shared" si="20"/>
        <v>40902600.925941385</v>
      </c>
      <c r="BK59" s="42">
        <f t="shared" si="20"/>
        <v>41755173.717712425</v>
      </c>
      <c r="BL59" s="42">
        <f t="shared" si="20"/>
        <v>42623986.391705208</v>
      </c>
      <c r="BM59" s="42">
        <f t="shared" si="20"/>
        <v>43509256.893120416</v>
      </c>
      <c r="BN59" s="42">
        <f t="shared" si="20"/>
        <v>44411200.421285771</v>
      </c>
      <c r="BO59" s="42">
        <f t="shared" si="20"/>
        <v>45330028.977326266</v>
      </c>
      <c r="BP59" s="42">
        <f t="shared" si="20"/>
        <v>46265950.88303832</v>
      </c>
      <c r="BQ59" s="42">
        <f t="shared" si="20"/>
        <v>47219170.269574933</v>
      </c>
      <c r="BR59" s="42">
        <f t="shared" si="20"/>
        <v>48196621.732263334</v>
      </c>
      <c r="BS59" s="42">
        <f t="shared" si="20"/>
        <v>49199960.585847333</v>
      </c>
      <c r="BT59" s="42">
        <f t="shared" si="20"/>
        <v>50230250.825607121</v>
      </c>
      <c r="BU59" s="42">
        <f t="shared" si="20"/>
        <v>51288656.496920332</v>
      </c>
      <c r="BV59" s="42">
        <f t="shared" si="20"/>
        <v>52376411.606651664</v>
      </c>
      <c r="BW59" s="42">
        <f t="shared" si="20"/>
        <v>53485592.069687344</v>
      </c>
      <c r="BX59" s="42">
        <f t="shared" si="20"/>
        <v>54617259.102738641</v>
      </c>
      <c r="BY59" s="42">
        <f t="shared" si="20"/>
        <v>55772457.193777725</v>
      </c>
      <c r="BZ59" s="42">
        <f t="shared" si="20"/>
        <v>56951796.103775725</v>
      </c>
      <c r="CA59" s="42">
        <f t="shared" si="20"/>
        <v>58155827.319206864</v>
      </c>
    </row>
    <row r="60" spans="1:79" ht="14.5" x14ac:dyDescent="0.35">
      <c r="J60" s="23" t="s">
        <v>127</v>
      </c>
      <c r="K60" s="42">
        <f t="shared" si="21"/>
        <v>5221295.5896377712</v>
      </c>
      <c r="L60" s="42">
        <f t="shared" si="22"/>
        <v>5188825.7387956874</v>
      </c>
      <c r="M60" s="42">
        <f t="shared" si="22"/>
        <v>5314159.0592964161</v>
      </c>
      <c r="N60" s="42">
        <f t="shared" si="22"/>
        <v>5272490.81141668</v>
      </c>
      <c r="O60" s="42">
        <f t="shared" si="22"/>
        <v>5327949.1294730641</v>
      </c>
      <c r="P60" s="42">
        <f t="shared" ref="P60:P61" si="23">K$54+(P37+P31+P25+P47*(1+$P13))</f>
        <v>5487351.4148680707</v>
      </c>
      <c r="Q60" s="42">
        <f t="shared" ref="Q60:Q61" si="24">$I$54+(Q37+Q31+Q25+Q47*(1+$P13))</f>
        <v>5664504.3836955847</v>
      </c>
      <c r="R60" s="42">
        <f t="shared" si="20"/>
        <v>5796804.9063127404</v>
      </c>
      <c r="S60" s="42">
        <f t="shared" si="20"/>
        <v>5924053.0500446958</v>
      </c>
      <c r="T60" s="42">
        <f t="shared" si="20"/>
        <v>6053896.5867822515</v>
      </c>
      <c r="U60" s="42">
        <f t="shared" si="20"/>
        <v>6186639.9625069471</v>
      </c>
      <c r="V60" s="42">
        <f t="shared" si="20"/>
        <v>6320396.3323657969</v>
      </c>
      <c r="W60" s="42">
        <f t="shared" si="20"/>
        <v>6457021.4580795281</v>
      </c>
      <c r="X60" s="42">
        <f t="shared" si="20"/>
        <v>6596652.3365589613</v>
      </c>
      <c r="Y60" s="42">
        <f t="shared" si="20"/>
        <v>6739355.0943649421</v>
      </c>
      <c r="Z60" s="42">
        <f t="shared" si="20"/>
        <v>6885197.312842655</v>
      </c>
      <c r="AA60" s="42">
        <f t="shared" si="20"/>
        <v>7034248.0601268774</v>
      </c>
      <c r="AB60" s="42">
        <f t="shared" si="20"/>
        <v>7186577.9238513531</v>
      </c>
      <c r="AC60" s="42">
        <f t="shared" si="20"/>
        <v>7342259.0445777671</v>
      </c>
      <c r="AD60" s="42">
        <f t="shared" si="20"/>
        <v>7501365.1499601621</v>
      </c>
      <c r="AE60" s="42">
        <f t="shared" si="20"/>
        <v>7663971.5896609696</v>
      </c>
      <c r="AF60" s="42">
        <f t="shared" si="20"/>
        <v>7830155.371035195</v>
      </c>
      <c r="AG60" s="42">
        <f t="shared" si="20"/>
        <v>7999995.1955996538</v>
      </c>
      <c r="AH60" s="42">
        <f t="shared" si="20"/>
        <v>8173571.4963045297</v>
      </c>
      <c r="AI60" s="42">
        <f t="shared" si="20"/>
        <v>8350966.4756249124</v>
      </c>
      <c r="AJ60" s="42">
        <f t="shared" si="20"/>
        <v>8532264.1444903444</v>
      </c>
      <c r="AK60" s="42">
        <f t="shared" si="20"/>
        <v>8717550.3620708156</v>
      </c>
      <c r="AL60" s="42">
        <f t="shared" si="20"/>
        <v>8906912.8764380571</v>
      </c>
      <c r="AM60" s="42">
        <f t="shared" si="20"/>
        <v>9100441.3661213778</v>
      </c>
      <c r="AN60" s="42">
        <f t="shared" si="20"/>
        <v>9261672.8517049067</v>
      </c>
      <c r="AO60" s="42">
        <f t="shared" si="20"/>
        <v>9420683.866005104</v>
      </c>
      <c r="AP60" s="42">
        <f t="shared" si="20"/>
        <v>9581866.0372718237</v>
      </c>
      <c r="AQ60" s="42">
        <f t="shared" si="20"/>
        <v>9745091.2462284714</v>
      </c>
      <c r="AR60" s="42">
        <f t="shared" si="20"/>
        <v>9910358.5120293461</v>
      </c>
      <c r="AS60" s="42">
        <f t="shared" si="20"/>
        <v>10126897.701340623</v>
      </c>
      <c r="AT60" s="42">
        <f t="shared" si="20"/>
        <v>10345292.190913692</v>
      </c>
      <c r="AU60" s="42">
        <f t="shared" si="20"/>
        <v>10564883.814671705</v>
      </c>
      <c r="AV60" s="42">
        <f t="shared" si="20"/>
        <v>10788333.330524821</v>
      </c>
      <c r="AW60" s="42">
        <f t="shared" si="20"/>
        <v>11016189.113556318</v>
      </c>
      <c r="AX60" s="42">
        <f t="shared" si="20"/>
        <v>11248532.885695133</v>
      </c>
      <c r="AY60" s="42">
        <f t="shared" si="20"/>
        <v>11485431.299742244</v>
      </c>
      <c r="AZ60" s="42">
        <f t="shared" si="20"/>
        <v>11727076.624674054</v>
      </c>
      <c r="BA60" s="42">
        <f t="shared" si="20"/>
        <v>11973552.038558763</v>
      </c>
      <c r="BB60" s="42">
        <f t="shared" si="20"/>
        <v>12224936.605471119</v>
      </c>
      <c r="BC60" s="42">
        <f t="shared" si="20"/>
        <v>12481309.630082533</v>
      </c>
      <c r="BD60" s="42">
        <f t="shared" si="20"/>
        <v>12742750.582501434</v>
      </c>
      <c r="BE60" s="42">
        <f t="shared" si="20"/>
        <v>13009339.017343093</v>
      </c>
      <c r="BF60" s="42">
        <f t="shared" si="20"/>
        <v>13281154.486710485</v>
      </c>
      <c r="BG60" s="42">
        <f t="shared" si="20"/>
        <v>13558276.446753701</v>
      </c>
      <c r="BH60" s="42">
        <f t="shared" si="20"/>
        <v>13840784.157461038</v>
      </c>
      <c r="BI60" s="42">
        <f t="shared" si="20"/>
        <v>14128756.575320143</v>
      </c>
      <c r="BJ60" s="42">
        <f t="shared" si="20"/>
        <v>14422272.238472499</v>
      </c>
      <c r="BK60" s="42">
        <f t="shared" si="20"/>
        <v>14721409.143969182</v>
      </c>
      <c r="BL60" s="42">
        <f t="shared" si="20"/>
        <v>15026244.61672011</v>
      </c>
      <c r="BM60" s="42">
        <f t="shared" si="20"/>
        <v>15336855.169713218</v>
      </c>
      <c r="BN60" s="42">
        <f t="shared" si="20"/>
        <v>15653316.355063766</v>
      </c>
      <c r="BO60" s="42">
        <f t="shared" si="20"/>
        <v>15975702.605437912</v>
      </c>
      <c r="BP60" s="42">
        <f t="shared" si="20"/>
        <v>16304087.065378271</v>
      </c>
      <c r="BQ60" s="42">
        <f t="shared" si="20"/>
        <v>16638541.41204289</v>
      </c>
      <c r="BR60" s="42">
        <f t="shared" si="20"/>
        <v>16981452.794966303</v>
      </c>
      <c r="BS60" s="42">
        <f t="shared" si="20"/>
        <v>17333439.80491323</v>
      </c>
      <c r="BT60" s="42">
        <f t="shared" si="20"/>
        <v>17694879.330442794</v>
      </c>
      <c r="BU60" s="42">
        <f t="shared" si="20"/>
        <v>18066179.18398039</v>
      </c>
      <c r="BV60" s="42">
        <f t="shared" si="20"/>
        <v>18447772.019214571</v>
      </c>
      <c r="BW60" s="42">
        <f t="shared" si="20"/>
        <v>18836940.285931669</v>
      </c>
      <c r="BX60" s="42">
        <f t="shared" si="20"/>
        <v>19233992.77755193</v>
      </c>
      <c r="BY60" s="42">
        <f t="shared" si="20"/>
        <v>19639297.37093845</v>
      </c>
      <c r="BZ60" s="42">
        <f t="shared" si="20"/>
        <v>20053071.089849204</v>
      </c>
      <c r="CA60" s="42">
        <f t="shared" si="20"/>
        <v>20475507.852935325</v>
      </c>
    </row>
    <row r="61" spans="1:79" ht="14.5" x14ac:dyDescent="0.35">
      <c r="J61" s="23" t="s">
        <v>128</v>
      </c>
      <c r="K61" s="42">
        <f>K$54+(K38+K32+K26-K50)*(1+$P14)</f>
        <v>8197667.6999218296</v>
      </c>
      <c r="L61" s="42">
        <f t="shared" ref="L61:O61" si="25">L$54+(L38+L32+L26-L50)*(1+$P$14)</f>
        <v>8486831.0973458905</v>
      </c>
      <c r="M61" s="42">
        <f t="shared" si="25"/>
        <v>8693850.7651803493</v>
      </c>
      <c r="N61" s="42">
        <f t="shared" si="25"/>
        <v>8606922.1530649718</v>
      </c>
      <c r="O61" s="42">
        <f t="shared" si="25"/>
        <v>8734453.7595474105</v>
      </c>
      <c r="P61" s="42">
        <f t="shared" si="23"/>
        <v>9851952.3563213143</v>
      </c>
      <c r="Q61" s="42">
        <f t="shared" si="24"/>
        <v>10167622.848597517</v>
      </c>
      <c r="R61" s="42">
        <f t="shared" si="20"/>
        <v>10405972.142324971</v>
      </c>
      <c r="S61" s="42">
        <f t="shared" si="20"/>
        <v>10636176.66443448</v>
      </c>
      <c r="T61" s="42">
        <f t="shared" si="20"/>
        <v>10871257.628560074</v>
      </c>
      <c r="U61" s="42">
        <f t="shared" si="20"/>
        <v>11111588.734217806</v>
      </c>
      <c r="V61" s="42">
        <f t="shared" si="20"/>
        <v>11353699.46560096</v>
      </c>
      <c r="W61" s="42">
        <f t="shared" si="20"/>
        <v>11601057.260245865</v>
      </c>
      <c r="X61" s="42">
        <f t="shared" si="20"/>
        <v>11853856.92637296</v>
      </c>
      <c r="Y61" s="42">
        <f t="shared" si="20"/>
        <v>12112218.185154846</v>
      </c>
      <c r="Z61" s="42">
        <f t="shared" si="20"/>
        <v>12376263.391629938</v>
      </c>
      <c r="AA61" s="42">
        <f t="shared" si="20"/>
        <v>12646117.59264748</v>
      </c>
      <c r="AB61" s="42">
        <f t="shared" si="20"/>
        <v>12921908.586087409</v>
      </c>
      <c r="AC61" s="42">
        <f t="shared" si="20"/>
        <v>13203766.981383016</v>
      </c>
      <c r="AD61" s="42">
        <f t="shared" si="20"/>
        <v>13491826.261375127</v>
      </c>
      <c r="AE61" s="42">
        <f t="shared" si="20"/>
        <v>13786222.845527064</v>
      </c>
      <c r="AF61" s="42">
        <f t="shared" si="20"/>
        <v>14087096.154530343</v>
      </c>
      <c r="AG61" s="42">
        <f t="shared" si="20"/>
        <v>14394588.676331693</v>
      </c>
      <c r="AH61" s="42">
        <f t="shared" si="20"/>
        <v>14708846.033612676</v>
      </c>
      <c r="AI61" s="42">
        <f t="shared" si="20"/>
        <v>15030017.052753838</v>
      </c>
      <c r="AJ61" s="42">
        <f t="shared" si="20"/>
        <v>15358253.834316107</v>
      </c>
      <c r="AK61" s="42">
        <f t="shared" si="20"/>
        <v>15693711.825072743</v>
      </c>
      <c r="AL61" s="42">
        <f t="shared" si="20"/>
        <v>16036549.891626028</v>
      </c>
      <c r="AM61" s="42">
        <f t="shared" si="20"/>
        <v>16386930.395643484</v>
      </c>
      <c r="AN61" s="42">
        <f t="shared" si="20"/>
        <v>16677818.493034037</v>
      </c>
      <c r="AO61" s="42">
        <f t="shared" si="20"/>
        <v>16965584.255784933</v>
      </c>
      <c r="AP61" s="42">
        <f t="shared" si="20"/>
        <v>17257369.920191374</v>
      </c>
      <c r="AQ61" s="42">
        <f t="shared" si="20"/>
        <v>17552846.12408204</v>
      </c>
      <c r="AR61" s="42">
        <f t="shared" si="20"/>
        <v>17852018.484780483</v>
      </c>
      <c r="AS61" s="42">
        <f t="shared" si="20"/>
        <v>18245389.239886496</v>
      </c>
      <c r="AT61" s="42">
        <f t="shared" si="20"/>
        <v>18640656.717228372</v>
      </c>
      <c r="AU61" s="42">
        <f t="shared" si="20"/>
        <v>19038128.695978694</v>
      </c>
      <c r="AV61" s="42">
        <f t="shared" si="20"/>
        <v>19442657.344154112</v>
      </c>
      <c r="AW61" s="42">
        <f t="shared" si="20"/>
        <v>19855173.610106546</v>
      </c>
      <c r="AX61" s="42">
        <f t="shared" si="20"/>
        <v>20275814.498287261</v>
      </c>
      <c r="AY61" s="42">
        <f t="shared" si="20"/>
        <v>20704700.636241272</v>
      </c>
      <c r="AZ61" s="42">
        <f t="shared" si="20"/>
        <v>21142183.587265592</v>
      </c>
      <c r="BA61" s="42">
        <f t="shared" si="20"/>
        <v>21588410.650588848</v>
      </c>
      <c r="BB61" s="42">
        <f t="shared" si="20"/>
        <v>22043524.932314377</v>
      </c>
      <c r="BC61" s="42">
        <f t="shared" si="20"/>
        <v>22507669.972084604</v>
      </c>
      <c r="BD61" s="42">
        <f t="shared" si="20"/>
        <v>22980989.606899824</v>
      </c>
      <c r="BE61" s="42">
        <f t="shared" si="20"/>
        <v>23463627.82448468</v>
      </c>
      <c r="BF61" s="42">
        <f t="shared" si="20"/>
        <v>23955728.605625365</v>
      </c>
      <c r="BG61" s="42">
        <f t="shared" si="20"/>
        <v>24457435.754875705</v>
      </c>
      <c r="BH61" s="42">
        <f t="shared" si="20"/>
        <v>24968892.719003629</v>
      </c>
      <c r="BI61" s="42">
        <f t="shared" si="20"/>
        <v>25490242.392523374</v>
      </c>
      <c r="BJ61" s="42">
        <f t="shared" si="20"/>
        <v>26021626.909630988</v>
      </c>
      <c r="BK61" s="42">
        <f t="shared" si="20"/>
        <v>26563187.421833277</v>
      </c>
      <c r="BL61" s="42">
        <f t="shared" si="20"/>
        <v>27115063.860531632</v>
      </c>
      <c r="BM61" s="42">
        <f t="shared" si="20"/>
        <v>27677394.683793649</v>
      </c>
      <c r="BN61" s="42">
        <f t="shared" si="20"/>
        <v>28250316.606516324</v>
      </c>
      <c r="BO61" s="42">
        <f t="shared" si="20"/>
        <v>28833964.313155022</v>
      </c>
      <c r="BP61" s="42">
        <f t="shared" si="20"/>
        <v>29428470.152163204</v>
      </c>
      <c r="BQ61" s="42">
        <f t="shared" si="20"/>
        <v>30033963.81125816</v>
      </c>
      <c r="BR61" s="42">
        <f t="shared" si="20"/>
        <v>30654831.705003913</v>
      </c>
      <c r="BS61" s="42">
        <f t="shared" si="20"/>
        <v>31292140.513907071</v>
      </c>
      <c r="BT61" s="42">
        <f t="shared" si="20"/>
        <v>31946567.532764606</v>
      </c>
      <c r="BU61" s="42">
        <f t="shared" si="20"/>
        <v>32618851.926713776</v>
      </c>
      <c r="BV61" s="42">
        <f t="shared" si="20"/>
        <v>33309777.419385027</v>
      </c>
      <c r="BW61" s="42">
        <f t="shared" si="20"/>
        <v>34014335.816060007</v>
      </c>
      <c r="BX61" s="42">
        <f t="shared" si="20"/>
        <v>34733175.634968154</v>
      </c>
      <c r="BY61" s="42">
        <f t="shared" si="20"/>
        <v>35466960.907526009</v>
      </c>
      <c r="BZ61" s="42">
        <f t="shared" si="20"/>
        <v>36216080.198184289</v>
      </c>
      <c r="CA61" s="42">
        <f t="shared" si="20"/>
        <v>36980883.985049076</v>
      </c>
    </row>
    <row r="62" spans="1:79" ht="14.5" x14ac:dyDescent="0.35">
      <c r="J62" s="2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</row>
    <row r="63" spans="1:79" ht="14.5" x14ac:dyDescent="0.35">
      <c r="I63" s="78" t="s">
        <v>231</v>
      </c>
      <c r="J63" s="21" t="s">
        <v>232</v>
      </c>
      <c r="K63" s="18">
        <f>K57</f>
        <v>2017</v>
      </c>
      <c r="L63" s="18">
        <f t="shared" ref="L63:BW63" si="26">L57</f>
        <v>2018</v>
      </c>
      <c r="M63" s="18">
        <f t="shared" si="26"/>
        <v>2019</v>
      </c>
      <c r="N63" s="18">
        <f t="shared" si="26"/>
        <v>2020</v>
      </c>
      <c r="O63" s="18">
        <f t="shared" si="26"/>
        <v>2021</v>
      </c>
      <c r="P63" s="18">
        <f t="shared" si="26"/>
        <v>2022</v>
      </c>
      <c r="Q63" s="18">
        <f t="shared" si="26"/>
        <v>2023</v>
      </c>
      <c r="R63" s="18">
        <f t="shared" si="26"/>
        <v>2024</v>
      </c>
      <c r="S63" s="18">
        <f t="shared" si="26"/>
        <v>2025</v>
      </c>
      <c r="T63" s="18">
        <f t="shared" si="26"/>
        <v>2026</v>
      </c>
      <c r="U63" s="18">
        <f t="shared" si="26"/>
        <v>2027</v>
      </c>
      <c r="V63" s="18">
        <f t="shared" si="26"/>
        <v>2028</v>
      </c>
      <c r="W63" s="18">
        <f t="shared" si="26"/>
        <v>2029</v>
      </c>
      <c r="X63" s="18">
        <f t="shared" si="26"/>
        <v>2030</v>
      </c>
      <c r="Y63" s="18">
        <f t="shared" si="26"/>
        <v>2031</v>
      </c>
      <c r="Z63" s="18">
        <f t="shared" si="26"/>
        <v>2032</v>
      </c>
      <c r="AA63" s="18">
        <f t="shared" si="26"/>
        <v>2033</v>
      </c>
      <c r="AB63" s="18">
        <f t="shared" si="26"/>
        <v>2034</v>
      </c>
      <c r="AC63" s="18">
        <f t="shared" si="26"/>
        <v>2035</v>
      </c>
      <c r="AD63" s="18">
        <f t="shared" si="26"/>
        <v>2036</v>
      </c>
      <c r="AE63" s="18">
        <f t="shared" si="26"/>
        <v>2037</v>
      </c>
      <c r="AF63" s="18">
        <f t="shared" si="26"/>
        <v>2038</v>
      </c>
      <c r="AG63" s="18">
        <f t="shared" si="26"/>
        <v>2039</v>
      </c>
      <c r="AH63" s="18">
        <f t="shared" si="26"/>
        <v>2040</v>
      </c>
      <c r="AI63" s="18">
        <f t="shared" si="26"/>
        <v>2041</v>
      </c>
      <c r="AJ63" s="18">
        <f t="shared" si="26"/>
        <v>2042</v>
      </c>
      <c r="AK63" s="18">
        <f t="shared" si="26"/>
        <v>2043</v>
      </c>
      <c r="AL63" s="18">
        <f t="shared" si="26"/>
        <v>2044</v>
      </c>
      <c r="AM63" s="18">
        <f t="shared" si="26"/>
        <v>2045</v>
      </c>
      <c r="AN63" s="18">
        <f t="shared" si="26"/>
        <v>2046</v>
      </c>
      <c r="AO63" s="18">
        <f t="shared" si="26"/>
        <v>2047</v>
      </c>
      <c r="AP63" s="18">
        <f t="shared" si="26"/>
        <v>2048</v>
      </c>
      <c r="AQ63" s="18">
        <f t="shared" si="26"/>
        <v>2049</v>
      </c>
      <c r="AR63" s="18">
        <f t="shared" si="26"/>
        <v>2050</v>
      </c>
      <c r="AS63" s="18">
        <f t="shared" si="26"/>
        <v>2051</v>
      </c>
      <c r="AT63" s="18">
        <f t="shared" si="26"/>
        <v>2052</v>
      </c>
      <c r="AU63" s="18">
        <f t="shared" si="26"/>
        <v>2053</v>
      </c>
      <c r="AV63" s="18">
        <f t="shared" si="26"/>
        <v>2054</v>
      </c>
      <c r="AW63" s="18">
        <f t="shared" si="26"/>
        <v>2055</v>
      </c>
      <c r="AX63" s="18">
        <f t="shared" si="26"/>
        <v>2056</v>
      </c>
      <c r="AY63" s="18">
        <f t="shared" si="26"/>
        <v>2057</v>
      </c>
      <c r="AZ63" s="18">
        <f t="shared" si="26"/>
        <v>2058</v>
      </c>
      <c r="BA63" s="18">
        <f t="shared" si="26"/>
        <v>2059</v>
      </c>
      <c r="BB63" s="18">
        <f t="shared" si="26"/>
        <v>2060</v>
      </c>
      <c r="BC63" s="18">
        <f t="shared" si="26"/>
        <v>2061</v>
      </c>
      <c r="BD63" s="18">
        <f t="shared" si="26"/>
        <v>2062</v>
      </c>
      <c r="BE63" s="18">
        <f t="shared" si="26"/>
        <v>2063</v>
      </c>
      <c r="BF63" s="18">
        <f t="shared" si="26"/>
        <v>2064</v>
      </c>
      <c r="BG63" s="18">
        <f t="shared" si="26"/>
        <v>2065</v>
      </c>
      <c r="BH63" s="18">
        <f t="shared" si="26"/>
        <v>2066</v>
      </c>
      <c r="BI63" s="18">
        <f t="shared" si="26"/>
        <v>2067</v>
      </c>
      <c r="BJ63" s="18">
        <f t="shared" si="26"/>
        <v>2068</v>
      </c>
      <c r="BK63" s="18">
        <f t="shared" si="26"/>
        <v>2069</v>
      </c>
      <c r="BL63" s="18">
        <f t="shared" si="26"/>
        <v>2070</v>
      </c>
      <c r="BM63" s="18">
        <f t="shared" si="26"/>
        <v>2071</v>
      </c>
      <c r="BN63" s="18">
        <f t="shared" si="26"/>
        <v>2072</v>
      </c>
      <c r="BO63" s="18">
        <f t="shared" si="26"/>
        <v>2073</v>
      </c>
      <c r="BP63" s="18">
        <f t="shared" si="26"/>
        <v>2074</v>
      </c>
      <c r="BQ63" s="18">
        <f t="shared" si="26"/>
        <v>2075</v>
      </c>
      <c r="BR63" s="18">
        <f t="shared" si="26"/>
        <v>2076</v>
      </c>
      <c r="BS63" s="18">
        <f t="shared" si="26"/>
        <v>2077</v>
      </c>
      <c r="BT63" s="18">
        <f t="shared" si="26"/>
        <v>2078</v>
      </c>
      <c r="BU63" s="18">
        <f t="shared" si="26"/>
        <v>2079</v>
      </c>
      <c r="BV63" s="18">
        <f t="shared" si="26"/>
        <v>2080</v>
      </c>
      <c r="BW63" s="18">
        <f t="shared" si="26"/>
        <v>2081</v>
      </c>
      <c r="BX63" s="18">
        <f t="shared" ref="BX63:CA63" si="27">BX57</f>
        <v>2082</v>
      </c>
      <c r="BY63" s="18">
        <f t="shared" si="27"/>
        <v>2083</v>
      </c>
      <c r="BZ63" s="18">
        <f t="shared" si="27"/>
        <v>2084</v>
      </c>
      <c r="CA63" s="18">
        <f t="shared" si="27"/>
        <v>2085</v>
      </c>
    </row>
    <row r="64" spans="1:79" ht="14.5" x14ac:dyDescent="0.35">
      <c r="I64" s="90">
        <f>-PMT(K79,COUNT(Q64:AM64),NPV(K79,Q64:AM64))</f>
        <v>18.170474101936517</v>
      </c>
      <c r="J64" s="23" t="s">
        <v>125</v>
      </c>
      <c r="K64" s="66">
        <f>K58/($K$74*365)</f>
        <v>13.210049445053668</v>
      </c>
      <c r="L64" s="66">
        <f t="shared" ref="L64:BW64" si="28">L58/($K$74*365)</f>
        <v>13.671599617362707</v>
      </c>
      <c r="M64" s="66">
        <f t="shared" si="28"/>
        <v>14.000653408944743</v>
      </c>
      <c r="N64" s="66">
        <f t="shared" si="28"/>
        <v>13.824649168136448</v>
      </c>
      <c r="O64" s="66">
        <f t="shared" si="28"/>
        <v>14.089604195387951</v>
      </c>
      <c r="P64" s="66">
        <f t="shared" si="28"/>
        <v>14.552875800372574</v>
      </c>
      <c r="Q64" s="66">
        <f>Q58/($K$74*365)</f>
        <v>15.019274500329759</v>
      </c>
      <c r="R64" s="66">
        <f>R58/($K$74*365)</f>
        <v>15.371329145575903</v>
      </c>
      <c r="S64" s="66">
        <f>S58/($K$74*365)</f>
        <v>15.711306946080606</v>
      </c>
      <c r="T64" s="66">
        <f t="shared" si="28"/>
        <v>16.058477750363178</v>
      </c>
      <c r="U64" s="66">
        <f t="shared" si="28"/>
        <v>16.413402035941392</v>
      </c>
      <c r="V64" s="66">
        <f t="shared" si="28"/>
        <v>16.770957130590702</v>
      </c>
      <c r="W64" s="66">
        <f t="shared" si="28"/>
        <v>17.136258585137238</v>
      </c>
      <c r="X64" s="66">
        <f t="shared" si="28"/>
        <v>17.509596671683791</v>
      </c>
      <c r="Y64" s="66">
        <f t="shared" si="28"/>
        <v>17.891148196134367</v>
      </c>
      <c r="Z64" s="66">
        <f t="shared" si="28"/>
        <v>18.281093854122858</v>
      </c>
      <c r="AA64" s="66">
        <f t="shared" si="28"/>
        <v>18.679618316587092</v>
      </c>
      <c r="AB64" s="66">
        <f t="shared" si="28"/>
        <v>19.086910317225545</v>
      </c>
      <c r="AC64" s="66">
        <f t="shared" si="28"/>
        <v>19.503162741878043</v>
      </c>
      <c r="AD64" s="66">
        <f t="shared" si="28"/>
        <v>19.928572719872893</v>
      </c>
      <c r="AE64" s="66">
        <f t="shared" si="28"/>
        <v>20.36334171738363</v>
      </c>
      <c r="AF64" s="66">
        <f t="shared" si="28"/>
        <v>20.807675632839604</v>
      </c>
      <c r="AG64" s="66">
        <f t="shared" si="28"/>
        <v>21.261784894435607</v>
      </c>
      <c r="AH64" s="66">
        <f t="shared" si="28"/>
        <v>21.725884559786728</v>
      </c>
      <c r="AI64" s="66">
        <f t="shared" si="28"/>
        <v>22.200194417775567</v>
      </c>
      <c r="AJ64" s="66">
        <f t="shared" si="28"/>
        <v>22.684939092640164</v>
      </c>
      <c r="AK64" s="66">
        <f t="shared" si="28"/>
        <v>23.180348150351779</v>
      </c>
      <c r="AL64" s="66">
        <f t="shared" si="28"/>
        <v>23.686656207333055</v>
      </c>
      <c r="AM64" s="66">
        <f t="shared" si="28"/>
        <v>24.204103041567915</v>
      </c>
      <c r="AN64" s="66">
        <f t="shared" si="28"/>
        <v>24.633739995501276</v>
      </c>
      <c r="AO64" s="66">
        <f t="shared" si="28"/>
        <v>25.058722378173329</v>
      </c>
      <c r="AP64" s="66">
        <f t="shared" si="28"/>
        <v>25.489637096664691</v>
      </c>
      <c r="AQ64" s="66">
        <f t="shared" si="28"/>
        <v>25.926002459796841</v>
      </c>
      <c r="AR64" s="66">
        <f t="shared" si="28"/>
        <v>26.367826405398606</v>
      </c>
      <c r="AS64" s="66">
        <f t="shared" si="28"/>
        <v>26.948697470723975</v>
      </c>
      <c r="AT64" s="66">
        <f t="shared" si="28"/>
        <v>27.532440432917788</v>
      </c>
      <c r="AU64" s="66">
        <f t="shared" si="28"/>
        <v>28.119437237227242</v>
      </c>
      <c r="AV64" s="66">
        <f t="shared" si="28"/>
        <v>28.716851943526247</v>
      </c>
      <c r="AW64" s="66">
        <f t="shared" si="28"/>
        <v>29.326062384926917</v>
      </c>
      <c r="AX64" s="66">
        <f t="shared" si="28"/>
        <v>29.947271421720512</v>
      </c>
      <c r="AY64" s="66">
        <f t="shared" si="28"/>
        <v>30.580657200599703</v>
      </c>
      <c r="AZ64" s="66">
        <f t="shared" si="28"/>
        <v>31.226738747508652</v>
      </c>
      <c r="BA64" s="66">
        <f t="shared" si="28"/>
        <v>31.885733755451749</v>
      </c>
      <c r="BB64" s="66">
        <f t="shared" si="28"/>
        <v>32.557853567377848</v>
      </c>
      <c r="BC64" s="66">
        <f t="shared" si="28"/>
        <v>33.243310166591947</v>
      </c>
      <c r="BD64" s="66">
        <f t="shared" si="28"/>
        <v>33.94231597564616</v>
      </c>
      <c r="BE64" s="66">
        <f t="shared" si="28"/>
        <v>34.655083639794384</v>
      </c>
      <c r="BF64" s="66">
        <f t="shared" si="28"/>
        <v>35.381825794159532</v>
      </c>
      <c r="BG64" s="66">
        <f t="shared" si="28"/>
        <v>36.122754813723589</v>
      </c>
      <c r="BH64" s="66">
        <f t="shared" si="28"/>
        <v>36.878082545213047</v>
      </c>
      <c r="BI64" s="66">
        <f t="shared" si="28"/>
        <v>37.648020019912494</v>
      </c>
      <c r="BJ64" s="66">
        <f t="shared" si="28"/>
        <v>38.432777146398827</v>
      </c>
      <c r="BK64" s="66">
        <f t="shared" si="28"/>
        <v>39.232562382147471</v>
      </c>
      <c r="BL64" s="66">
        <f t="shared" si="28"/>
        <v>40.047582382920183</v>
      </c>
      <c r="BM64" s="66">
        <f t="shared" si="28"/>
        <v>40.878041628801498</v>
      </c>
      <c r="BN64" s="66">
        <f t="shared" si="28"/>
        <v>41.724142025707778</v>
      </c>
      <c r="BO64" s="66">
        <f t="shared" si="28"/>
        <v>42.586082481149674</v>
      </c>
      <c r="BP64" s="66">
        <f t="shared" si="28"/>
        <v>43.464058452985029</v>
      </c>
      <c r="BQ64" s="66">
        <f t="shared" si="28"/>
        <v>44.358261469855691</v>
      </c>
      <c r="BR64" s="66">
        <f t="shared" si="28"/>
        <v>45.275166326923063</v>
      </c>
      <c r="BS64" s="66">
        <f t="shared" si="28"/>
        <v>46.216350891733825</v>
      </c>
      <c r="BT64" s="66">
        <f t="shared" si="28"/>
        <v>47.182815647517458</v>
      </c>
      <c r="BU64" s="66">
        <f t="shared" si="28"/>
        <v>48.175652163676432</v>
      </c>
      <c r="BV64" s="66">
        <f t="shared" si="28"/>
        <v>49.196017834371276</v>
      </c>
      <c r="BW64" s="66">
        <f t="shared" si="28"/>
        <v>50.236520753052567</v>
      </c>
      <c r="BX64" s="66">
        <f t="shared" ref="BX64:CA64" si="29">BX58/($K$74*365)</f>
        <v>51.298114329995478</v>
      </c>
      <c r="BY64" s="66">
        <f t="shared" si="29"/>
        <v>52.381779313123424</v>
      </c>
      <c r="BZ64" s="66">
        <f t="shared" si="29"/>
        <v>53.488089750636718</v>
      </c>
      <c r="CA64" s="66">
        <f t="shared" si="29"/>
        <v>54.617563262981655</v>
      </c>
    </row>
    <row r="65" spans="9:310" ht="14.5" x14ac:dyDescent="0.35">
      <c r="I65" s="90">
        <f>-PMT(K79,COUNT(Q65:AM65),NPV(K79,Q65:AM65))</f>
        <v>83.277798538998468</v>
      </c>
      <c r="J65" s="23" t="s">
        <v>126</v>
      </c>
      <c r="K65" s="66">
        <f t="shared" ref="K65:BV65" si="30">K59/($K$75*365)</f>
        <v>63.115996890927228</v>
      </c>
      <c r="L65" s="66">
        <f t="shared" si="30"/>
        <v>62.347954911056576</v>
      </c>
      <c r="M65" s="66">
        <f t="shared" si="30"/>
        <v>63.825088315053684</v>
      </c>
      <c r="N65" s="66">
        <f t="shared" si="30"/>
        <v>62.726924570141151</v>
      </c>
      <c r="O65" s="66">
        <f t="shared" si="30"/>
        <v>64.441375783861517</v>
      </c>
      <c r="P65" s="66">
        <f t="shared" si="30"/>
        <v>66.658678822754339</v>
      </c>
      <c r="Q65" s="66">
        <f t="shared" si="30"/>
        <v>68.787954534414325</v>
      </c>
      <c r="R65" s="66">
        <f t="shared" si="30"/>
        <v>70.404527070876455</v>
      </c>
      <c r="S65" s="66">
        <f t="shared" si="30"/>
        <v>71.967726618377242</v>
      </c>
      <c r="T65" s="66">
        <f t="shared" si="30"/>
        <v>73.564391415197491</v>
      </c>
      <c r="U65" s="66">
        <f t="shared" si="30"/>
        <v>75.196715059146712</v>
      </c>
      <c r="V65" s="66">
        <f t="shared" si="30"/>
        <v>76.841020291704368</v>
      </c>
      <c r="W65" s="66">
        <f t="shared" si="30"/>
        <v>78.521066731474804</v>
      </c>
      <c r="X65" s="66">
        <f t="shared" si="30"/>
        <v>80.238074192920209</v>
      </c>
      <c r="Y65" s="66">
        <f t="shared" si="30"/>
        <v>81.992855818517398</v>
      </c>
      <c r="Z65" s="66">
        <f t="shared" si="30"/>
        <v>83.786242639877742</v>
      </c>
      <c r="AA65" s="66">
        <f t="shared" si="30"/>
        <v>85.619083971308015</v>
      </c>
      <c r="AB65" s="66">
        <f t="shared" si="30"/>
        <v>87.492247812029746</v>
      </c>
      <c r="AC65" s="66">
        <f t="shared" si="30"/>
        <v>89.406621257247352</v>
      </c>
      <c r="AD65" s="66">
        <f t="shared" si="30"/>
        <v>91.36311091825975</v>
      </c>
      <c r="AE65" s="66">
        <f t="shared" si="30"/>
        <v>93.362643351814427</v>
      </c>
      <c r="AF65" s="66">
        <f t="shared" si="30"/>
        <v>95.406165498907299</v>
      </c>
      <c r="AG65" s="66">
        <f t="shared" si="30"/>
        <v>97.494645133236219</v>
      </c>
      <c r="AH65" s="66">
        <f t="shared" si="30"/>
        <v>99.629071319520349</v>
      </c>
      <c r="AI65" s="66">
        <f t="shared" si="30"/>
        <v>101.81045488190276</v>
      </c>
      <c r="AJ65" s="66">
        <f t="shared" si="30"/>
        <v>104.03982888265757</v>
      </c>
      <c r="AK65" s="66">
        <f t="shared" si="30"/>
        <v>106.31824911142901</v>
      </c>
      <c r="AL65" s="66">
        <f t="shared" si="30"/>
        <v>108.64679458523341</v>
      </c>
      <c r="AM65" s="66">
        <f t="shared" si="30"/>
        <v>111.0265680594615</v>
      </c>
      <c r="AN65" s="66">
        <f t="shared" si="30"/>
        <v>113.00029256181435</v>
      </c>
      <c r="AO65" s="66">
        <f t="shared" si="30"/>
        <v>114.95455308381317</v>
      </c>
      <c r="AP65" s="66">
        <f t="shared" si="30"/>
        <v>116.93628952541778</v>
      </c>
      <c r="AQ65" s="66">
        <f t="shared" si="30"/>
        <v>118.94307578630954</v>
      </c>
      <c r="AR65" s="66">
        <f t="shared" si="30"/>
        <v>120.97496437086269</v>
      </c>
      <c r="AS65" s="66">
        <f t="shared" si="30"/>
        <v>123.64930756138934</v>
      </c>
      <c r="AT65" s="66">
        <f t="shared" si="30"/>
        <v>126.33369464003744</v>
      </c>
      <c r="AU65" s="66">
        <f t="shared" si="30"/>
        <v>129.03312665731593</v>
      </c>
      <c r="AV65" s="66">
        <f t="shared" si="30"/>
        <v>131.78062714496454</v>
      </c>
      <c r="AW65" s="66">
        <f t="shared" si="30"/>
        <v>134.5823989589064</v>
      </c>
      <c r="AX65" s="66">
        <f t="shared" si="30"/>
        <v>137.43935136905444</v>
      </c>
      <c r="AY65" s="66">
        <f t="shared" si="30"/>
        <v>140.35230358390947</v>
      </c>
      <c r="AZ65" s="66">
        <f t="shared" si="30"/>
        <v>143.32365013312096</v>
      </c>
      <c r="BA65" s="66">
        <f t="shared" si="30"/>
        <v>146.35438507515676</v>
      </c>
      <c r="BB65" s="66">
        <f t="shared" si="30"/>
        <v>149.44548030796503</v>
      </c>
      <c r="BC65" s="66">
        <f t="shared" si="30"/>
        <v>152.59791067008339</v>
      </c>
      <c r="BD65" s="66">
        <f t="shared" si="30"/>
        <v>155.81265301549544</v>
      </c>
      <c r="BE65" s="66">
        <f t="shared" si="30"/>
        <v>159.09068521748509</v>
      </c>
      <c r="BF65" s="66">
        <f t="shared" si="30"/>
        <v>162.43298509757142</v>
      </c>
      <c r="BG65" s="66">
        <f t="shared" si="30"/>
        <v>165.84052927543382</v>
      </c>
      <c r="BH65" s="66">
        <f t="shared" si="30"/>
        <v>169.31429193556073</v>
      </c>
      <c r="BI65" s="66">
        <f t="shared" si="30"/>
        <v>172.85524350617283</v>
      </c>
      <c r="BJ65" s="66">
        <f t="shared" si="30"/>
        <v>176.4643492457875</v>
      </c>
      <c r="BK65" s="66">
        <f t="shared" si="30"/>
        <v>180.14256773260072</v>
      </c>
      <c r="BL65" s="66">
        <f t="shared" si="30"/>
        <v>183.8908492516714</v>
      </c>
      <c r="BM65" s="66">
        <f t="shared" si="30"/>
        <v>187.71013407469715</v>
      </c>
      <c r="BN65" s="66">
        <f t="shared" si="30"/>
        <v>191.60135062697282</v>
      </c>
      <c r="BO65" s="66">
        <f t="shared" si="30"/>
        <v>195.5654135359234</v>
      </c>
      <c r="BP65" s="66">
        <f t="shared" si="30"/>
        <v>199.60322155540337</v>
      </c>
      <c r="BQ65" s="66">
        <f t="shared" si="30"/>
        <v>203.7156553597527</v>
      </c>
      <c r="BR65" s="66">
        <f t="shared" si="30"/>
        <v>207.93263257826641</v>
      </c>
      <c r="BS65" s="66">
        <f t="shared" si="30"/>
        <v>212.26129466484838</v>
      </c>
      <c r="BT65" s="66">
        <f t="shared" si="30"/>
        <v>216.70623196902332</v>
      </c>
      <c r="BU65" s="66">
        <f t="shared" si="30"/>
        <v>221.27246648219048</v>
      </c>
      <c r="BV65" s="66">
        <f t="shared" si="30"/>
        <v>225.96532202761327</v>
      </c>
      <c r="BW65" s="66">
        <f t="shared" ref="BW65:CA65" si="31">BW59/($K$75*365)</f>
        <v>230.75061206235029</v>
      </c>
      <c r="BX65" s="66">
        <f t="shared" si="31"/>
        <v>235.63291494846467</v>
      </c>
      <c r="BY65" s="66">
        <f t="shared" si="31"/>
        <v>240.61673687593287</v>
      </c>
      <c r="BZ65" s="66">
        <f t="shared" si="31"/>
        <v>245.70470851054461</v>
      </c>
      <c r="CA65" s="66">
        <f t="shared" si="31"/>
        <v>250.89920910690932</v>
      </c>
    </row>
    <row r="66" spans="9:310" ht="14.5" x14ac:dyDescent="0.35">
      <c r="I66" s="90">
        <f>-PMT(K79,COUNT(Q66:AM66),NPV(K79,Q66:AM66))</f>
        <v>36.549706632351288</v>
      </c>
      <c r="J66" s="23" t="s">
        <v>127</v>
      </c>
      <c r="K66" s="66">
        <f t="shared" ref="K66:BV66" si="32">K60/($K$76*365)</f>
        <v>27.884833184532411</v>
      </c>
      <c r="L66" s="66">
        <f t="shared" si="32"/>
        <v>27.711424811320395</v>
      </c>
      <c r="M66" s="66">
        <f t="shared" si="32"/>
        <v>28.380779509714099</v>
      </c>
      <c r="N66" s="66">
        <f t="shared" si="32"/>
        <v>28.158246209066625</v>
      </c>
      <c r="O66" s="66">
        <f t="shared" si="32"/>
        <v>28.454426710849763</v>
      </c>
      <c r="P66" s="66">
        <f t="shared" si="32"/>
        <v>29.305730005437105</v>
      </c>
      <c r="Q66" s="66">
        <f t="shared" si="32"/>
        <v>30.251832538628989</v>
      </c>
      <c r="R66" s="66">
        <f t="shared" si="32"/>
        <v>30.958396252571447</v>
      </c>
      <c r="S66" s="66">
        <f t="shared" si="32"/>
        <v>31.637977249297421</v>
      </c>
      <c r="T66" s="66">
        <f t="shared" si="32"/>
        <v>32.331419192941077</v>
      </c>
      <c r="U66" s="66">
        <f t="shared" si="32"/>
        <v>33.040348006659443</v>
      </c>
      <c r="V66" s="66">
        <f t="shared" si="32"/>
        <v>33.754686813350403</v>
      </c>
      <c r="W66" s="66">
        <f t="shared" si="32"/>
        <v>34.48434648764735</v>
      </c>
      <c r="X66" s="66">
        <f t="shared" si="32"/>
        <v>35.230058674778824</v>
      </c>
      <c r="Y66" s="66">
        <f t="shared" si="32"/>
        <v>35.992176530027194</v>
      </c>
      <c r="Z66" s="66">
        <f t="shared" si="32"/>
        <v>36.771060978091029</v>
      </c>
      <c r="AA66" s="66">
        <f t="shared" si="32"/>
        <v>37.56708088401227</v>
      </c>
      <c r="AB66" s="66">
        <f t="shared" si="32"/>
        <v>38.380613227863776</v>
      </c>
      <c r="AC66" s="66">
        <f t="shared" si="32"/>
        <v>39.212043283280018</v>
      </c>
      <c r="AD66" s="66">
        <f t="shared" si="32"/>
        <v>40.061764799915416</v>
      </c>
      <c r="AE66" s="66">
        <f t="shared" si="32"/>
        <v>40.93018018991679</v>
      </c>
      <c r="AF66" s="66">
        <f t="shared" si="32"/>
        <v>41.817700718498195</v>
      </c>
      <c r="AG66" s="66">
        <f t="shared" si="32"/>
        <v>42.724746698708394</v>
      </c>
      <c r="AH66" s="66">
        <f t="shared" si="32"/>
        <v>43.651747690483212</v>
      </c>
      <c r="AI66" s="66">
        <f t="shared" si="32"/>
        <v>44.599142704077074</v>
      </c>
      <c r="AJ66" s="66">
        <f t="shared" si="32"/>
        <v>45.567380407970006</v>
      </c>
      <c r="AK66" s="66">
        <f t="shared" si="32"/>
        <v>46.556919341348582</v>
      </c>
      <c r="AL66" s="66">
        <f t="shared" si="32"/>
        <v>47.568228131261485</v>
      </c>
      <c r="AM66" s="66">
        <f t="shared" si="32"/>
        <v>48.60178571455247</v>
      </c>
      <c r="AN66" s="66">
        <f t="shared" si="32"/>
        <v>49.46285802934608</v>
      </c>
      <c r="AO66" s="66">
        <f t="shared" si="32"/>
        <v>50.312071702876466</v>
      </c>
      <c r="AP66" s="66">
        <f t="shared" si="32"/>
        <v>51.172880649800121</v>
      </c>
      <c r="AQ66" s="66">
        <f t="shared" si="32"/>
        <v>52.044600636751163</v>
      </c>
      <c r="AR66" s="66">
        <f t="shared" si="32"/>
        <v>52.927226425428429</v>
      </c>
      <c r="AS66" s="66">
        <f t="shared" si="32"/>
        <v>54.083674871642089</v>
      </c>
      <c r="AT66" s="66">
        <f t="shared" si="32"/>
        <v>55.250031728023139</v>
      </c>
      <c r="AU66" s="66">
        <f t="shared" si="32"/>
        <v>56.422781995095754</v>
      </c>
      <c r="AV66" s="66">
        <f t="shared" si="32"/>
        <v>57.616135707361053</v>
      </c>
      <c r="AW66" s="66">
        <f t="shared" si="32"/>
        <v>58.83302151489395</v>
      </c>
      <c r="AX66" s="66">
        <f t="shared" si="32"/>
        <v>60.073875861545744</v>
      </c>
      <c r="AY66" s="66">
        <f t="shared" si="32"/>
        <v>61.339054713035033</v>
      </c>
      <c r="AZ66" s="66">
        <f t="shared" si="32"/>
        <v>62.629584900392821</v>
      </c>
      <c r="BA66" s="66">
        <f t="shared" si="32"/>
        <v>63.945910644122741</v>
      </c>
      <c r="BB66" s="66">
        <f t="shared" si="32"/>
        <v>65.2884541935492</v>
      </c>
      <c r="BC66" s="66">
        <f t="shared" si="32"/>
        <v>66.657639082926295</v>
      </c>
      <c r="BD66" s="66">
        <f t="shared" si="32"/>
        <v>68.053889730040495</v>
      </c>
      <c r="BE66" s="66">
        <f t="shared" si="32"/>
        <v>69.477631003995256</v>
      </c>
      <c r="BF66" s="66">
        <f t="shared" si="32"/>
        <v>70.929287760476839</v>
      </c>
      <c r="BG66" s="66">
        <f t="shared" si="32"/>
        <v>72.40928434272584</v>
      </c>
      <c r="BH66" s="66">
        <f t="shared" si="32"/>
        <v>73.918044046361928</v>
      </c>
      <c r="BI66" s="66">
        <f t="shared" si="32"/>
        <v>75.455988546130172</v>
      </c>
      <c r="BJ66" s="66">
        <f t="shared" si="32"/>
        <v>77.023537282557612</v>
      </c>
      <c r="BK66" s="66">
        <f t="shared" si="32"/>
        <v>78.621106806425715</v>
      </c>
      <c r="BL66" s="66">
        <f t="shared" si="32"/>
        <v>80.249110078881202</v>
      </c>
      <c r="BM66" s="66">
        <f t="shared" si="32"/>
        <v>81.907955724923056</v>
      </c>
      <c r="BN66" s="66">
        <f t="shared" si="32"/>
        <v>83.598047237916987</v>
      </c>
      <c r="BO66" s="66">
        <f t="shared" si="32"/>
        <v>85.31978213270267</v>
      </c>
      <c r="BP66" s="66">
        <f t="shared" si="32"/>
        <v>87.073551044771662</v>
      </c>
      <c r="BQ66" s="66">
        <f t="shared" si="32"/>
        <v>88.859736772906558</v>
      </c>
      <c r="BR66" s="66">
        <f t="shared" si="32"/>
        <v>90.691088119663021</v>
      </c>
      <c r="BS66" s="66">
        <f t="shared" si="32"/>
        <v>92.570908728741657</v>
      </c>
      <c r="BT66" s="66">
        <f t="shared" si="32"/>
        <v>94.501211409879005</v>
      </c>
      <c r="BU66" s="66">
        <f t="shared" si="32"/>
        <v>96.484174124705021</v>
      </c>
      <c r="BV66" s="66">
        <f t="shared" si="32"/>
        <v>98.522107502013782</v>
      </c>
      <c r="BW66" s="66">
        <f t="shared" ref="BW66:CA66" si="33">BW60/($K$76*365)</f>
        <v>100.60049820252434</v>
      </c>
      <c r="BX66" s="66">
        <f t="shared" si="33"/>
        <v>102.72099536730984</v>
      </c>
      <c r="BY66" s="66">
        <f t="shared" si="33"/>
        <v>104.88556367827418</v>
      </c>
      <c r="BZ66" s="66">
        <f t="shared" si="33"/>
        <v>107.09536217174933</v>
      </c>
      <c r="CA66" s="66">
        <f t="shared" si="33"/>
        <v>109.35142648901346</v>
      </c>
    </row>
    <row r="67" spans="9:310" ht="14.5" x14ac:dyDescent="0.35">
      <c r="I67" s="90">
        <f>-PMT(K79,COUNT(Q67:AM67),NPV(K79,Q67:AM67))</f>
        <v>113.06483568262081</v>
      </c>
      <c r="J67" s="23" t="s">
        <v>128</v>
      </c>
      <c r="K67" s="66">
        <f t="shared" ref="K67:BV67" si="34">K61/($K$77*365)</f>
        <v>75.346764497549884</v>
      </c>
      <c r="L67" s="66">
        <f t="shared" si="34"/>
        <v>78.004535854545708</v>
      </c>
      <c r="M67" s="66">
        <f t="shared" si="34"/>
        <v>79.90730414543809</v>
      </c>
      <c r="N67" s="66">
        <f t="shared" si="34"/>
        <v>79.108322056274048</v>
      </c>
      <c r="O67" s="66">
        <f t="shared" si="34"/>
        <v>80.280496175959101</v>
      </c>
      <c r="P67" s="66">
        <f t="shared" si="34"/>
        <v>90.551698508089331</v>
      </c>
      <c r="Q67" s="66">
        <f t="shared" si="34"/>
        <v>93.453103043014252</v>
      </c>
      <c r="R67" s="66">
        <f t="shared" si="34"/>
        <v>95.64382957158665</v>
      </c>
      <c r="S67" s="66">
        <f t="shared" si="34"/>
        <v>97.759695516460397</v>
      </c>
      <c r="T67" s="66">
        <f t="shared" si="34"/>
        <v>99.920382030015588</v>
      </c>
      <c r="U67" s="66">
        <f t="shared" si="34"/>
        <v>102.12932387570685</v>
      </c>
      <c r="V67" s="66">
        <f t="shared" si="34"/>
        <v>104.35462269576392</v>
      </c>
      <c r="W67" s="66">
        <f t="shared" si="34"/>
        <v>106.62814855482269</v>
      </c>
      <c r="X67" s="66">
        <f t="shared" si="34"/>
        <v>108.95169198278074</v>
      </c>
      <c r="Y67" s="66">
        <f t="shared" si="34"/>
        <v>111.32635336615384</v>
      </c>
      <c r="Z67" s="66">
        <f t="shared" si="34"/>
        <v>113.75325729996118</v>
      </c>
      <c r="AA67" s="66">
        <f t="shared" si="34"/>
        <v>116.23355312031227</v>
      </c>
      <c r="AB67" s="66">
        <f t="shared" si="34"/>
        <v>118.7684154487111</v>
      </c>
      <c r="AC67" s="66">
        <f t="shared" si="34"/>
        <v>121.35904474833468</v>
      </c>
      <c r="AD67" s="66">
        <f t="shared" si="34"/>
        <v>124.00666789255</v>
      </c>
      <c r="AE67" s="66">
        <f t="shared" si="34"/>
        <v>126.71253874593805</v>
      </c>
      <c r="AF67" s="66">
        <f t="shared" si="34"/>
        <v>129.47793875810063</v>
      </c>
      <c r="AG67" s="66">
        <f t="shared" si="34"/>
        <v>132.30417757053078</v>
      </c>
      <c r="AH67" s="66">
        <f t="shared" si="34"/>
        <v>135.1925936368344</v>
      </c>
      <c r="AI67" s="66">
        <f t="shared" si="34"/>
        <v>138.1445548565967</v>
      </c>
      <c r="AJ67" s="66">
        <f t="shared" si="34"/>
        <v>141.16145922319379</v>
      </c>
      <c r="AK67" s="66">
        <f t="shared" si="34"/>
        <v>144.24473548585598</v>
      </c>
      <c r="AL67" s="66">
        <f t="shared" si="34"/>
        <v>147.39584382629675</v>
      </c>
      <c r="AM67" s="66">
        <f t="shared" si="34"/>
        <v>150.61627655022724</v>
      </c>
      <c r="AN67" s="66">
        <f t="shared" si="34"/>
        <v>153.28990004553376</v>
      </c>
      <c r="AO67" s="66">
        <f t="shared" si="34"/>
        <v>155.93482540115122</v>
      </c>
      <c r="AP67" s="66">
        <f t="shared" si="34"/>
        <v>158.61669865395493</v>
      </c>
      <c r="AQ67" s="66">
        <f t="shared" si="34"/>
        <v>161.33249255584636</v>
      </c>
      <c r="AR67" s="66">
        <f t="shared" si="34"/>
        <v>164.08225873701718</v>
      </c>
      <c r="AS67" s="66">
        <f t="shared" si="34"/>
        <v>167.69782535061373</v>
      </c>
      <c r="AT67" s="66">
        <f t="shared" si="34"/>
        <v>171.33082520118134</v>
      </c>
      <c r="AU67" s="66">
        <f t="shared" si="34"/>
        <v>174.98408716220976</v>
      </c>
      <c r="AV67" s="66">
        <f t="shared" si="34"/>
        <v>178.70220869412745</v>
      </c>
      <c r="AW67" s="66">
        <f t="shared" si="34"/>
        <v>182.49374637043786</v>
      </c>
      <c r="AX67" s="66">
        <f t="shared" si="34"/>
        <v>186.35995943248901</v>
      </c>
      <c r="AY67" s="66">
        <f t="shared" si="34"/>
        <v>190.30195659748665</v>
      </c>
      <c r="AZ67" s="66">
        <f t="shared" si="34"/>
        <v>194.3229691694938</v>
      </c>
      <c r="BA67" s="66">
        <f t="shared" si="34"/>
        <v>198.42435101166961</v>
      </c>
      <c r="BB67" s="66">
        <f t="shared" si="34"/>
        <v>202.60741744713542</v>
      </c>
      <c r="BC67" s="66">
        <f t="shared" si="34"/>
        <v>206.873487783776</v>
      </c>
      <c r="BD67" s="66">
        <f t="shared" si="34"/>
        <v>211.22388406256499</v>
      </c>
      <c r="BE67" s="66">
        <f t="shared" si="34"/>
        <v>215.65992970982026</v>
      </c>
      <c r="BF67" s="66">
        <f t="shared" si="34"/>
        <v>220.1829480880867</v>
      </c>
      <c r="BG67" s="66">
        <f t="shared" si="34"/>
        <v>224.79426094011447</v>
      </c>
      <c r="BH67" s="66">
        <f t="shared" si="34"/>
        <v>229.49518672015628</v>
      </c>
      <c r="BI67" s="66">
        <f t="shared" si="34"/>
        <v>234.28703880656633</v>
      </c>
      <c r="BJ67" s="66">
        <f t="shared" si="34"/>
        <v>239.17112358942882</v>
      </c>
      <c r="BK67" s="66">
        <f t="shared" si="34"/>
        <v>244.14873842669132</v>
      </c>
      <c r="BL67" s="66">
        <f t="shared" si="34"/>
        <v>249.2211694620147</v>
      </c>
      <c r="BM67" s="66">
        <f t="shared" si="34"/>
        <v>254.38968929728938</v>
      </c>
      <c r="BN67" s="66">
        <f t="shared" si="34"/>
        <v>259.65555451249935</v>
      </c>
      <c r="BO67" s="66">
        <f t="shared" si="34"/>
        <v>265.02000302534412</v>
      </c>
      <c r="BP67" s="66">
        <f t="shared" si="34"/>
        <v>270.48425128275943</v>
      </c>
      <c r="BQ67" s="66">
        <f t="shared" si="34"/>
        <v>276.04949127620569</v>
      </c>
      <c r="BR67" s="66">
        <f t="shared" si="34"/>
        <v>281.75603961245957</v>
      </c>
      <c r="BS67" s="66">
        <f t="shared" si="34"/>
        <v>287.61370041238416</v>
      </c>
      <c r="BT67" s="66">
        <f t="shared" si="34"/>
        <v>293.6286988577545</v>
      </c>
      <c r="BU67" s="66">
        <f t="shared" si="34"/>
        <v>299.80782879574275</v>
      </c>
      <c r="BV67" s="66">
        <f t="shared" si="34"/>
        <v>306.15829362150663</v>
      </c>
      <c r="BW67" s="66">
        <f t="shared" ref="BW67:CA67" si="35">BW61/($K$77*365)</f>
        <v>312.6340617951235</v>
      </c>
      <c r="BX67" s="66">
        <f t="shared" si="35"/>
        <v>319.24109400591317</v>
      </c>
      <c r="BY67" s="66">
        <f t="shared" si="35"/>
        <v>325.98549352868406</v>
      </c>
      <c r="BZ67" s="66">
        <f t="shared" si="35"/>
        <v>332.87083175413318</v>
      </c>
      <c r="CA67" s="66">
        <f t="shared" si="35"/>
        <v>339.90033001206876</v>
      </c>
    </row>
    <row r="70" spans="9:310" ht="14.5" x14ac:dyDescent="0.35">
      <c r="J70" s="102" t="s">
        <v>252</v>
      </c>
    </row>
    <row r="72" spans="9:310" x14ac:dyDescent="0.3">
      <c r="W72">
        <v>2022</v>
      </c>
      <c r="X72">
        <v>2022</v>
      </c>
      <c r="Y72">
        <v>2022</v>
      </c>
      <c r="Z72">
        <v>2022</v>
      </c>
      <c r="AA72">
        <v>2022</v>
      </c>
      <c r="AB72">
        <v>2022</v>
      </c>
      <c r="AC72">
        <v>2022</v>
      </c>
      <c r="AD72">
        <v>2022</v>
      </c>
      <c r="AE72">
        <v>2022</v>
      </c>
      <c r="AF72">
        <v>2022</v>
      </c>
      <c r="AG72">
        <v>2022</v>
      </c>
      <c r="AH72">
        <v>2022</v>
      </c>
      <c r="AI72">
        <f>W72+1</f>
        <v>2023</v>
      </c>
      <c r="AJ72">
        <f t="shared" ref="AJ72:CU72" si="36">X72+1</f>
        <v>2023</v>
      </c>
      <c r="AK72">
        <f t="shared" si="36"/>
        <v>2023</v>
      </c>
      <c r="AL72">
        <f t="shared" si="36"/>
        <v>2023</v>
      </c>
      <c r="AM72">
        <f t="shared" si="36"/>
        <v>2023</v>
      </c>
      <c r="AN72">
        <f t="shared" si="36"/>
        <v>2023</v>
      </c>
      <c r="AO72">
        <f t="shared" si="36"/>
        <v>2023</v>
      </c>
      <c r="AP72">
        <f t="shared" si="36"/>
        <v>2023</v>
      </c>
      <c r="AQ72">
        <f t="shared" si="36"/>
        <v>2023</v>
      </c>
      <c r="AR72">
        <f t="shared" si="36"/>
        <v>2023</v>
      </c>
      <c r="AS72">
        <f t="shared" si="36"/>
        <v>2023</v>
      </c>
      <c r="AT72">
        <f t="shared" si="36"/>
        <v>2023</v>
      </c>
      <c r="AU72">
        <f t="shared" si="36"/>
        <v>2024</v>
      </c>
      <c r="AV72">
        <f t="shared" si="36"/>
        <v>2024</v>
      </c>
      <c r="AW72">
        <f t="shared" si="36"/>
        <v>2024</v>
      </c>
      <c r="AX72">
        <f t="shared" si="36"/>
        <v>2024</v>
      </c>
      <c r="AY72">
        <f t="shared" si="36"/>
        <v>2024</v>
      </c>
      <c r="AZ72">
        <f t="shared" si="36"/>
        <v>2024</v>
      </c>
      <c r="BA72">
        <f t="shared" si="36"/>
        <v>2024</v>
      </c>
      <c r="BB72">
        <f t="shared" si="36"/>
        <v>2024</v>
      </c>
      <c r="BC72">
        <f t="shared" si="36"/>
        <v>2024</v>
      </c>
      <c r="BD72">
        <f t="shared" si="36"/>
        <v>2024</v>
      </c>
      <c r="BE72">
        <f t="shared" si="36"/>
        <v>2024</v>
      </c>
      <c r="BF72">
        <f t="shared" si="36"/>
        <v>2024</v>
      </c>
      <c r="BG72">
        <f t="shared" si="36"/>
        <v>2025</v>
      </c>
      <c r="BH72">
        <f t="shared" si="36"/>
        <v>2025</v>
      </c>
      <c r="BI72">
        <f t="shared" si="36"/>
        <v>2025</v>
      </c>
      <c r="BJ72">
        <f t="shared" si="36"/>
        <v>2025</v>
      </c>
      <c r="BK72">
        <f t="shared" si="36"/>
        <v>2025</v>
      </c>
      <c r="BL72">
        <f t="shared" si="36"/>
        <v>2025</v>
      </c>
      <c r="BM72">
        <f t="shared" si="36"/>
        <v>2025</v>
      </c>
      <c r="BN72">
        <f t="shared" si="36"/>
        <v>2025</v>
      </c>
      <c r="BO72">
        <f t="shared" si="36"/>
        <v>2025</v>
      </c>
      <c r="BP72">
        <f t="shared" si="36"/>
        <v>2025</v>
      </c>
      <c r="BQ72">
        <f t="shared" si="36"/>
        <v>2025</v>
      </c>
      <c r="BR72">
        <f t="shared" si="36"/>
        <v>2025</v>
      </c>
      <c r="BS72">
        <f t="shared" si="36"/>
        <v>2026</v>
      </c>
      <c r="BT72">
        <f t="shared" si="36"/>
        <v>2026</v>
      </c>
      <c r="BU72">
        <f t="shared" si="36"/>
        <v>2026</v>
      </c>
      <c r="BV72">
        <f t="shared" si="36"/>
        <v>2026</v>
      </c>
      <c r="BW72">
        <f t="shared" si="36"/>
        <v>2026</v>
      </c>
      <c r="BX72">
        <f t="shared" si="36"/>
        <v>2026</v>
      </c>
      <c r="BY72">
        <f t="shared" si="36"/>
        <v>2026</v>
      </c>
      <c r="BZ72">
        <f t="shared" si="36"/>
        <v>2026</v>
      </c>
      <c r="CA72">
        <f t="shared" si="36"/>
        <v>2026</v>
      </c>
      <c r="CB72">
        <f t="shared" si="36"/>
        <v>2026</v>
      </c>
      <c r="CC72">
        <f t="shared" si="36"/>
        <v>2026</v>
      </c>
      <c r="CD72">
        <f t="shared" si="36"/>
        <v>2026</v>
      </c>
      <c r="CE72">
        <f t="shared" si="36"/>
        <v>2027</v>
      </c>
      <c r="CF72">
        <f t="shared" si="36"/>
        <v>2027</v>
      </c>
      <c r="CG72">
        <f t="shared" si="36"/>
        <v>2027</v>
      </c>
      <c r="CH72">
        <f t="shared" si="36"/>
        <v>2027</v>
      </c>
      <c r="CI72">
        <f t="shared" si="36"/>
        <v>2027</v>
      </c>
      <c r="CJ72">
        <f t="shared" si="36"/>
        <v>2027</v>
      </c>
      <c r="CK72">
        <f t="shared" si="36"/>
        <v>2027</v>
      </c>
      <c r="CL72">
        <f t="shared" si="36"/>
        <v>2027</v>
      </c>
      <c r="CM72">
        <f t="shared" si="36"/>
        <v>2027</v>
      </c>
      <c r="CN72">
        <f t="shared" si="36"/>
        <v>2027</v>
      </c>
      <c r="CO72">
        <f t="shared" si="36"/>
        <v>2027</v>
      </c>
      <c r="CP72">
        <f t="shared" si="36"/>
        <v>2027</v>
      </c>
      <c r="CQ72">
        <f t="shared" si="36"/>
        <v>2028</v>
      </c>
      <c r="CR72">
        <f t="shared" si="36"/>
        <v>2028</v>
      </c>
      <c r="CS72">
        <f t="shared" si="36"/>
        <v>2028</v>
      </c>
      <c r="CT72">
        <f t="shared" si="36"/>
        <v>2028</v>
      </c>
      <c r="CU72">
        <f t="shared" si="36"/>
        <v>2028</v>
      </c>
      <c r="CV72">
        <f t="shared" ref="CV72:FG72" si="37">CJ72+1</f>
        <v>2028</v>
      </c>
      <c r="CW72">
        <f t="shared" si="37"/>
        <v>2028</v>
      </c>
      <c r="CX72">
        <f t="shared" si="37"/>
        <v>2028</v>
      </c>
      <c r="CY72">
        <f t="shared" si="37"/>
        <v>2028</v>
      </c>
      <c r="CZ72">
        <f t="shared" si="37"/>
        <v>2028</v>
      </c>
      <c r="DA72">
        <f t="shared" si="37"/>
        <v>2028</v>
      </c>
      <c r="DB72">
        <f t="shared" si="37"/>
        <v>2028</v>
      </c>
      <c r="DC72">
        <f t="shared" si="37"/>
        <v>2029</v>
      </c>
      <c r="DD72">
        <f t="shared" si="37"/>
        <v>2029</v>
      </c>
      <c r="DE72">
        <f t="shared" si="37"/>
        <v>2029</v>
      </c>
      <c r="DF72">
        <f t="shared" si="37"/>
        <v>2029</v>
      </c>
      <c r="DG72">
        <f t="shared" si="37"/>
        <v>2029</v>
      </c>
      <c r="DH72">
        <f t="shared" si="37"/>
        <v>2029</v>
      </c>
      <c r="DI72">
        <f t="shared" si="37"/>
        <v>2029</v>
      </c>
      <c r="DJ72">
        <f t="shared" si="37"/>
        <v>2029</v>
      </c>
      <c r="DK72">
        <f t="shared" si="37"/>
        <v>2029</v>
      </c>
      <c r="DL72">
        <f t="shared" si="37"/>
        <v>2029</v>
      </c>
      <c r="DM72">
        <f t="shared" si="37"/>
        <v>2029</v>
      </c>
      <c r="DN72">
        <f t="shared" si="37"/>
        <v>2029</v>
      </c>
      <c r="DO72">
        <f t="shared" si="37"/>
        <v>2030</v>
      </c>
      <c r="DP72">
        <f t="shared" si="37"/>
        <v>2030</v>
      </c>
      <c r="DQ72">
        <f t="shared" si="37"/>
        <v>2030</v>
      </c>
      <c r="DR72">
        <f t="shared" si="37"/>
        <v>2030</v>
      </c>
      <c r="DS72">
        <f t="shared" si="37"/>
        <v>2030</v>
      </c>
      <c r="DT72">
        <f t="shared" si="37"/>
        <v>2030</v>
      </c>
      <c r="DU72">
        <f t="shared" si="37"/>
        <v>2030</v>
      </c>
      <c r="DV72">
        <f t="shared" si="37"/>
        <v>2030</v>
      </c>
      <c r="DW72">
        <f t="shared" si="37"/>
        <v>2030</v>
      </c>
      <c r="DX72">
        <f t="shared" si="37"/>
        <v>2030</v>
      </c>
      <c r="DY72">
        <f t="shared" si="37"/>
        <v>2030</v>
      </c>
      <c r="DZ72">
        <f t="shared" si="37"/>
        <v>2030</v>
      </c>
      <c r="EA72">
        <f t="shared" si="37"/>
        <v>2031</v>
      </c>
      <c r="EB72">
        <f t="shared" si="37"/>
        <v>2031</v>
      </c>
      <c r="EC72">
        <f t="shared" si="37"/>
        <v>2031</v>
      </c>
      <c r="ED72">
        <f t="shared" si="37"/>
        <v>2031</v>
      </c>
      <c r="EE72">
        <f t="shared" si="37"/>
        <v>2031</v>
      </c>
      <c r="EF72">
        <f t="shared" si="37"/>
        <v>2031</v>
      </c>
      <c r="EG72">
        <f t="shared" si="37"/>
        <v>2031</v>
      </c>
      <c r="EH72">
        <f t="shared" si="37"/>
        <v>2031</v>
      </c>
      <c r="EI72">
        <f t="shared" si="37"/>
        <v>2031</v>
      </c>
      <c r="EJ72">
        <f t="shared" si="37"/>
        <v>2031</v>
      </c>
      <c r="EK72">
        <f t="shared" si="37"/>
        <v>2031</v>
      </c>
      <c r="EL72">
        <f t="shared" si="37"/>
        <v>2031</v>
      </c>
      <c r="EM72">
        <f t="shared" si="37"/>
        <v>2032</v>
      </c>
      <c r="EN72">
        <f t="shared" si="37"/>
        <v>2032</v>
      </c>
      <c r="EO72">
        <f t="shared" si="37"/>
        <v>2032</v>
      </c>
      <c r="EP72">
        <f t="shared" si="37"/>
        <v>2032</v>
      </c>
      <c r="EQ72">
        <f t="shared" si="37"/>
        <v>2032</v>
      </c>
      <c r="ER72">
        <f t="shared" si="37"/>
        <v>2032</v>
      </c>
      <c r="ES72">
        <f t="shared" si="37"/>
        <v>2032</v>
      </c>
      <c r="ET72">
        <f t="shared" si="37"/>
        <v>2032</v>
      </c>
      <c r="EU72">
        <f t="shared" si="37"/>
        <v>2032</v>
      </c>
      <c r="EV72">
        <f t="shared" si="37"/>
        <v>2032</v>
      </c>
      <c r="EW72">
        <f t="shared" si="37"/>
        <v>2032</v>
      </c>
      <c r="EX72">
        <f t="shared" si="37"/>
        <v>2032</v>
      </c>
      <c r="EY72">
        <f t="shared" si="37"/>
        <v>2033</v>
      </c>
      <c r="EZ72">
        <f t="shared" si="37"/>
        <v>2033</v>
      </c>
      <c r="FA72">
        <f t="shared" si="37"/>
        <v>2033</v>
      </c>
      <c r="FB72">
        <f t="shared" si="37"/>
        <v>2033</v>
      </c>
      <c r="FC72">
        <f t="shared" si="37"/>
        <v>2033</v>
      </c>
      <c r="FD72">
        <f t="shared" si="37"/>
        <v>2033</v>
      </c>
      <c r="FE72">
        <f t="shared" si="37"/>
        <v>2033</v>
      </c>
      <c r="FF72">
        <f t="shared" si="37"/>
        <v>2033</v>
      </c>
      <c r="FG72">
        <f t="shared" si="37"/>
        <v>2033</v>
      </c>
      <c r="FH72">
        <f t="shared" ref="FH72:HS72" si="38">EV72+1</f>
        <v>2033</v>
      </c>
      <c r="FI72">
        <f t="shared" si="38"/>
        <v>2033</v>
      </c>
      <c r="FJ72">
        <f t="shared" si="38"/>
        <v>2033</v>
      </c>
      <c r="FK72">
        <f t="shared" si="38"/>
        <v>2034</v>
      </c>
      <c r="FL72">
        <f t="shared" si="38"/>
        <v>2034</v>
      </c>
      <c r="FM72">
        <f t="shared" si="38"/>
        <v>2034</v>
      </c>
      <c r="FN72">
        <f t="shared" si="38"/>
        <v>2034</v>
      </c>
      <c r="FO72">
        <f t="shared" si="38"/>
        <v>2034</v>
      </c>
      <c r="FP72">
        <f t="shared" si="38"/>
        <v>2034</v>
      </c>
      <c r="FQ72">
        <f t="shared" si="38"/>
        <v>2034</v>
      </c>
      <c r="FR72">
        <f t="shared" si="38"/>
        <v>2034</v>
      </c>
      <c r="FS72">
        <f t="shared" si="38"/>
        <v>2034</v>
      </c>
      <c r="FT72">
        <f t="shared" si="38"/>
        <v>2034</v>
      </c>
      <c r="FU72">
        <f t="shared" si="38"/>
        <v>2034</v>
      </c>
      <c r="FV72">
        <f t="shared" si="38"/>
        <v>2034</v>
      </c>
      <c r="FW72">
        <f t="shared" si="38"/>
        <v>2035</v>
      </c>
      <c r="FX72">
        <f t="shared" si="38"/>
        <v>2035</v>
      </c>
      <c r="FY72">
        <f t="shared" si="38"/>
        <v>2035</v>
      </c>
      <c r="FZ72">
        <f t="shared" si="38"/>
        <v>2035</v>
      </c>
      <c r="GA72">
        <f t="shared" si="38"/>
        <v>2035</v>
      </c>
      <c r="GB72">
        <f t="shared" si="38"/>
        <v>2035</v>
      </c>
      <c r="GC72">
        <f t="shared" si="38"/>
        <v>2035</v>
      </c>
      <c r="GD72">
        <f t="shared" si="38"/>
        <v>2035</v>
      </c>
      <c r="GE72">
        <f t="shared" si="38"/>
        <v>2035</v>
      </c>
      <c r="GF72">
        <f t="shared" si="38"/>
        <v>2035</v>
      </c>
      <c r="GG72">
        <f t="shared" si="38"/>
        <v>2035</v>
      </c>
      <c r="GH72">
        <f t="shared" si="38"/>
        <v>2035</v>
      </c>
      <c r="GI72">
        <f t="shared" si="38"/>
        <v>2036</v>
      </c>
      <c r="GJ72">
        <f t="shared" si="38"/>
        <v>2036</v>
      </c>
      <c r="GK72">
        <f t="shared" si="38"/>
        <v>2036</v>
      </c>
      <c r="GL72">
        <f t="shared" si="38"/>
        <v>2036</v>
      </c>
      <c r="GM72">
        <f t="shared" si="38"/>
        <v>2036</v>
      </c>
      <c r="GN72">
        <f t="shared" si="38"/>
        <v>2036</v>
      </c>
      <c r="GO72">
        <f t="shared" si="38"/>
        <v>2036</v>
      </c>
      <c r="GP72">
        <f t="shared" si="38"/>
        <v>2036</v>
      </c>
      <c r="GQ72">
        <f t="shared" si="38"/>
        <v>2036</v>
      </c>
      <c r="GR72">
        <f t="shared" si="38"/>
        <v>2036</v>
      </c>
      <c r="GS72">
        <f t="shared" si="38"/>
        <v>2036</v>
      </c>
      <c r="GT72">
        <f t="shared" si="38"/>
        <v>2036</v>
      </c>
      <c r="GU72">
        <f t="shared" si="38"/>
        <v>2037</v>
      </c>
      <c r="GV72">
        <f t="shared" si="38"/>
        <v>2037</v>
      </c>
      <c r="GW72">
        <f t="shared" si="38"/>
        <v>2037</v>
      </c>
      <c r="GX72">
        <f t="shared" si="38"/>
        <v>2037</v>
      </c>
      <c r="GY72">
        <f t="shared" si="38"/>
        <v>2037</v>
      </c>
      <c r="GZ72">
        <f t="shared" si="38"/>
        <v>2037</v>
      </c>
      <c r="HA72">
        <f t="shared" si="38"/>
        <v>2037</v>
      </c>
      <c r="HB72">
        <f t="shared" si="38"/>
        <v>2037</v>
      </c>
      <c r="HC72">
        <f t="shared" si="38"/>
        <v>2037</v>
      </c>
      <c r="HD72">
        <f t="shared" si="38"/>
        <v>2037</v>
      </c>
      <c r="HE72">
        <f t="shared" si="38"/>
        <v>2037</v>
      </c>
      <c r="HF72">
        <f t="shared" si="38"/>
        <v>2037</v>
      </c>
      <c r="HG72">
        <f t="shared" si="38"/>
        <v>2038</v>
      </c>
      <c r="HH72">
        <f t="shared" si="38"/>
        <v>2038</v>
      </c>
      <c r="HI72">
        <f t="shared" si="38"/>
        <v>2038</v>
      </c>
      <c r="HJ72">
        <f t="shared" si="38"/>
        <v>2038</v>
      </c>
      <c r="HK72">
        <f t="shared" si="38"/>
        <v>2038</v>
      </c>
      <c r="HL72">
        <f t="shared" si="38"/>
        <v>2038</v>
      </c>
      <c r="HM72">
        <f t="shared" si="38"/>
        <v>2038</v>
      </c>
      <c r="HN72">
        <f t="shared" si="38"/>
        <v>2038</v>
      </c>
      <c r="HO72">
        <f t="shared" si="38"/>
        <v>2038</v>
      </c>
      <c r="HP72">
        <f t="shared" si="38"/>
        <v>2038</v>
      </c>
      <c r="HQ72">
        <f t="shared" si="38"/>
        <v>2038</v>
      </c>
      <c r="HR72">
        <f t="shared" si="38"/>
        <v>2038</v>
      </c>
      <c r="HS72">
        <f t="shared" si="38"/>
        <v>2039</v>
      </c>
      <c r="HT72">
        <f t="shared" ref="HT72:KE72" si="39">HH72+1</f>
        <v>2039</v>
      </c>
      <c r="HU72">
        <f t="shared" si="39"/>
        <v>2039</v>
      </c>
      <c r="HV72">
        <f t="shared" si="39"/>
        <v>2039</v>
      </c>
      <c r="HW72">
        <f t="shared" si="39"/>
        <v>2039</v>
      </c>
      <c r="HX72">
        <f t="shared" si="39"/>
        <v>2039</v>
      </c>
      <c r="HY72">
        <f t="shared" si="39"/>
        <v>2039</v>
      </c>
      <c r="HZ72">
        <f t="shared" si="39"/>
        <v>2039</v>
      </c>
      <c r="IA72">
        <f t="shared" si="39"/>
        <v>2039</v>
      </c>
      <c r="IB72">
        <f t="shared" si="39"/>
        <v>2039</v>
      </c>
      <c r="IC72">
        <f t="shared" si="39"/>
        <v>2039</v>
      </c>
      <c r="ID72">
        <f t="shared" si="39"/>
        <v>2039</v>
      </c>
      <c r="IE72">
        <f t="shared" si="39"/>
        <v>2040</v>
      </c>
      <c r="IF72">
        <f t="shared" si="39"/>
        <v>2040</v>
      </c>
      <c r="IG72">
        <f t="shared" si="39"/>
        <v>2040</v>
      </c>
      <c r="IH72">
        <f t="shared" si="39"/>
        <v>2040</v>
      </c>
      <c r="II72">
        <f t="shared" si="39"/>
        <v>2040</v>
      </c>
      <c r="IJ72">
        <f t="shared" si="39"/>
        <v>2040</v>
      </c>
      <c r="IK72">
        <f t="shared" si="39"/>
        <v>2040</v>
      </c>
      <c r="IL72">
        <f t="shared" si="39"/>
        <v>2040</v>
      </c>
      <c r="IM72">
        <f t="shared" si="39"/>
        <v>2040</v>
      </c>
      <c r="IN72">
        <f t="shared" si="39"/>
        <v>2040</v>
      </c>
      <c r="IO72">
        <f t="shared" si="39"/>
        <v>2040</v>
      </c>
      <c r="IP72">
        <f t="shared" si="39"/>
        <v>2040</v>
      </c>
      <c r="IQ72">
        <f t="shared" si="39"/>
        <v>2041</v>
      </c>
      <c r="IR72">
        <f t="shared" si="39"/>
        <v>2041</v>
      </c>
      <c r="IS72">
        <f t="shared" si="39"/>
        <v>2041</v>
      </c>
      <c r="IT72">
        <f t="shared" si="39"/>
        <v>2041</v>
      </c>
      <c r="IU72">
        <f t="shared" si="39"/>
        <v>2041</v>
      </c>
      <c r="IV72">
        <f t="shared" si="39"/>
        <v>2041</v>
      </c>
      <c r="IW72">
        <f t="shared" si="39"/>
        <v>2041</v>
      </c>
      <c r="IX72">
        <f t="shared" si="39"/>
        <v>2041</v>
      </c>
      <c r="IY72">
        <f t="shared" si="39"/>
        <v>2041</v>
      </c>
      <c r="IZ72">
        <f t="shared" si="39"/>
        <v>2041</v>
      </c>
      <c r="JA72">
        <f t="shared" si="39"/>
        <v>2041</v>
      </c>
      <c r="JB72">
        <f t="shared" si="39"/>
        <v>2041</v>
      </c>
      <c r="JC72">
        <f t="shared" si="39"/>
        <v>2042</v>
      </c>
      <c r="JD72">
        <f t="shared" si="39"/>
        <v>2042</v>
      </c>
      <c r="JE72">
        <f t="shared" si="39"/>
        <v>2042</v>
      </c>
      <c r="JF72">
        <f t="shared" si="39"/>
        <v>2042</v>
      </c>
      <c r="JG72">
        <f t="shared" si="39"/>
        <v>2042</v>
      </c>
      <c r="JH72">
        <f t="shared" si="39"/>
        <v>2042</v>
      </c>
      <c r="JI72">
        <f t="shared" si="39"/>
        <v>2042</v>
      </c>
      <c r="JJ72">
        <f t="shared" si="39"/>
        <v>2042</v>
      </c>
      <c r="JK72">
        <f t="shared" si="39"/>
        <v>2042</v>
      </c>
      <c r="JL72">
        <f t="shared" si="39"/>
        <v>2042</v>
      </c>
      <c r="JM72">
        <f t="shared" si="39"/>
        <v>2042</v>
      </c>
      <c r="JN72">
        <f t="shared" si="39"/>
        <v>2042</v>
      </c>
      <c r="JO72">
        <f t="shared" si="39"/>
        <v>2043</v>
      </c>
      <c r="JP72">
        <f t="shared" si="39"/>
        <v>2043</v>
      </c>
      <c r="JQ72">
        <f t="shared" si="39"/>
        <v>2043</v>
      </c>
      <c r="JR72">
        <f t="shared" si="39"/>
        <v>2043</v>
      </c>
      <c r="JS72">
        <f t="shared" si="39"/>
        <v>2043</v>
      </c>
      <c r="JT72">
        <f t="shared" si="39"/>
        <v>2043</v>
      </c>
      <c r="JU72">
        <f t="shared" si="39"/>
        <v>2043</v>
      </c>
      <c r="JV72">
        <f t="shared" si="39"/>
        <v>2043</v>
      </c>
      <c r="JW72">
        <f t="shared" si="39"/>
        <v>2043</v>
      </c>
      <c r="JX72">
        <f t="shared" si="39"/>
        <v>2043</v>
      </c>
      <c r="JY72">
        <f t="shared" si="39"/>
        <v>2043</v>
      </c>
      <c r="JZ72">
        <f t="shared" si="39"/>
        <v>2043</v>
      </c>
      <c r="KA72">
        <f t="shared" si="39"/>
        <v>2044</v>
      </c>
      <c r="KB72">
        <f t="shared" si="39"/>
        <v>2044</v>
      </c>
      <c r="KC72">
        <f t="shared" si="39"/>
        <v>2044</v>
      </c>
      <c r="KD72">
        <f t="shared" si="39"/>
        <v>2044</v>
      </c>
      <c r="KE72">
        <f t="shared" si="39"/>
        <v>2044</v>
      </c>
      <c r="KF72">
        <f t="shared" ref="KF72:KX72" si="40">JT72+1</f>
        <v>2044</v>
      </c>
      <c r="KG72">
        <f t="shared" si="40"/>
        <v>2044</v>
      </c>
      <c r="KH72">
        <f t="shared" si="40"/>
        <v>2044</v>
      </c>
      <c r="KI72">
        <f t="shared" si="40"/>
        <v>2044</v>
      </c>
      <c r="KJ72">
        <f t="shared" si="40"/>
        <v>2044</v>
      </c>
      <c r="KK72">
        <f t="shared" si="40"/>
        <v>2044</v>
      </c>
      <c r="KL72">
        <f t="shared" si="40"/>
        <v>2044</v>
      </c>
      <c r="KM72">
        <f t="shared" si="40"/>
        <v>2045</v>
      </c>
      <c r="KN72">
        <f t="shared" si="40"/>
        <v>2045</v>
      </c>
      <c r="KO72">
        <f t="shared" si="40"/>
        <v>2045</v>
      </c>
      <c r="KP72">
        <f t="shared" si="40"/>
        <v>2045</v>
      </c>
      <c r="KQ72">
        <f t="shared" si="40"/>
        <v>2045</v>
      </c>
      <c r="KR72">
        <f t="shared" si="40"/>
        <v>2045</v>
      </c>
      <c r="KS72">
        <f t="shared" si="40"/>
        <v>2045</v>
      </c>
      <c r="KT72">
        <f t="shared" si="40"/>
        <v>2045</v>
      </c>
      <c r="KU72">
        <f t="shared" si="40"/>
        <v>2045</v>
      </c>
      <c r="KV72">
        <f t="shared" si="40"/>
        <v>2045</v>
      </c>
      <c r="KW72">
        <f t="shared" si="40"/>
        <v>2045</v>
      </c>
      <c r="KX72">
        <f t="shared" si="40"/>
        <v>2045</v>
      </c>
    </row>
    <row r="73" spans="9:310" ht="58" x14ac:dyDescent="0.35">
      <c r="J73" s="58" t="s">
        <v>167</v>
      </c>
      <c r="K73" s="58" t="s">
        <v>168</v>
      </c>
      <c r="L73" s="58" t="s">
        <v>169</v>
      </c>
      <c r="M73" s="59" t="s">
        <v>186</v>
      </c>
      <c r="N73" s="59" t="s">
        <v>187</v>
      </c>
      <c r="O73" s="59" t="s">
        <v>185</v>
      </c>
      <c r="P73" s="22"/>
      <c r="V73" t="str">
        <f>J64</f>
        <v xml:space="preserve">Centralized LFG to RNG Production </v>
      </c>
      <c r="W73">
        <f>HLOOKUP(W$72,$P$63:$CA$67,2,FALSE)</f>
        <v>14.552875800372574</v>
      </c>
      <c r="X73">
        <f t="shared" ref="X73:CI73" si="41">HLOOKUP(X$72,$P$63:$CA$67,2,FALSE)</f>
        <v>14.552875800372574</v>
      </c>
      <c r="Y73">
        <f t="shared" si="41"/>
        <v>14.552875800372574</v>
      </c>
      <c r="Z73">
        <f t="shared" si="41"/>
        <v>14.552875800372574</v>
      </c>
      <c r="AA73">
        <f t="shared" si="41"/>
        <v>14.552875800372574</v>
      </c>
      <c r="AB73">
        <f t="shared" si="41"/>
        <v>14.552875800372574</v>
      </c>
      <c r="AC73">
        <f t="shared" si="41"/>
        <v>14.552875800372574</v>
      </c>
      <c r="AD73">
        <f t="shared" si="41"/>
        <v>14.552875800372574</v>
      </c>
      <c r="AE73">
        <f t="shared" si="41"/>
        <v>14.552875800372574</v>
      </c>
      <c r="AF73">
        <f t="shared" si="41"/>
        <v>14.552875800372574</v>
      </c>
      <c r="AG73">
        <f t="shared" si="41"/>
        <v>14.552875800372574</v>
      </c>
      <c r="AH73">
        <f t="shared" si="41"/>
        <v>14.552875800372574</v>
      </c>
      <c r="AI73">
        <f t="shared" si="41"/>
        <v>15.019274500329759</v>
      </c>
      <c r="AJ73">
        <f t="shared" si="41"/>
        <v>15.019274500329759</v>
      </c>
      <c r="AK73">
        <f t="shared" si="41"/>
        <v>15.019274500329759</v>
      </c>
      <c r="AL73">
        <f t="shared" si="41"/>
        <v>15.019274500329759</v>
      </c>
      <c r="AM73">
        <f t="shared" si="41"/>
        <v>15.019274500329759</v>
      </c>
      <c r="AN73">
        <f t="shared" si="41"/>
        <v>15.019274500329759</v>
      </c>
      <c r="AO73">
        <f t="shared" si="41"/>
        <v>15.019274500329759</v>
      </c>
      <c r="AP73">
        <f t="shared" si="41"/>
        <v>15.019274500329759</v>
      </c>
      <c r="AQ73">
        <f t="shared" si="41"/>
        <v>15.019274500329759</v>
      </c>
      <c r="AR73">
        <f t="shared" si="41"/>
        <v>15.019274500329759</v>
      </c>
      <c r="AS73">
        <f t="shared" si="41"/>
        <v>15.019274500329759</v>
      </c>
      <c r="AT73">
        <f t="shared" si="41"/>
        <v>15.019274500329759</v>
      </c>
      <c r="AU73">
        <f t="shared" si="41"/>
        <v>15.371329145575903</v>
      </c>
      <c r="AV73">
        <f t="shared" si="41"/>
        <v>15.371329145575903</v>
      </c>
      <c r="AW73">
        <f t="shared" si="41"/>
        <v>15.371329145575903</v>
      </c>
      <c r="AX73">
        <f t="shared" si="41"/>
        <v>15.371329145575903</v>
      </c>
      <c r="AY73">
        <f t="shared" si="41"/>
        <v>15.371329145575903</v>
      </c>
      <c r="AZ73">
        <f t="shared" si="41"/>
        <v>15.371329145575903</v>
      </c>
      <c r="BA73">
        <f t="shared" si="41"/>
        <v>15.371329145575903</v>
      </c>
      <c r="BB73">
        <f t="shared" si="41"/>
        <v>15.371329145575903</v>
      </c>
      <c r="BC73">
        <f t="shared" si="41"/>
        <v>15.371329145575903</v>
      </c>
      <c r="BD73">
        <f t="shared" si="41"/>
        <v>15.371329145575903</v>
      </c>
      <c r="BE73">
        <f t="shared" si="41"/>
        <v>15.371329145575903</v>
      </c>
      <c r="BF73">
        <f t="shared" si="41"/>
        <v>15.371329145575903</v>
      </c>
      <c r="BG73">
        <f t="shared" si="41"/>
        <v>15.711306946080606</v>
      </c>
      <c r="BH73">
        <f t="shared" si="41"/>
        <v>15.711306946080606</v>
      </c>
      <c r="BI73">
        <f t="shared" si="41"/>
        <v>15.711306946080606</v>
      </c>
      <c r="BJ73">
        <f t="shared" si="41"/>
        <v>15.711306946080606</v>
      </c>
      <c r="BK73">
        <f t="shared" si="41"/>
        <v>15.711306946080606</v>
      </c>
      <c r="BL73">
        <f t="shared" si="41"/>
        <v>15.711306946080606</v>
      </c>
      <c r="BM73">
        <f t="shared" si="41"/>
        <v>15.711306946080606</v>
      </c>
      <c r="BN73">
        <f t="shared" si="41"/>
        <v>15.711306946080606</v>
      </c>
      <c r="BO73">
        <f t="shared" si="41"/>
        <v>15.711306946080606</v>
      </c>
      <c r="BP73">
        <f t="shared" si="41"/>
        <v>15.711306946080606</v>
      </c>
      <c r="BQ73">
        <f t="shared" si="41"/>
        <v>15.711306946080606</v>
      </c>
      <c r="BR73">
        <f t="shared" si="41"/>
        <v>15.711306946080606</v>
      </c>
      <c r="BS73">
        <f t="shared" si="41"/>
        <v>16.058477750363178</v>
      </c>
      <c r="BT73">
        <f t="shared" si="41"/>
        <v>16.058477750363178</v>
      </c>
      <c r="BU73">
        <f t="shared" si="41"/>
        <v>16.058477750363178</v>
      </c>
      <c r="BV73">
        <f t="shared" si="41"/>
        <v>16.058477750363178</v>
      </c>
      <c r="BW73">
        <f t="shared" si="41"/>
        <v>16.058477750363178</v>
      </c>
      <c r="BX73">
        <f t="shared" si="41"/>
        <v>16.058477750363178</v>
      </c>
      <c r="BY73">
        <f t="shared" si="41"/>
        <v>16.058477750363178</v>
      </c>
      <c r="BZ73">
        <f t="shared" si="41"/>
        <v>16.058477750363178</v>
      </c>
      <c r="CA73">
        <f t="shared" si="41"/>
        <v>16.058477750363178</v>
      </c>
      <c r="CB73">
        <f t="shared" si="41"/>
        <v>16.058477750363178</v>
      </c>
      <c r="CC73">
        <f t="shared" si="41"/>
        <v>16.058477750363178</v>
      </c>
      <c r="CD73">
        <f t="shared" si="41"/>
        <v>16.058477750363178</v>
      </c>
      <c r="CE73">
        <f t="shared" si="41"/>
        <v>16.413402035941392</v>
      </c>
      <c r="CF73">
        <f t="shared" si="41"/>
        <v>16.413402035941392</v>
      </c>
      <c r="CG73">
        <f t="shared" si="41"/>
        <v>16.413402035941392</v>
      </c>
      <c r="CH73">
        <f t="shared" si="41"/>
        <v>16.413402035941392</v>
      </c>
      <c r="CI73">
        <f t="shared" si="41"/>
        <v>16.413402035941392</v>
      </c>
      <c r="CJ73">
        <f t="shared" ref="CJ73:EU73" si="42">HLOOKUP(CJ$72,$P$63:$CA$67,2,FALSE)</f>
        <v>16.413402035941392</v>
      </c>
      <c r="CK73">
        <f t="shared" si="42"/>
        <v>16.413402035941392</v>
      </c>
      <c r="CL73">
        <f t="shared" si="42"/>
        <v>16.413402035941392</v>
      </c>
      <c r="CM73">
        <f t="shared" si="42"/>
        <v>16.413402035941392</v>
      </c>
      <c r="CN73">
        <f t="shared" si="42"/>
        <v>16.413402035941392</v>
      </c>
      <c r="CO73">
        <f t="shared" si="42"/>
        <v>16.413402035941392</v>
      </c>
      <c r="CP73">
        <f t="shared" si="42"/>
        <v>16.413402035941392</v>
      </c>
      <c r="CQ73">
        <f t="shared" si="42"/>
        <v>16.770957130590702</v>
      </c>
      <c r="CR73">
        <f t="shared" si="42"/>
        <v>16.770957130590702</v>
      </c>
      <c r="CS73">
        <f t="shared" si="42"/>
        <v>16.770957130590702</v>
      </c>
      <c r="CT73">
        <f t="shared" si="42"/>
        <v>16.770957130590702</v>
      </c>
      <c r="CU73">
        <f t="shared" si="42"/>
        <v>16.770957130590702</v>
      </c>
      <c r="CV73">
        <f t="shared" si="42"/>
        <v>16.770957130590702</v>
      </c>
      <c r="CW73">
        <f t="shared" si="42"/>
        <v>16.770957130590702</v>
      </c>
      <c r="CX73">
        <f t="shared" si="42"/>
        <v>16.770957130590702</v>
      </c>
      <c r="CY73">
        <f t="shared" si="42"/>
        <v>16.770957130590702</v>
      </c>
      <c r="CZ73">
        <f t="shared" si="42"/>
        <v>16.770957130590702</v>
      </c>
      <c r="DA73">
        <f t="shared" si="42"/>
        <v>16.770957130590702</v>
      </c>
      <c r="DB73">
        <f t="shared" si="42"/>
        <v>16.770957130590702</v>
      </c>
      <c r="DC73">
        <f t="shared" si="42"/>
        <v>17.136258585137238</v>
      </c>
      <c r="DD73">
        <f t="shared" si="42"/>
        <v>17.136258585137238</v>
      </c>
      <c r="DE73">
        <f t="shared" si="42"/>
        <v>17.136258585137238</v>
      </c>
      <c r="DF73">
        <f t="shared" si="42"/>
        <v>17.136258585137238</v>
      </c>
      <c r="DG73">
        <f t="shared" si="42"/>
        <v>17.136258585137238</v>
      </c>
      <c r="DH73">
        <f t="shared" si="42"/>
        <v>17.136258585137238</v>
      </c>
      <c r="DI73">
        <f t="shared" si="42"/>
        <v>17.136258585137238</v>
      </c>
      <c r="DJ73">
        <f t="shared" si="42"/>
        <v>17.136258585137238</v>
      </c>
      <c r="DK73">
        <f t="shared" si="42"/>
        <v>17.136258585137238</v>
      </c>
      <c r="DL73">
        <f t="shared" si="42"/>
        <v>17.136258585137238</v>
      </c>
      <c r="DM73">
        <f t="shared" si="42"/>
        <v>17.136258585137238</v>
      </c>
      <c r="DN73">
        <f t="shared" si="42"/>
        <v>17.136258585137238</v>
      </c>
      <c r="DO73">
        <f t="shared" si="42"/>
        <v>17.509596671683791</v>
      </c>
      <c r="DP73">
        <f t="shared" si="42"/>
        <v>17.509596671683791</v>
      </c>
      <c r="DQ73">
        <f t="shared" si="42"/>
        <v>17.509596671683791</v>
      </c>
      <c r="DR73">
        <f t="shared" si="42"/>
        <v>17.509596671683791</v>
      </c>
      <c r="DS73">
        <f t="shared" si="42"/>
        <v>17.509596671683791</v>
      </c>
      <c r="DT73">
        <f t="shared" si="42"/>
        <v>17.509596671683791</v>
      </c>
      <c r="DU73">
        <f t="shared" si="42"/>
        <v>17.509596671683791</v>
      </c>
      <c r="DV73">
        <f t="shared" si="42"/>
        <v>17.509596671683791</v>
      </c>
      <c r="DW73">
        <f t="shared" si="42"/>
        <v>17.509596671683791</v>
      </c>
      <c r="DX73">
        <f t="shared" si="42"/>
        <v>17.509596671683791</v>
      </c>
      <c r="DY73">
        <f t="shared" si="42"/>
        <v>17.509596671683791</v>
      </c>
      <c r="DZ73">
        <f t="shared" si="42"/>
        <v>17.509596671683791</v>
      </c>
      <c r="EA73">
        <f t="shared" si="42"/>
        <v>17.891148196134367</v>
      </c>
      <c r="EB73">
        <f t="shared" si="42"/>
        <v>17.891148196134367</v>
      </c>
      <c r="EC73">
        <f t="shared" si="42"/>
        <v>17.891148196134367</v>
      </c>
      <c r="ED73">
        <f t="shared" si="42"/>
        <v>17.891148196134367</v>
      </c>
      <c r="EE73">
        <f t="shared" si="42"/>
        <v>17.891148196134367</v>
      </c>
      <c r="EF73">
        <f t="shared" si="42"/>
        <v>17.891148196134367</v>
      </c>
      <c r="EG73">
        <f t="shared" si="42"/>
        <v>17.891148196134367</v>
      </c>
      <c r="EH73">
        <f t="shared" si="42"/>
        <v>17.891148196134367</v>
      </c>
      <c r="EI73">
        <f t="shared" si="42"/>
        <v>17.891148196134367</v>
      </c>
      <c r="EJ73">
        <f t="shared" si="42"/>
        <v>17.891148196134367</v>
      </c>
      <c r="EK73">
        <f t="shared" si="42"/>
        <v>17.891148196134367</v>
      </c>
      <c r="EL73">
        <f t="shared" si="42"/>
        <v>17.891148196134367</v>
      </c>
      <c r="EM73">
        <f t="shared" si="42"/>
        <v>18.281093854122858</v>
      </c>
      <c r="EN73">
        <f t="shared" si="42"/>
        <v>18.281093854122858</v>
      </c>
      <c r="EO73">
        <f t="shared" si="42"/>
        <v>18.281093854122858</v>
      </c>
      <c r="EP73">
        <f t="shared" si="42"/>
        <v>18.281093854122858</v>
      </c>
      <c r="EQ73">
        <f t="shared" si="42"/>
        <v>18.281093854122858</v>
      </c>
      <c r="ER73">
        <f t="shared" si="42"/>
        <v>18.281093854122858</v>
      </c>
      <c r="ES73">
        <f t="shared" si="42"/>
        <v>18.281093854122858</v>
      </c>
      <c r="ET73">
        <f t="shared" si="42"/>
        <v>18.281093854122858</v>
      </c>
      <c r="EU73">
        <f t="shared" si="42"/>
        <v>18.281093854122858</v>
      </c>
      <c r="EV73">
        <f t="shared" ref="EV73:HG73" si="43">HLOOKUP(EV$72,$P$63:$CA$67,2,FALSE)</f>
        <v>18.281093854122858</v>
      </c>
      <c r="EW73">
        <f t="shared" si="43"/>
        <v>18.281093854122858</v>
      </c>
      <c r="EX73">
        <f t="shared" si="43"/>
        <v>18.281093854122858</v>
      </c>
      <c r="EY73">
        <f t="shared" si="43"/>
        <v>18.679618316587092</v>
      </c>
      <c r="EZ73">
        <f t="shared" si="43"/>
        <v>18.679618316587092</v>
      </c>
      <c r="FA73">
        <f t="shared" si="43"/>
        <v>18.679618316587092</v>
      </c>
      <c r="FB73">
        <f t="shared" si="43"/>
        <v>18.679618316587092</v>
      </c>
      <c r="FC73">
        <f t="shared" si="43"/>
        <v>18.679618316587092</v>
      </c>
      <c r="FD73">
        <f t="shared" si="43"/>
        <v>18.679618316587092</v>
      </c>
      <c r="FE73">
        <f t="shared" si="43"/>
        <v>18.679618316587092</v>
      </c>
      <c r="FF73">
        <f t="shared" si="43"/>
        <v>18.679618316587092</v>
      </c>
      <c r="FG73">
        <f t="shared" si="43"/>
        <v>18.679618316587092</v>
      </c>
      <c r="FH73">
        <f t="shared" si="43"/>
        <v>18.679618316587092</v>
      </c>
      <c r="FI73">
        <f t="shared" si="43"/>
        <v>18.679618316587092</v>
      </c>
      <c r="FJ73">
        <f t="shared" si="43"/>
        <v>18.679618316587092</v>
      </c>
      <c r="FK73">
        <f t="shared" si="43"/>
        <v>19.086910317225545</v>
      </c>
      <c r="FL73">
        <f t="shared" si="43"/>
        <v>19.086910317225545</v>
      </c>
      <c r="FM73">
        <f t="shared" si="43"/>
        <v>19.086910317225545</v>
      </c>
      <c r="FN73">
        <f t="shared" si="43"/>
        <v>19.086910317225545</v>
      </c>
      <c r="FO73">
        <f t="shared" si="43"/>
        <v>19.086910317225545</v>
      </c>
      <c r="FP73">
        <f t="shared" si="43"/>
        <v>19.086910317225545</v>
      </c>
      <c r="FQ73">
        <f t="shared" si="43"/>
        <v>19.086910317225545</v>
      </c>
      <c r="FR73">
        <f t="shared" si="43"/>
        <v>19.086910317225545</v>
      </c>
      <c r="FS73">
        <f t="shared" si="43"/>
        <v>19.086910317225545</v>
      </c>
      <c r="FT73">
        <f t="shared" si="43"/>
        <v>19.086910317225545</v>
      </c>
      <c r="FU73">
        <f t="shared" si="43"/>
        <v>19.086910317225545</v>
      </c>
      <c r="FV73">
        <f t="shared" si="43"/>
        <v>19.086910317225545</v>
      </c>
      <c r="FW73">
        <f t="shared" si="43"/>
        <v>19.503162741878043</v>
      </c>
      <c r="FX73">
        <f t="shared" si="43"/>
        <v>19.503162741878043</v>
      </c>
      <c r="FY73">
        <f t="shared" si="43"/>
        <v>19.503162741878043</v>
      </c>
      <c r="FZ73">
        <f t="shared" si="43"/>
        <v>19.503162741878043</v>
      </c>
      <c r="GA73">
        <f t="shared" si="43"/>
        <v>19.503162741878043</v>
      </c>
      <c r="GB73">
        <f t="shared" si="43"/>
        <v>19.503162741878043</v>
      </c>
      <c r="GC73">
        <f t="shared" si="43"/>
        <v>19.503162741878043</v>
      </c>
      <c r="GD73">
        <f t="shared" si="43"/>
        <v>19.503162741878043</v>
      </c>
      <c r="GE73">
        <f t="shared" si="43"/>
        <v>19.503162741878043</v>
      </c>
      <c r="GF73">
        <f t="shared" si="43"/>
        <v>19.503162741878043</v>
      </c>
      <c r="GG73">
        <f t="shared" si="43"/>
        <v>19.503162741878043</v>
      </c>
      <c r="GH73">
        <f t="shared" si="43"/>
        <v>19.503162741878043</v>
      </c>
      <c r="GI73">
        <f t="shared" si="43"/>
        <v>19.928572719872893</v>
      </c>
      <c r="GJ73">
        <f t="shared" si="43"/>
        <v>19.928572719872893</v>
      </c>
      <c r="GK73">
        <f t="shared" si="43"/>
        <v>19.928572719872893</v>
      </c>
      <c r="GL73">
        <f t="shared" si="43"/>
        <v>19.928572719872893</v>
      </c>
      <c r="GM73">
        <f t="shared" si="43"/>
        <v>19.928572719872893</v>
      </c>
      <c r="GN73">
        <f t="shared" si="43"/>
        <v>19.928572719872893</v>
      </c>
      <c r="GO73">
        <f t="shared" si="43"/>
        <v>19.928572719872893</v>
      </c>
      <c r="GP73">
        <f t="shared" si="43"/>
        <v>19.928572719872893</v>
      </c>
      <c r="GQ73">
        <f t="shared" si="43"/>
        <v>19.928572719872893</v>
      </c>
      <c r="GR73">
        <f t="shared" si="43"/>
        <v>19.928572719872893</v>
      </c>
      <c r="GS73">
        <f t="shared" si="43"/>
        <v>19.928572719872893</v>
      </c>
      <c r="GT73">
        <f t="shared" si="43"/>
        <v>19.928572719872893</v>
      </c>
      <c r="GU73">
        <f t="shared" si="43"/>
        <v>20.36334171738363</v>
      </c>
      <c r="GV73">
        <f t="shared" si="43"/>
        <v>20.36334171738363</v>
      </c>
      <c r="GW73">
        <f t="shared" si="43"/>
        <v>20.36334171738363</v>
      </c>
      <c r="GX73">
        <f t="shared" si="43"/>
        <v>20.36334171738363</v>
      </c>
      <c r="GY73">
        <f t="shared" si="43"/>
        <v>20.36334171738363</v>
      </c>
      <c r="GZ73">
        <f t="shared" si="43"/>
        <v>20.36334171738363</v>
      </c>
      <c r="HA73">
        <f t="shared" si="43"/>
        <v>20.36334171738363</v>
      </c>
      <c r="HB73">
        <f t="shared" si="43"/>
        <v>20.36334171738363</v>
      </c>
      <c r="HC73">
        <f t="shared" si="43"/>
        <v>20.36334171738363</v>
      </c>
      <c r="HD73">
        <f t="shared" si="43"/>
        <v>20.36334171738363</v>
      </c>
      <c r="HE73">
        <f t="shared" si="43"/>
        <v>20.36334171738363</v>
      </c>
      <c r="HF73">
        <f t="shared" si="43"/>
        <v>20.36334171738363</v>
      </c>
      <c r="HG73">
        <f t="shared" si="43"/>
        <v>20.807675632839604</v>
      </c>
      <c r="HH73">
        <f t="shared" ref="HH73:JS73" si="44">HLOOKUP(HH$72,$P$63:$CA$67,2,FALSE)</f>
        <v>20.807675632839604</v>
      </c>
      <c r="HI73">
        <f t="shared" si="44"/>
        <v>20.807675632839604</v>
      </c>
      <c r="HJ73">
        <f t="shared" si="44"/>
        <v>20.807675632839604</v>
      </c>
      <c r="HK73">
        <f t="shared" si="44"/>
        <v>20.807675632839604</v>
      </c>
      <c r="HL73">
        <f t="shared" si="44"/>
        <v>20.807675632839604</v>
      </c>
      <c r="HM73">
        <f t="shared" si="44"/>
        <v>20.807675632839604</v>
      </c>
      <c r="HN73">
        <f t="shared" si="44"/>
        <v>20.807675632839604</v>
      </c>
      <c r="HO73">
        <f t="shared" si="44"/>
        <v>20.807675632839604</v>
      </c>
      <c r="HP73">
        <f t="shared" si="44"/>
        <v>20.807675632839604</v>
      </c>
      <c r="HQ73">
        <f t="shared" si="44"/>
        <v>20.807675632839604</v>
      </c>
      <c r="HR73">
        <f t="shared" si="44"/>
        <v>20.807675632839604</v>
      </c>
      <c r="HS73">
        <f t="shared" si="44"/>
        <v>21.261784894435607</v>
      </c>
      <c r="HT73">
        <f t="shared" si="44"/>
        <v>21.261784894435607</v>
      </c>
      <c r="HU73">
        <f t="shared" si="44"/>
        <v>21.261784894435607</v>
      </c>
      <c r="HV73">
        <f t="shared" si="44"/>
        <v>21.261784894435607</v>
      </c>
      <c r="HW73">
        <f t="shared" si="44"/>
        <v>21.261784894435607</v>
      </c>
      <c r="HX73">
        <f t="shared" si="44"/>
        <v>21.261784894435607</v>
      </c>
      <c r="HY73">
        <f t="shared" si="44"/>
        <v>21.261784894435607</v>
      </c>
      <c r="HZ73">
        <f t="shared" si="44"/>
        <v>21.261784894435607</v>
      </c>
      <c r="IA73">
        <f t="shared" si="44"/>
        <v>21.261784894435607</v>
      </c>
      <c r="IB73">
        <f t="shared" si="44"/>
        <v>21.261784894435607</v>
      </c>
      <c r="IC73">
        <f t="shared" si="44"/>
        <v>21.261784894435607</v>
      </c>
      <c r="ID73">
        <f t="shared" si="44"/>
        <v>21.261784894435607</v>
      </c>
      <c r="IE73">
        <f t="shared" si="44"/>
        <v>21.725884559786728</v>
      </c>
      <c r="IF73">
        <f t="shared" si="44"/>
        <v>21.725884559786728</v>
      </c>
      <c r="IG73">
        <f t="shared" si="44"/>
        <v>21.725884559786728</v>
      </c>
      <c r="IH73">
        <f t="shared" si="44"/>
        <v>21.725884559786728</v>
      </c>
      <c r="II73">
        <f t="shared" si="44"/>
        <v>21.725884559786728</v>
      </c>
      <c r="IJ73">
        <f t="shared" si="44"/>
        <v>21.725884559786728</v>
      </c>
      <c r="IK73">
        <f t="shared" si="44"/>
        <v>21.725884559786728</v>
      </c>
      <c r="IL73">
        <f t="shared" si="44"/>
        <v>21.725884559786728</v>
      </c>
      <c r="IM73">
        <f t="shared" si="44"/>
        <v>21.725884559786728</v>
      </c>
      <c r="IN73">
        <f t="shared" si="44"/>
        <v>21.725884559786728</v>
      </c>
      <c r="IO73">
        <f t="shared" si="44"/>
        <v>21.725884559786728</v>
      </c>
      <c r="IP73">
        <f t="shared" si="44"/>
        <v>21.725884559786728</v>
      </c>
      <c r="IQ73">
        <f t="shared" si="44"/>
        <v>22.200194417775567</v>
      </c>
      <c r="IR73">
        <f t="shared" si="44"/>
        <v>22.200194417775567</v>
      </c>
      <c r="IS73">
        <f t="shared" si="44"/>
        <v>22.200194417775567</v>
      </c>
      <c r="IT73">
        <f t="shared" si="44"/>
        <v>22.200194417775567</v>
      </c>
      <c r="IU73">
        <f t="shared" si="44"/>
        <v>22.200194417775567</v>
      </c>
      <c r="IV73">
        <f t="shared" si="44"/>
        <v>22.200194417775567</v>
      </c>
      <c r="IW73">
        <f t="shared" si="44"/>
        <v>22.200194417775567</v>
      </c>
      <c r="IX73">
        <f t="shared" si="44"/>
        <v>22.200194417775567</v>
      </c>
      <c r="IY73">
        <f t="shared" si="44"/>
        <v>22.200194417775567</v>
      </c>
      <c r="IZ73">
        <f t="shared" si="44"/>
        <v>22.200194417775567</v>
      </c>
      <c r="JA73">
        <f t="shared" si="44"/>
        <v>22.200194417775567</v>
      </c>
      <c r="JB73">
        <f t="shared" si="44"/>
        <v>22.200194417775567</v>
      </c>
      <c r="JC73">
        <f t="shared" si="44"/>
        <v>22.684939092640164</v>
      </c>
      <c r="JD73">
        <f t="shared" si="44"/>
        <v>22.684939092640164</v>
      </c>
      <c r="JE73">
        <f t="shared" si="44"/>
        <v>22.684939092640164</v>
      </c>
      <c r="JF73">
        <f t="shared" si="44"/>
        <v>22.684939092640164</v>
      </c>
      <c r="JG73">
        <f t="shared" si="44"/>
        <v>22.684939092640164</v>
      </c>
      <c r="JH73">
        <f t="shared" si="44"/>
        <v>22.684939092640164</v>
      </c>
      <c r="JI73">
        <f t="shared" si="44"/>
        <v>22.684939092640164</v>
      </c>
      <c r="JJ73">
        <f t="shared" si="44"/>
        <v>22.684939092640164</v>
      </c>
      <c r="JK73">
        <f t="shared" si="44"/>
        <v>22.684939092640164</v>
      </c>
      <c r="JL73">
        <f t="shared" si="44"/>
        <v>22.684939092640164</v>
      </c>
      <c r="JM73">
        <f t="shared" si="44"/>
        <v>22.684939092640164</v>
      </c>
      <c r="JN73">
        <f t="shared" si="44"/>
        <v>22.684939092640164</v>
      </c>
      <c r="JO73">
        <f t="shared" si="44"/>
        <v>23.180348150351779</v>
      </c>
      <c r="JP73">
        <f t="shared" si="44"/>
        <v>23.180348150351779</v>
      </c>
      <c r="JQ73">
        <f t="shared" si="44"/>
        <v>23.180348150351779</v>
      </c>
      <c r="JR73">
        <f t="shared" si="44"/>
        <v>23.180348150351779</v>
      </c>
      <c r="JS73">
        <f t="shared" si="44"/>
        <v>23.180348150351779</v>
      </c>
      <c r="JT73">
        <f t="shared" ref="JT73:KX73" si="45">HLOOKUP(JT$72,$P$63:$CA$67,2,FALSE)</f>
        <v>23.180348150351779</v>
      </c>
      <c r="JU73">
        <f t="shared" si="45"/>
        <v>23.180348150351779</v>
      </c>
      <c r="JV73">
        <f t="shared" si="45"/>
        <v>23.180348150351779</v>
      </c>
      <c r="JW73">
        <f t="shared" si="45"/>
        <v>23.180348150351779</v>
      </c>
      <c r="JX73">
        <f t="shared" si="45"/>
        <v>23.180348150351779</v>
      </c>
      <c r="JY73">
        <f t="shared" si="45"/>
        <v>23.180348150351779</v>
      </c>
      <c r="JZ73">
        <f t="shared" si="45"/>
        <v>23.180348150351779</v>
      </c>
      <c r="KA73">
        <f t="shared" si="45"/>
        <v>23.686656207333055</v>
      </c>
      <c r="KB73">
        <f t="shared" si="45"/>
        <v>23.686656207333055</v>
      </c>
      <c r="KC73">
        <f t="shared" si="45"/>
        <v>23.686656207333055</v>
      </c>
      <c r="KD73">
        <f t="shared" si="45"/>
        <v>23.686656207333055</v>
      </c>
      <c r="KE73">
        <f t="shared" si="45"/>
        <v>23.686656207333055</v>
      </c>
      <c r="KF73">
        <f t="shared" si="45"/>
        <v>23.686656207333055</v>
      </c>
      <c r="KG73">
        <f t="shared" si="45"/>
        <v>23.686656207333055</v>
      </c>
      <c r="KH73">
        <f t="shared" si="45"/>
        <v>23.686656207333055</v>
      </c>
      <c r="KI73">
        <f t="shared" si="45"/>
        <v>23.686656207333055</v>
      </c>
      <c r="KJ73">
        <f t="shared" si="45"/>
        <v>23.686656207333055</v>
      </c>
      <c r="KK73">
        <f t="shared" si="45"/>
        <v>23.686656207333055</v>
      </c>
      <c r="KL73">
        <f t="shared" si="45"/>
        <v>23.686656207333055</v>
      </c>
      <c r="KM73">
        <f t="shared" si="45"/>
        <v>24.204103041567915</v>
      </c>
      <c r="KN73">
        <f t="shared" si="45"/>
        <v>24.204103041567915</v>
      </c>
      <c r="KO73">
        <f t="shared" si="45"/>
        <v>24.204103041567915</v>
      </c>
      <c r="KP73">
        <f t="shared" si="45"/>
        <v>24.204103041567915</v>
      </c>
      <c r="KQ73">
        <f t="shared" si="45"/>
        <v>24.204103041567915</v>
      </c>
      <c r="KR73">
        <f t="shared" si="45"/>
        <v>24.204103041567915</v>
      </c>
      <c r="KS73">
        <f t="shared" si="45"/>
        <v>24.204103041567915</v>
      </c>
      <c r="KT73">
        <f t="shared" si="45"/>
        <v>24.204103041567915</v>
      </c>
      <c r="KU73">
        <f t="shared" si="45"/>
        <v>24.204103041567915</v>
      </c>
      <c r="KV73">
        <f t="shared" si="45"/>
        <v>24.204103041567915</v>
      </c>
      <c r="KW73">
        <f t="shared" si="45"/>
        <v>24.204103041567915</v>
      </c>
      <c r="KX73">
        <f t="shared" si="45"/>
        <v>24.204103041567915</v>
      </c>
    </row>
    <row r="74" spans="9:310" ht="14.5" x14ac:dyDescent="0.35">
      <c r="J74" s="60" t="s">
        <v>170</v>
      </c>
      <c r="K74" s="61">
        <f t="shared" ref="K74:K77" si="46">L74/365</f>
        <v>1814.4000000000003</v>
      </c>
      <c r="L74" s="62">
        <f>($Y11*0.001)*60*24*365*$S11</f>
        <v>662256.00000000012</v>
      </c>
      <c r="M74" s="63">
        <f>-PMT($K$80,COUNT(Q57:AK57),NPV($K$80,Q58:AK58))/L74</f>
        <v>17.927614094680305</v>
      </c>
      <c r="N74" s="63">
        <f>-PMT($K$81,COUNT(P57:AI57),NPV($K$81,P58:AJ58))/L74</f>
        <v>17.924603248241866</v>
      </c>
      <c r="O74" s="63">
        <f>-PMT($K$79,COUNT(P57:AI57),NPV($K$79,P58:AJ58))/L74</f>
        <v>17.947431746417351</v>
      </c>
      <c r="P74" s="46">
        <f>O74*L85</f>
        <v>10.630595657377739</v>
      </c>
      <c r="V74" t="str">
        <f t="shared" ref="V74:V76" si="47">J65</f>
        <v xml:space="preserve">Dairy Manure to RNG Production </v>
      </c>
      <c r="W74">
        <f>HLOOKUP(W$72,$P$63:$CA$67,3,FALSE)</f>
        <v>66.658678822754339</v>
      </c>
      <c r="X74">
        <f t="shared" ref="X74:CI74" si="48">HLOOKUP(X$72,$P$63:$CA$67,3,FALSE)</f>
        <v>66.658678822754339</v>
      </c>
      <c r="Y74">
        <f t="shared" si="48"/>
        <v>66.658678822754339</v>
      </c>
      <c r="Z74">
        <f t="shared" si="48"/>
        <v>66.658678822754339</v>
      </c>
      <c r="AA74">
        <f t="shared" si="48"/>
        <v>66.658678822754339</v>
      </c>
      <c r="AB74">
        <f t="shared" si="48"/>
        <v>66.658678822754339</v>
      </c>
      <c r="AC74">
        <f t="shared" si="48"/>
        <v>66.658678822754339</v>
      </c>
      <c r="AD74">
        <f t="shared" si="48"/>
        <v>66.658678822754339</v>
      </c>
      <c r="AE74">
        <f t="shared" si="48"/>
        <v>66.658678822754339</v>
      </c>
      <c r="AF74">
        <f t="shared" si="48"/>
        <v>66.658678822754339</v>
      </c>
      <c r="AG74">
        <f t="shared" si="48"/>
        <v>66.658678822754339</v>
      </c>
      <c r="AH74">
        <f t="shared" si="48"/>
        <v>66.658678822754339</v>
      </c>
      <c r="AI74">
        <f t="shared" si="48"/>
        <v>68.787954534414325</v>
      </c>
      <c r="AJ74">
        <f t="shared" si="48"/>
        <v>68.787954534414325</v>
      </c>
      <c r="AK74">
        <f t="shared" si="48"/>
        <v>68.787954534414325</v>
      </c>
      <c r="AL74">
        <f t="shared" si="48"/>
        <v>68.787954534414325</v>
      </c>
      <c r="AM74">
        <f t="shared" si="48"/>
        <v>68.787954534414325</v>
      </c>
      <c r="AN74">
        <f t="shared" si="48"/>
        <v>68.787954534414325</v>
      </c>
      <c r="AO74">
        <f t="shared" si="48"/>
        <v>68.787954534414325</v>
      </c>
      <c r="AP74">
        <f t="shared" si="48"/>
        <v>68.787954534414325</v>
      </c>
      <c r="AQ74">
        <f t="shared" si="48"/>
        <v>68.787954534414325</v>
      </c>
      <c r="AR74">
        <f t="shared" si="48"/>
        <v>68.787954534414325</v>
      </c>
      <c r="AS74">
        <f t="shared" si="48"/>
        <v>68.787954534414325</v>
      </c>
      <c r="AT74">
        <f t="shared" si="48"/>
        <v>68.787954534414325</v>
      </c>
      <c r="AU74">
        <f t="shared" si="48"/>
        <v>70.404527070876455</v>
      </c>
      <c r="AV74">
        <f t="shared" si="48"/>
        <v>70.404527070876455</v>
      </c>
      <c r="AW74">
        <f t="shared" si="48"/>
        <v>70.404527070876455</v>
      </c>
      <c r="AX74">
        <f t="shared" si="48"/>
        <v>70.404527070876455</v>
      </c>
      <c r="AY74">
        <f t="shared" si="48"/>
        <v>70.404527070876455</v>
      </c>
      <c r="AZ74">
        <f t="shared" si="48"/>
        <v>70.404527070876455</v>
      </c>
      <c r="BA74">
        <f t="shared" si="48"/>
        <v>70.404527070876455</v>
      </c>
      <c r="BB74">
        <f t="shared" si="48"/>
        <v>70.404527070876455</v>
      </c>
      <c r="BC74">
        <f t="shared" si="48"/>
        <v>70.404527070876455</v>
      </c>
      <c r="BD74">
        <f t="shared" si="48"/>
        <v>70.404527070876455</v>
      </c>
      <c r="BE74">
        <f t="shared" si="48"/>
        <v>70.404527070876455</v>
      </c>
      <c r="BF74">
        <f t="shared" si="48"/>
        <v>70.404527070876455</v>
      </c>
      <c r="BG74">
        <f t="shared" si="48"/>
        <v>71.967726618377242</v>
      </c>
      <c r="BH74">
        <f t="shared" si="48"/>
        <v>71.967726618377242</v>
      </c>
      <c r="BI74">
        <f t="shared" si="48"/>
        <v>71.967726618377242</v>
      </c>
      <c r="BJ74">
        <f t="shared" si="48"/>
        <v>71.967726618377242</v>
      </c>
      <c r="BK74">
        <f t="shared" si="48"/>
        <v>71.967726618377242</v>
      </c>
      <c r="BL74">
        <f t="shared" si="48"/>
        <v>71.967726618377242</v>
      </c>
      <c r="BM74">
        <f t="shared" si="48"/>
        <v>71.967726618377242</v>
      </c>
      <c r="BN74">
        <f t="shared" si="48"/>
        <v>71.967726618377242</v>
      </c>
      <c r="BO74">
        <f t="shared" si="48"/>
        <v>71.967726618377242</v>
      </c>
      <c r="BP74">
        <f t="shared" si="48"/>
        <v>71.967726618377242</v>
      </c>
      <c r="BQ74">
        <f t="shared" si="48"/>
        <v>71.967726618377242</v>
      </c>
      <c r="BR74">
        <f t="shared" si="48"/>
        <v>71.967726618377242</v>
      </c>
      <c r="BS74">
        <f t="shared" si="48"/>
        <v>73.564391415197491</v>
      </c>
      <c r="BT74">
        <f t="shared" si="48"/>
        <v>73.564391415197491</v>
      </c>
      <c r="BU74">
        <f t="shared" si="48"/>
        <v>73.564391415197491</v>
      </c>
      <c r="BV74">
        <f t="shared" si="48"/>
        <v>73.564391415197491</v>
      </c>
      <c r="BW74">
        <f t="shared" si="48"/>
        <v>73.564391415197491</v>
      </c>
      <c r="BX74">
        <f t="shared" si="48"/>
        <v>73.564391415197491</v>
      </c>
      <c r="BY74">
        <f t="shared" si="48"/>
        <v>73.564391415197491</v>
      </c>
      <c r="BZ74">
        <f t="shared" si="48"/>
        <v>73.564391415197491</v>
      </c>
      <c r="CA74">
        <f t="shared" si="48"/>
        <v>73.564391415197491</v>
      </c>
      <c r="CB74">
        <f t="shared" si="48"/>
        <v>73.564391415197491</v>
      </c>
      <c r="CC74">
        <f t="shared" si="48"/>
        <v>73.564391415197491</v>
      </c>
      <c r="CD74">
        <f t="shared" si="48"/>
        <v>73.564391415197491</v>
      </c>
      <c r="CE74">
        <f t="shared" si="48"/>
        <v>75.196715059146712</v>
      </c>
      <c r="CF74">
        <f t="shared" si="48"/>
        <v>75.196715059146712</v>
      </c>
      <c r="CG74">
        <f t="shared" si="48"/>
        <v>75.196715059146712</v>
      </c>
      <c r="CH74">
        <f t="shared" si="48"/>
        <v>75.196715059146712</v>
      </c>
      <c r="CI74">
        <f t="shared" si="48"/>
        <v>75.196715059146712</v>
      </c>
      <c r="CJ74">
        <f t="shared" ref="CJ74:EU74" si="49">HLOOKUP(CJ$72,$P$63:$CA$67,3,FALSE)</f>
        <v>75.196715059146712</v>
      </c>
      <c r="CK74">
        <f t="shared" si="49"/>
        <v>75.196715059146712</v>
      </c>
      <c r="CL74">
        <f t="shared" si="49"/>
        <v>75.196715059146712</v>
      </c>
      <c r="CM74">
        <f t="shared" si="49"/>
        <v>75.196715059146712</v>
      </c>
      <c r="CN74">
        <f t="shared" si="49"/>
        <v>75.196715059146712</v>
      </c>
      <c r="CO74">
        <f t="shared" si="49"/>
        <v>75.196715059146712</v>
      </c>
      <c r="CP74">
        <f t="shared" si="49"/>
        <v>75.196715059146712</v>
      </c>
      <c r="CQ74">
        <f t="shared" si="49"/>
        <v>76.841020291704368</v>
      </c>
      <c r="CR74">
        <f t="shared" si="49"/>
        <v>76.841020291704368</v>
      </c>
      <c r="CS74">
        <f t="shared" si="49"/>
        <v>76.841020291704368</v>
      </c>
      <c r="CT74">
        <f t="shared" si="49"/>
        <v>76.841020291704368</v>
      </c>
      <c r="CU74">
        <f t="shared" si="49"/>
        <v>76.841020291704368</v>
      </c>
      <c r="CV74">
        <f t="shared" si="49"/>
        <v>76.841020291704368</v>
      </c>
      <c r="CW74">
        <f t="shared" si="49"/>
        <v>76.841020291704368</v>
      </c>
      <c r="CX74">
        <f t="shared" si="49"/>
        <v>76.841020291704368</v>
      </c>
      <c r="CY74">
        <f t="shared" si="49"/>
        <v>76.841020291704368</v>
      </c>
      <c r="CZ74">
        <f t="shared" si="49"/>
        <v>76.841020291704368</v>
      </c>
      <c r="DA74">
        <f t="shared" si="49"/>
        <v>76.841020291704368</v>
      </c>
      <c r="DB74">
        <f t="shared" si="49"/>
        <v>76.841020291704368</v>
      </c>
      <c r="DC74">
        <f t="shared" si="49"/>
        <v>78.521066731474804</v>
      </c>
      <c r="DD74">
        <f t="shared" si="49"/>
        <v>78.521066731474804</v>
      </c>
      <c r="DE74">
        <f t="shared" si="49"/>
        <v>78.521066731474804</v>
      </c>
      <c r="DF74">
        <f t="shared" si="49"/>
        <v>78.521066731474804</v>
      </c>
      <c r="DG74">
        <f t="shared" si="49"/>
        <v>78.521066731474804</v>
      </c>
      <c r="DH74">
        <f t="shared" si="49"/>
        <v>78.521066731474804</v>
      </c>
      <c r="DI74">
        <f t="shared" si="49"/>
        <v>78.521066731474804</v>
      </c>
      <c r="DJ74">
        <f t="shared" si="49"/>
        <v>78.521066731474804</v>
      </c>
      <c r="DK74">
        <f t="shared" si="49"/>
        <v>78.521066731474804</v>
      </c>
      <c r="DL74">
        <f t="shared" si="49"/>
        <v>78.521066731474804</v>
      </c>
      <c r="DM74">
        <f t="shared" si="49"/>
        <v>78.521066731474804</v>
      </c>
      <c r="DN74">
        <f t="shared" si="49"/>
        <v>78.521066731474804</v>
      </c>
      <c r="DO74">
        <f t="shared" si="49"/>
        <v>80.238074192920209</v>
      </c>
      <c r="DP74">
        <f t="shared" si="49"/>
        <v>80.238074192920209</v>
      </c>
      <c r="DQ74">
        <f t="shared" si="49"/>
        <v>80.238074192920209</v>
      </c>
      <c r="DR74">
        <f t="shared" si="49"/>
        <v>80.238074192920209</v>
      </c>
      <c r="DS74">
        <f t="shared" si="49"/>
        <v>80.238074192920209</v>
      </c>
      <c r="DT74">
        <f t="shared" si="49"/>
        <v>80.238074192920209</v>
      </c>
      <c r="DU74">
        <f t="shared" si="49"/>
        <v>80.238074192920209</v>
      </c>
      <c r="DV74">
        <f t="shared" si="49"/>
        <v>80.238074192920209</v>
      </c>
      <c r="DW74">
        <f t="shared" si="49"/>
        <v>80.238074192920209</v>
      </c>
      <c r="DX74">
        <f t="shared" si="49"/>
        <v>80.238074192920209</v>
      </c>
      <c r="DY74">
        <f t="shared" si="49"/>
        <v>80.238074192920209</v>
      </c>
      <c r="DZ74">
        <f t="shared" si="49"/>
        <v>80.238074192920209</v>
      </c>
      <c r="EA74">
        <f t="shared" si="49"/>
        <v>81.992855818517398</v>
      </c>
      <c r="EB74">
        <f t="shared" si="49"/>
        <v>81.992855818517398</v>
      </c>
      <c r="EC74">
        <f t="shared" si="49"/>
        <v>81.992855818517398</v>
      </c>
      <c r="ED74">
        <f t="shared" si="49"/>
        <v>81.992855818517398</v>
      </c>
      <c r="EE74">
        <f t="shared" si="49"/>
        <v>81.992855818517398</v>
      </c>
      <c r="EF74">
        <f t="shared" si="49"/>
        <v>81.992855818517398</v>
      </c>
      <c r="EG74">
        <f t="shared" si="49"/>
        <v>81.992855818517398</v>
      </c>
      <c r="EH74">
        <f t="shared" si="49"/>
        <v>81.992855818517398</v>
      </c>
      <c r="EI74">
        <f t="shared" si="49"/>
        <v>81.992855818517398</v>
      </c>
      <c r="EJ74">
        <f t="shared" si="49"/>
        <v>81.992855818517398</v>
      </c>
      <c r="EK74">
        <f t="shared" si="49"/>
        <v>81.992855818517398</v>
      </c>
      <c r="EL74">
        <f t="shared" si="49"/>
        <v>81.992855818517398</v>
      </c>
      <c r="EM74">
        <f t="shared" si="49"/>
        <v>83.786242639877742</v>
      </c>
      <c r="EN74">
        <f t="shared" si="49"/>
        <v>83.786242639877742</v>
      </c>
      <c r="EO74">
        <f t="shared" si="49"/>
        <v>83.786242639877742</v>
      </c>
      <c r="EP74">
        <f t="shared" si="49"/>
        <v>83.786242639877742</v>
      </c>
      <c r="EQ74">
        <f t="shared" si="49"/>
        <v>83.786242639877742</v>
      </c>
      <c r="ER74">
        <f t="shared" si="49"/>
        <v>83.786242639877742</v>
      </c>
      <c r="ES74">
        <f t="shared" si="49"/>
        <v>83.786242639877742</v>
      </c>
      <c r="ET74">
        <f t="shared" si="49"/>
        <v>83.786242639877742</v>
      </c>
      <c r="EU74">
        <f t="shared" si="49"/>
        <v>83.786242639877742</v>
      </c>
      <c r="EV74">
        <f t="shared" ref="EV74:HG74" si="50">HLOOKUP(EV$72,$P$63:$CA$67,3,FALSE)</f>
        <v>83.786242639877742</v>
      </c>
      <c r="EW74">
        <f t="shared" si="50"/>
        <v>83.786242639877742</v>
      </c>
      <c r="EX74">
        <f t="shared" si="50"/>
        <v>83.786242639877742</v>
      </c>
      <c r="EY74">
        <f t="shared" si="50"/>
        <v>85.619083971308015</v>
      </c>
      <c r="EZ74">
        <f t="shared" si="50"/>
        <v>85.619083971308015</v>
      </c>
      <c r="FA74">
        <f t="shared" si="50"/>
        <v>85.619083971308015</v>
      </c>
      <c r="FB74">
        <f t="shared" si="50"/>
        <v>85.619083971308015</v>
      </c>
      <c r="FC74">
        <f t="shared" si="50"/>
        <v>85.619083971308015</v>
      </c>
      <c r="FD74">
        <f t="shared" si="50"/>
        <v>85.619083971308015</v>
      </c>
      <c r="FE74">
        <f t="shared" si="50"/>
        <v>85.619083971308015</v>
      </c>
      <c r="FF74">
        <f t="shared" si="50"/>
        <v>85.619083971308015</v>
      </c>
      <c r="FG74">
        <f t="shared" si="50"/>
        <v>85.619083971308015</v>
      </c>
      <c r="FH74">
        <f t="shared" si="50"/>
        <v>85.619083971308015</v>
      </c>
      <c r="FI74">
        <f t="shared" si="50"/>
        <v>85.619083971308015</v>
      </c>
      <c r="FJ74">
        <f t="shared" si="50"/>
        <v>85.619083971308015</v>
      </c>
      <c r="FK74">
        <f t="shared" si="50"/>
        <v>87.492247812029746</v>
      </c>
      <c r="FL74">
        <f t="shared" si="50"/>
        <v>87.492247812029746</v>
      </c>
      <c r="FM74">
        <f t="shared" si="50"/>
        <v>87.492247812029746</v>
      </c>
      <c r="FN74">
        <f t="shared" si="50"/>
        <v>87.492247812029746</v>
      </c>
      <c r="FO74">
        <f t="shared" si="50"/>
        <v>87.492247812029746</v>
      </c>
      <c r="FP74">
        <f t="shared" si="50"/>
        <v>87.492247812029746</v>
      </c>
      <c r="FQ74">
        <f t="shared" si="50"/>
        <v>87.492247812029746</v>
      </c>
      <c r="FR74">
        <f t="shared" si="50"/>
        <v>87.492247812029746</v>
      </c>
      <c r="FS74">
        <f t="shared" si="50"/>
        <v>87.492247812029746</v>
      </c>
      <c r="FT74">
        <f t="shared" si="50"/>
        <v>87.492247812029746</v>
      </c>
      <c r="FU74">
        <f t="shared" si="50"/>
        <v>87.492247812029746</v>
      </c>
      <c r="FV74">
        <f t="shared" si="50"/>
        <v>87.492247812029746</v>
      </c>
      <c r="FW74">
        <f t="shared" si="50"/>
        <v>89.406621257247352</v>
      </c>
      <c r="FX74">
        <f t="shared" si="50"/>
        <v>89.406621257247352</v>
      </c>
      <c r="FY74">
        <f t="shared" si="50"/>
        <v>89.406621257247352</v>
      </c>
      <c r="FZ74">
        <f t="shared" si="50"/>
        <v>89.406621257247352</v>
      </c>
      <c r="GA74">
        <f t="shared" si="50"/>
        <v>89.406621257247352</v>
      </c>
      <c r="GB74">
        <f t="shared" si="50"/>
        <v>89.406621257247352</v>
      </c>
      <c r="GC74">
        <f t="shared" si="50"/>
        <v>89.406621257247352</v>
      </c>
      <c r="GD74">
        <f t="shared" si="50"/>
        <v>89.406621257247352</v>
      </c>
      <c r="GE74">
        <f t="shared" si="50"/>
        <v>89.406621257247352</v>
      </c>
      <c r="GF74">
        <f t="shared" si="50"/>
        <v>89.406621257247352</v>
      </c>
      <c r="GG74">
        <f t="shared" si="50"/>
        <v>89.406621257247352</v>
      </c>
      <c r="GH74">
        <f t="shared" si="50"/>
        <v>89.406621257247352</v>
      </c>
      <c r="GI74">
        <f t="shared" si="50"/>
        <v>91.36311091825975</v>
      </c>
      <c r="GJ74">
        <f t="shared" si="50"/>
        <v>91.36311091825975</v>
      </c>
      <c r="GK74">
        <f t="shared" si="50"/>
        <v>91.36311091825975</v>
      </c>
      <c r="GL74">
        <f t="shared" si="50"/>
        <v>91.36311091825975</v>
      </c>
      <c r="GM74">
        <f t="shared" si="50"/>
        <v>91.36311091825975</v>
      </c>
      <c r="GN74">
        <f t="shared" si="50"/>
        <v>91.36311091825975</v>
      </c>
      <c r="GO74">
        <f t="shared" si="50"/>
        <v>91.36311091825975</v>
      </c>
      <c r="GP74">
        <f t="shared" si="50"/>
        <v>91.36311091825975</v>
      </c>
      <c r="GQ74">
        <f t="shared" si="50"/>
        <v>91.36311091825975</v>
      </c>
      <c r="GR74">
        <f t="shared" si="50"/>
        <v>91.36311091825975</v>
      </c>
      <c r="GS74">
        <f t="shared" si="50"/>
        <v>91.36311091825975</v>
      </c>
      <c r="GT74">
        <f t="shared" si="50"/>
        <v>91.36311091825975</v>
      </c>
      <c r="GU74">
        <f t="shared" si="50"/>
        <v>93.362643351814427</v>
      </c>
      <c r="GV74">
        <f t="shared" si="50"/>
        <v>93.362643351814427</v>
      </c>
      <c r="GW74">
        <f t="shared" si="50"/>
        <v>93.362643351814427</v>
      </c>
      <c r="GX74">
        <f t="shared" si="50"/>
        <v>93.362643351814427</v>
      </c>
      <c r="GY74">
        <f t="shared" si="50"/>
        <v>93.362643351814427</v>
      </c>
      <c r="GZ74">
        <f t="shared" si="50"/>
        <v>93.362643351814427</v>
      </c>
      <c r="HA74">
        <f t="shared" si="50"/>
        <v>93.362643351814427</v>
      </c>
      <c r="HB74">
        <f t="shared" si="50"/>
        <v>93.362643351814427</v>
      </c>
      <c r="HC74">
        <f t="shared" si="50"/>
        <v>93.362643351814427</v>
      </c>
      <c r="HD74">
        <f t="shared" si="50"/>
        <v>93.362643351814427</v>
      </c>
      <c r="HE74">
        <f t="shared" si="50"/>
        <v>93.362643351814427</v>
      </c>
      <c r="HF74">
        <f t="shared" si="50"/>
        <v>93.362643351814427</v>
      </c>
      <c r="HG74">
        <f t="shared" si="50"/>
        <v>95.406165498907299</v>
      </c>
      <c r="HH74">
        <f t="shared" ref="HH74:JS74" si="51">HLOOKUP(HH$72,$P$63:$CA$67,3,FALSE)</f>
        <v>95.406165498907299</v>
      </c>
      <c r="HI74">
        <f t="shared" si="51"/>
        <v>95.406165498907299</v>
      </c>
      <c r="HJ74">
        <f t="shared" si="51"/>
        <v>95.406165498907299</v>
      </c>
      <c r="HK74">
        <f t="shared" si="51"/>
        <v>95.406165498907299</v>
      </c>
      <c r="HL74">
        <f t="shared" si="51"/>
        <v>95.406165498907299</v>
      </c>
      <c r="HM74">
        <f t="shared" si="51"/>
        <v>95.406165498907299</v>
      </c>
      <c r="HN74">
        <f t="shared" si="51"/>
        <v>95.406165498907299</v>
      </c>
      <c r="HO74">
        <f t="shared" si="51"/>
        <v>95.406165498907299</v>
      </c>
      <c r="HP74">
        <f t="shared" si="51"/>
        <v>95.406165498907299</v>
      </c>
      <c r="HQ74">
        <f t="shared" si="51"/>
        <v>95.406165498907299</v>
      </c>
      <c r="HR74">
        <f t="shared" si="51"/>
        <v>95.406165498907299</v>
      </c>
      <c r="HS74">
        <f t="shared" si="51"/>
        <v>97.494645133236219</v>
      </c>
      <c r="HT74">
        <f t="shared" si="51"/>
        <v>97.494645133236219</v>
      </c>
      <c r="HU74">
        <f t="shared" si="51"/>
        <v>97.494645133236219</v>
      </c>
      <c r="HV74">
        <f t="shared" si="51"/>
        <v>97.494645133236219</v>
      </c>
      <c r="HW74">
        <f t="shared" si="51"/>
        <v>97.494645133236219</v>
      </c>
      <c r="HX74">
        <f t="shared" si="51"/>
        <v>97.494645133236219</v>
      </c>
      <c r="HY74">
        <f t="shared" si="51"/>
        <v>97.494645133236219</v>
      </c>
      <c r="HZ74">
        <f t="shared" si="51"/>
        <v>97.494645133236219</v>
      </c>
      <c r="IA74">
        <f t="shared" si="51"/>
        <v>97.494645133236219</v>
      </c>
      <c r="IB74">
        <f t="shared" si="51"/>
        <v>97.494645133236219</v>
      </c>
      <c r="IC74">
        <f t="shared" si="51"/>
        <v>97.494645133236219</v>
      </c>
      <c r="ID74">
        <f t="shared" si="51"/>
        <v>97.494645133236219</v>
      </c>
      <c r="IE74">
        <f t="shared" si="51"/>
        <v>99.629071319520349</v>
      </c>
      <c r="IF74">
        <f t="shared" si="51"/>
        <v>99.629071319520349</v>
      </c>
      <c r="IG74">
        <f t="shared" si="51"/>
        <v>99.629071319520349</v>
      </c>
      <c r="IH74">
        <f t="shared" si="51"/>
        <v>99.629071319520349</v>
      </c>
      <c r="II74">
        <f t="shared" si="51"/>
        <v>99.629071319520349</v>
      </c>
      <c r="IJ74">
        <f t="shared" si="51"/>
        <v>99.629071319520349</v>
      </c>
      <c r="IK74">
        <f t="shared" si="51"/>
        <v>99.629071319520349</v>
      </c>
      <c r="IL74">
        <f t="shared" si="51"/>
        <v>99.629071319520349</v>
      </c>
      <c r="IM74">
        <f t="shared" si="51"/>
        <v>99.629071319520349</v>
      </c>
      <c r="IN74">
        <f t="shared" si="51"/>
        <v>99.629071319520349</v>
      </c>
      <c r="IO74">
        <f t="shared" si="51"/>
        <v>99.629071319520349</v>
      </c>
      <c r="IP74">
        <f t="shared" si="51"/>
        <v>99.629071319520349</v>
      </c>
      <c r="IQ74">
        <f t="shared" si="51"/>
        <v>101.81045488190276</v>
      </c>
      <c r="IR74">
        <f t="shared" si="51"/>
        <v>101.81045488190276</v>
      </c>
      <c r="IS74">
        <f t="shared" si="51"/>
        <v>101.81045488190276</v>
      </c>
      <c r="IT74">
        <f t="shared" si="51"/>
        <v>101.81045488190276</v>
      </c>
      <c r="IU74">
        <f t="shared" si="51"/>
        <v>101.81045488190276</v>
      </c>
      <c r="IV74">
        <f t="shared" si="51"/>
        <v>101.81045488190276</v>
      </c>
      <c r="IW74">
        <f t="shared" si="51"/>
        <v>101.81045488190276</v>
      </c>
      <c r="IX74">
        <f t="shared" si="51"/>
        <v>101.81045488190276</v>
      </c>
      <c r="IY74">
        <f t="shared" si="51"/>
        <v>101.81045488190276</v>
      </c>
      <c r="IZ74">
        <f t="shared" si="51"/>
        <v>101.81045488190276</v>
      </c>
      <c r="JA74">
        <f t="shared" si="51"/>
        <v>101.81045488190276</v>
      </c>
      <c r="JB74">
        <f t="shared" si="51"/>
        <v>101.81045488190276</v>
      </c>
      <c r="JC74">
        <f t="shared" si="51"/>
        <v>104.03982888265757</v>
      </c>
      <c r="JD74">
        <f t="shared" si="51"/>
        <v>104.03982888265757</v>
      </c>
      <c r="JE74">
        <f t="shared" si="51"/>
        <v>104.03982888265757</v>
      </c>
      <c r="JF74">
        <f t="shared" si="51"/>
        <v>104.03982888265757</v>
      </c>
      <c r="JG74">
        <f t="shared" si="51"/>
        <v>104.03982888265757</v>
      </c>
      <c r="JH74">
        <f t="shared" si="51"/>
        <v>104.03982888265757</v>
      </c>
      <c r="JI74">
        <f t="shared" si="51"/>
        <v>104.03982888265757</v>
      </c>
      <c r="JJ74">
        <f t="shared" si="51"/>
        <v>104.03982888265757</v>
      </c>
      <c r="JK74">
        <f t="shared" si="51"/>
        <v>104.03982888265757</v>
      </c>
      <c r="JL74">
        <f t="shared" si="51"/>
        <v>104.03982888265757</v>
      </c>
      <c r="JM74">
        <f t="shared" si="51"/>
        <v>104.03982888265757</v>
      </c>
      <c r="JN74">
        <f t="shared" si="51"/>
        <v>104.03982888265757</v>
      </c>
      <c r="JO74">
        <f t="shared" si="51"/>
        <v>106.31824911142901</v>
      </c>
      <c r="JP74">
        <f t="shared" si="51"/>
        <v>106.31824911142901</v>
      </c>
      <c r="JQ74">
        <f t="shared" si="51"/>
        <v>106.31824911142901</v>
      </c>
      <c r="JR74">
        <f t="shared" si="51"/>
        <v>106.31824911142901</v>
      </c>
      <c r="JS74">
        <f t="shared" si="51"/>
        <v>106.31824911142901</v>
      </c>
      <c r="JT74">
        <f t="shared" ref="JT74:KX74" si="52">HLOOKUP(JT$72,$P$63:$CA$67,3,FALSE)</f>
        <v>106.31824911142901</v>
      </c>
      <c r="JU74">
        <f t="shared" si="52"/>
        <v>106.31824911142901</v>
      </c>
      <c r="JV74">
        <f t="shared" si="52"/>
        <v>106.31824911142901</v>
      </c>
      <c r="JW74">
        <f t="shared" si="52"/>
        <v>106.31824911142901</v>
      </c>
      <c r="JX74">
        <f t="shared" si="52"/>
        <v>106.31824911142901</v>
      </c>
      <c r="JY74">
        <f t="shared" si="52"/>
        <v>106.31824911142901</v>
      </c>
      <c r="JZ74">
        <f t="shared" si="52"/>
        <v>106.31824911142901</v>
      </c>
      <c r="KA74">
        <f t="shared" si="52"/>
        <v>108.64679458523341</v>
      </c>
      <c r="KB74">
        <f t="shared" si="52"/>
        <v>108.64679458523341</v>
      </c>
      <c r="KC74">
        <f t="shared" si="52"/>
        <v>108.64679458523341</v>
      </c>
      <c r="KD74">
        <f t="shared" si="52"/>
        <v>108.64679458523341</v>
      </c>
      <c r="KE74">
        <f t="shared" si="52"/>
        <v>108.64679458523341</v>
      </c>
      <c r="KF74">
        <f t="shared" si="52"/>
        <v>108.64679458523341</v>
      </c>
      <c r="KG74">
        <f t="shared" si="52"/>
        <v>108.64679458523341</v>
      </c>
      <c r="KH74">
        <f t="shared" si="52"/>
        <v>108.64679458523341</v>
      </c>
      <c r="KI74">
        <f t="shared" si="52"/>
        <v>108.64679458523341</v>
      </c>
      <c r="KJ74">
        <f t="shared" si="52"/>
        <v>108.64679458523341</v>
      </c>
      <c r="KK74">
        <f t="shared" si="52"/>
        <v>108.64679458523341</v>
      </c>
      <c r="KL74">
        <f t="shared" si="52"/>
        <v>108.64679458523341</v>
      </c>
      <c r="KM74">
        <f t="shared" si="52"/>
        <v>111.0265680594615</v>
      </c>
      <c r="KN74">
        <f t="shared" si="52"/>
        <v>111.0265680594615</v>
      </c>
      <c r="KO74">
        <f t="shared" si="52"/>
        <v>111.0265680594615</v>
      </c>
      <c r="KP74">
        <f t="shared" si="52"/>
        <v>111.0265680594615</v>
      </c>
      <c r="KQ74">
        <f t="shared" si="52"/>
        <v>111.0265680594615</v>
      </c>
      <c r="KR74">
        <f t="shared" si="52"/>
        <v>111.0265680594615</v>
      </c>
      <c r="KS74">
        <f t="shared" si="52"/>
        <v>111.0265680594615</v>
      </c>
      <c r="KT74">
        <f t="shared" si="52"/>
        <v>111.0265680594615</v>
      </c>
      <c r="KU74">
        <f t="shared" si="52"/>
        <v>111.0265680594615</v>
      </c>
      <c r="KV74">
        <f t="shared" si="52"/>
        <v>111.0265680594615</v>
      </c>
      <c r="KW74">
        <f t="shared" si="52"/>
        <v>111.0265680594615</v>
      </c>
      <c r="KX74">
        <f t="shared" si="52"/>
        <v>111.0265680594615</v>
      </c>
    </row>
    <row r="75" spans="9:310" ht="14.5" x14ac:dyDescent="0.35">
      <c r="J75" s="60" t="s">
        <v>171</v>
      </c>
      <c r="K75" s="61">
        <f t="shared" si="46"/>
        <v>635.04</v>
      </c>
      <c r="L75" s="62">
        <f>($Y12*0.001)*60*24*365*$S12</f>
        <v>231789.59999999998</v>
      </c>
      <c r="M75" s="63">
        <f>-PMT($K$80,COUNT(P58:AI58),NPV($K$80,P59:AJ59))/L75</f>
        <v>82.262884109355781</v>
      </c>
      <c r="N75" s="63">
        <f>-PMT($K$81,COUNT(P58:AI58),NPV($K$81,P59:AJ59))/L75</f>
        <v>82.141810884778721</v>
      </c>
      <c r="O75" s="63">
        <f>-PMT($K$79,COUNT(P58:AI58),NPV($K$79,P59:AJ59))/L75</f>
        <v>82.246678182159187</v>
      </c>
      <c r="P75" s="46">
        <f>O75/-L86</f>
        <v>18.176791881604622</v>
      </c>
      <c r="V75" t="str">
        <f t="shared" si="47"/>
        <v xml:space="preserve">Wastewater Sludge to RNG Production </v>
      </c>
      <c r="W75">
        <f>HLOOKUP(W$72,$P$63:$CA$67,4,FALSE)</f>
        <v>29.305730005437105</v>
      </c>
      <c r="X75">
        <f t="shared" ref="X75:CI75" si="53">HLOOKUP(X$72,$P$63:$CA$67,4,FALSE)</f>
        <v>29.305730005437105</v>
      </c>
      <c r="Y75">
        <f t="shared" si="53"/>
        <v>29.305730005437105</v>
      </c>
      <c r="Z75">
        <f t="shared" si="53"/>
        <v>29.305730005437105</v>
      </c>
      <c r="AA75">
        <f t="shared" si="53"/>
        <v>29.305730005437105</v>
      </c>
      <c r="AB75">
        <f t="shared" si="53"/>
        <v>29.305730005437105</v>
      </c>
      <c r="AC75">
        <f t="shared" si="53"/>
        <v>29.305730005437105</v>
      </c>
      <c r="AD75">
        <f t="shared" si="53"/>
        <v>29.305730005437105</v>
      </c>
      <c r="AE75">
        <f t="shared" si="53"/>
        <v>29.305730005437105</v>
      </c>
      <c r="AF75">
        <f t="shared" si="53"/>
        <v>29.305730005437105</v>
      </c>
      <c r="AG75">
        <f t="shared" si="53"/>
        <v>29.305730005437105</v>
      </c>
      <c r="AH75">
        <f t="shared" si="53"/>
        <v>29.305730005437105</v>
      </c>
      <c r="AI75">
        <f t="shared" si="53"/>
        <v>30.251832538628989</v>
      </c>
      <c r="AJ75">
        <f t="shared" si="53"/>
        <v>30.251832538628989</v>
      </c>
      <c r="AK75">
        <f t="shared" si="53"/>
        <v>30.251832538628989</v>
      </c>
      <c r="AL75">
        <f t="shared" si="53"/>
        <v>30.251832538628989</v>
      </c>
      <c r="AM75">
        <f t="shared" si="53"/>
        <v>30.251832538628989</v>
      </c>
      <c r="AN75">
        <f t="shared" si="53"/>
        <v>30.251832538628989</v>
      </c>
      <c r="AO75">
        <f t="shared" si="53"/>
        <v>30.251832538628989</v>
      </c>
      <c r="AP75">
        <f t="shared" si="53"/>
        <v>30.251832538628989</v>
      </c>
      <c r="AQ75">
        <f t="shared" si="53"/>
        <v>30.251832538628989</v>
      </c>
      <c r="AR75">
        <f t="shared" si="53"/>
        <v>30.251832538628989</v>
      </c>
      <c r="AS75">
        <f t="shared" si="53"/>
        <v>30.251832538628989</v>
      </c>
      <c r="AT75">
        <f t="shared" si="53"/>
        <v>30.251832538628989</v>
      </c>
      <c r="AU75">
        <f t="shared" si="53"/>
        <v>30.958396252571447</v>
      </c>
      <c r="AV75">
        <f t="shared" si="53"/>
        <v>30.958396252571447</v>
      </c>
      <c r="AW75">
        <f t="shared" si="53"/>
        <v>30.958396252571447</v>
      </c>
      <c r="AX75">
        <f t="shared" si="53"/>
        <v>30.958396252571447</v>
      </c>
      <c r="AY75">
        <f t="shared" si="53"/>
        <v>30.958396252571447</v>
      </c>
      <c r="AZ75">
        <f t="shared" si="53"/>
        <v>30.958396252571447</v>
      </c>
      <c r="BA75">
        <f t="shared" si="53"/>
        <v>30.958396252571447</v>
      </c>
      <c r="BB75">
        <f t="shared" si="53"/>
        <v>30.958396252571447</v>
      </c>
      <c r="BC75">
        <f t="shared" si="53"/>
        <v>30.958396252571447</v>
      </c>
      <c r="BD75">
        <f t="shared" si="53"/>
        <v>30.958396252571447</v>
      </c>
      <c r="BE75">
        <f t="shared" si="53"/>
        <v>30.958396252571447</v>
      </c>
      <c r="BF75">
        <f t="shared" si="53"/>
        <v>30.958396252571447</v>
      </c>
      <c r="BG75">
        <f t="shared" si="53"/>
        <v>31.637977249297421</v>
      </c>
      <c r="BH75">
        <f t="shared" si="53"/>
        <v>31.637977249297421</v>
      </c>
      <c r="BI75">
        <f t="shared" si="53"/>
        <v>31.637977249297421</v>
      </c>
      <c r="BJ75">
        <f t="shared" si="53"/>
        <v>31.637977249297421</v>
      </c>
      <c r="BK75">
        <f t="shared" si="53"/>
        <v>31.637977249297421</v>
      </c>
      <c r="BL75">
        <f t="shared" si="53"/>
        <v>31.637977249297421</v>
      </c>
      <c r="BM75">
        <f t="shared" si="53"/>
        <v>31.637977249297421</v>
      </c>
      <c r="BN75">
        <f t="shared" si="53"/>
        <v>31.637977249297421</v>
      </c>
      <c r="BO75">
        <f t="shared" si="53"/>
        <v>31.637977249297421</v>
      </c>
      <c r="BP75">
        <f t="shared" si="53"/>
        <v>31.637977249297421</v>
      </c>
      <c r="BQ75">
        <f t="shared" si="53"/>
        <v>31.637977249297421</v>
      </c>
      <c r="BR75">
        <f t="shared" si="53"/>
        <v>31.637977249297421</v>
      </c>
      <c r="BS75">
        <f t="shared" si="53"/>
        <v>32.331419192941077</v>
      </c>
      <c r="BT75">
        <f t="shared" si="53"/>
        <v>32.331419192941077</v>
      </c>
      <c r="BU75">
        <f t="shared" si="53"/>
        <v>32.331419192941077</v>
      </c>
      <c r="BV75">
        <f t="shared" si="53"/>
        <v>32.331419192941077</v>
      </c>
      <c r="BW75">
        <f t="shared" si="53"/>
        <v>32.331419192941077</v>
      </c>
      <c r="BX75">
        <f t="shared" si="53"/>
        <v>32.331419192941077</v>
      </c>
      <c r="BY75">
        <f t="shared" si="53"/>
        <v>32.331419192941077</v>
      </c>
      <c r="BZ75">
        <f t="shared" si="53"/>
        <v>32.331419192941077</v>
      </c>
      <c r="CA75">
        <f t="shared" si="53"/>
        <v>32.331419192941077</v>
      </c>
      <c r="CB75">
        <f t="shared" si="53"/>
        <v>32.331419192941077</v>
      </c>
      <c r="CC75">
        <f t="shared" si="53"/>
        <v>32.331419192941077</v>
      </c>
      <c r="CD75">
        <f t="shared" si="53"/>
        <v>32.331419192941077</v>
      </c>
      <c r="CE75">
        <f t="shared" si="53"/>
        <v>33.040348006659443</v>
      </c>
      <c r="CF75">
        <f t="shared" si="53"/>
        <v>33.040348006659443</v>
      </c>
      <c r="CG75">
        <f t="shared" si="53"/>
        <v>33.040348006659443</v>
      </c>
      <c r="CH75">
        <f t="shared" si="53"/>
        <v>33.040348006659443</v>
      </c>
      <c r="CI75">
        <f t="shared" si="53"/>
        <v>33.040348006659443</v>
      </c>
      <c r="CJ75">
        <f t="shared" ref="CJ75:EU75" si="54">HLOOKUP(CJ$72,$P$63:$CA$67,4,FALSE)</f>
        <v>33.040348006659443</v>
      </c>
      <c r="CK75">
        <f t="shared" si="54"/>
        <v>33.040348006659443</v>
      </c>
      <c r="CL75">
        <f t="shared" si="54"/>
        <v>33.040348006659443</v>
      </c>
      <c r="CM75">
        <f t="shared" si="54"/>
        <v>33.040348006659443</v>
      </c>
      <c r="CN75">
        <f t="shared" si="54"/>
        <v>33.040348006659443</v>
      </c>
      <c r="CO75">
        <f t="shared" si="54"/>
        <v>33.040348006659443</v>
      </c>
      <c r="CP75">
        <f t="shared" si="54"/>
        <v>33.040348006659443</v>
      </c>
      <c r="CQ75">
        <f t="shared" si="54"/>
        <v>33.754686813350403</v>
      </c>
      <c r="CR75">
        <f t="shared" si="54"/>
        <v>33.754686813350403</v>
      </c>
      <c r="CS75">
        <f t="shared" si="54"/>
        <v>33.754686813350403</v>
      </c>
      <c r="CT75">
        <f t="shared" si="54"/>
        <v>33.754686813350403</v>
      </c>
      <c r="CU75">
        <f t="shared" si="54"/>
        <v>33.754686813350403</v>
      </c>
      <c r="CV75">
        <f t="shared" si="54"/>
        <v>33.754686813350403</v>
      </c>
      <c r="CW75">
        <f t="shared" si="54"/>
        <v>33.754686813350403</v>
      </c>
      <c r="CX75">
        <f t="shared" si="54"/>
        <v>33.754686813350403</v>
      </c>
      <c r="CY75">
        <f t="shared" si="54"/>
        <v>33.754686813350403</v>
      </c>
      <c r="CZ75">
        <f t="shared" si="54"/>
        <v>33.754686813350403</v>
      </c>
      <c r="DA75">
        <f t="shared" si="54"/>
        <v>33.754686813350403</v>
      </c>
      <c r="DB75">
        <f t="shared" si="54"/>
        <v>33.754686813350403</v>
      </c>
      <c r="DC75">
        <f t="shared" si="54"/>
        <v>34.48434648764735</v>
      </c>
      <c r="DD75">
        <f t="shared" si="54"/>
        <v>34.48434648764735</v>
      </c>
      <c r="DE75">
        <f t="shared" si="54"/>
        <v>34.48434648764735</v>
      </c>
      <c r="DF75">
        <f t="shared" si="54"/>
        <v>34.48434648764735</v>
      </c>
      <c r="DG75">
        <f t="shared" si="54"/>
        <v>34.48434648764735</v>
      </c>
      <c r="DH75">
        <f t="shared" si="54"/>
        <v>34.48434648764735</v>
      </c>
      <c r="DI75">
        <f t="shared" si="54"/>
        <v>34.48434648764735</v>
      </c>
      <c r="DJ75">
        <f t="shared" si="54"/>
        <v>34.48434648764735</v>
      </c>
      <c r="DK75">
        <f t="shared" si="54"/>
        <v>34.48434648764735</v>
      </c>
      <c r="DL75">
        <f t="shared" si="54"/>
        <v>34.48434648764735</v>
      </c>
      <c r="DM75">
        <f t="shared" si="54"/>
        <v>34.48434648764735</v>
      </c>
      <c r="DN75">
        <f t="shared" si="54"/>
        <v>34.48434648764735</v>
      </c>
      <c r="DO75">
        <f t="shared" si="54"/>
        <v>35.230058674778824</v>
      </c>
      <c r="DP75">
        <f t="shared" si="54"/>
        <v>35.230058674778824</v>
      </c>
      <c r="DQ75">
        <f t="shared" si="54"/>
        <v>35.230058674778824</v>
      </c>
      <c r="DR75">
        <f t="shared" si="54"/>
        <v>35.230058674778824</v>
      </c>
      <c r="DS75">
        <f t="shared" si="54"/>
        <v>35.230058674778824</v>
      </c>
      <c r="DT75">
        <f t="shared" si="54"/>
        <v>35.230058674778824</v>
      </c>
      <c r="DU75">
        <f t="shared" si="54"/>
        <v>35.230058674778824</v>
      </c>
      <c r="DV75">
        <f t="shared" si="54"/>
        <v>35.230058674778824</v>
      </c>
      <c r="DW75">
        <f t="shared" si="54"/>
        <v>35.230058674778824</v>
      </c>
      <c r="DX75">
        <f t="shared" si="54"/>
        <v>35.230058674778824</v>
      </c>
      <c r="DY75">
        <f t="shared" si="54"/>
        <v>35.230058674778824</v>
      </c>
      <c r="DZ75">
        <f t="shared" si="54"/>
        <v>35.230058674778824</v>
      </c>
      <c r="EA75">
        <f t="shared" si="54"/>
        <v>35.992176530027194</v>
      </c>
      <c r="EB75">
        <f t="shared" si="54"/>
        <v>35.992176530027194</v>
      </c>
      <c r="EC75">
        <f t="shared" si="54"/>
        <v>35.992176530027194</v>
      </c>
      <c r="ED75">
        <f t="shared" si="54"/>
        <v>35.992176530027194</v>
      </c>
      <c r="EE75">
        <f t="shared" si="54"/>
        <v>35.992176530027194</v>
      </c>
      <c r="EF75">
        <f t="shared" si="54"/>
        <v>35.992176530027194</v>
      </c>
      <c r="EG75">
        <f t="shared" si="54"/>
        <v>35.992176530027194</v>
      </c>
      <c r="EH75">
        <f t="shared" si="54"/>
        <v>35.992176530027194</v>
      </c>
      <c r="EI75">
        <f t="shared" si="54"/>
        <v>35.992176530027194</v>
      </c>
      <c r="EJ75">
        <f t="shared" si="54"/>
        <v>35.992176530027194</v>
      </c>
      <c r="EK75">
        <f t="shared" si="54"/>
        <v>35.992176530027194</v>
      </c>
      <c r="EL75">
        <f t="shared" si="54"/>
        <v>35.992176530027194</v>
      </c>
      <c r="EM75">
        <f t="shared" si="54"/>
        <v>36.771060978091029</v>
      </c>
      <c r="EN75">
        <f t="shared" si="54"/>
        <v>36.771060978091029</v>
      </c>
      <c r="EO75">
        <f t="shared" si="54"/>
        <v>36.771060978091029</v>
      </c>
      <c r="EP75">
        <f t="shared" si="54"/>
        <v>36.771060978091029</v>
      </c>
      <c r="EQ75">
        <f t="shared" si="54"/>
        <v>36.771060978091029</v>
      </c>
      <c r="ER75">
        <f t="shared" si="54"/>
        <v>36.771060978091029</v>
      </c>
      <c r="ES75">
        <f t="shared" si="54"/>
        <v>36.771060978091029</v>
      </c>
      <c r="ET75">
        <f t="shared" si="54"/>
        <v>36.771060978091029</v>
      </c>
      <c r="EU75">
        <f t="shared" si="54"/>
        <v>36.771060978091029</v>
      </c>
      <c r="EV75">
        <f t="shared" ref="EV75:HG75" si="55">HLOOKUP(EV$72,$P$63:$CA$67,4,FALSE)</f>
        <v>36.771060978091029</v>
      </c>
      <c r="EW75">
        <f t="shared" si="55"/>
        <v>36.771060978091029</v>
      </c>
      <c r="EX75">
        <f t="shared" si="55"/>
        <v>36.771060978091029</v>
      </c>
      <c r="EY75">
        <f t="shared" si="55"/>
        <v>37.56708088401227</v>
      </c>
      <c r="EZ75">
        <f t="shared" si="55"/>
        <v>37.56708088401227</v>
      </c>
      <c r="FA75">
        <f t="shared" si="55"/>
        <v>37.56708088401227</v>
      </c>
      <c r="FB75">
        <f t="shared" si="55"/>
        <v>37.56708088401227</v>
      </c>
      <c r="FC75">
        <f t="shared" si="55"/>
        <v>37.56708088401227</v>
      </c>
      <c r="FD75">
        <f t="shared" si="55"/>
        <v>37.56708088401227</v>
      </c>
      <c r="FE75">
        <f t="shared" si="55"/>
        <v>37.56708088401227</v>
      </c>
      <c r="FF75">
        <f t="shared" si="55"/>
        <v>37.56708088401227</v>
      </c>
      <c r="FG75">
        <f t="shared" si="55"/>
        <v>37.56708088401227</v>
      </c>
      <c r="FH75">
        <f t="shared" si="55"/>
        <v>37.56708088401227</v>
      </c>
      <c r="FI75">
        <f t="shared" si="55"/>
        <v>37.56708088401227</v>
      </c>
      <c r="FJ75">
        <f t="shared" si="55"/>
        <v>37.56708088401227</v>
      </c>
      <c r="FK75">
        <f t="shared" si="55"/>
        <v>38.380613227863776</v>
      </c>
      <c r="FL75">
        <f t="shared" si="55"/>
        <v>38.380613227863776</v>
      </c>
      <c r="FM75">
        <f t="shared" si="55"/>
        <v>38.380613227863776</v>
      </c>
      <c r="FN75">
        <f t="shared" si="55"/>
        <v>38.380613227863776</v>
      </c>
      <c r="FO75">
        <f t="shared" si="55"/>
        <v>38.380613227863776</v>
      </c>
      <c r="FP75">
        <f t="shared" si="55"/>
        <v>38.380613227863776</v>
      </c>
      <c r="FQ75">
        <f t="shared" si="55"/>
        <v>38.380613227863776</v>
      </c>
      <c r="FR75">
        <f t="shared" si="55"/>
        <v>38.380613227863776</v>
      </c>
      <c r="FS75">
        <f t="shared" si="55"/>
        <v>38.380613227863776</v>
      </c>
      <c r="FT75">
        <f t="shared" si="55"/>
        <v>38.380613227863776</v>
      </c>
      <c r="FU75">
        <f t="shared" si="55"/>
        <v>38.380613227863776</v>
      </c>
      <c r="FV75">
        <f t="shared" si="55"/>
        <v>38.380613227863776</v>
      </c>
      <c r="FW75">
        <f t="shared" si="55"/>
        <v>39.212043283280018</v>
      </c>
      <c r="FX75">
        <f t="shared" si="55"/>
        <v>39.212043283280018</v>
      </c>
      <c r="FY75">
        <f t="shared" si="55"/>
        <v>39.212043283280018</v>
      </c>
      <c r="FZ75">
        <f t="shared" si="55"/>
        <v>39.212043283280018</v>
      </c>
      <c r="GA75">
        <f t="shared" si="55"/>
        <v>39.212043283280018</v>
      </c>
      <c r="GB75">
        <f t="shared" si="55"/>
        <v>39.212043283280018</v>
      </c>
      <c r="GC75">
        <f t="shared" si="55"/>
        <v>39.212043283280018</v>
      </c>
      <c r="GD75">
        <f t="shared" si="55"/>
        <v>39.212043283280018</v>
      </c>
      <c r="GE75">
        <f t="shared" si="55"/>
        <v>39.212043283280018</v>
      </c>
      <c r="GF75">
        <f t="shared" si="55"/>
        <v>39.212043283280018</v>
      </c>
      <c r="GG75">
        <f t="shared" si="55"/>
        <v>39.212043283280018</v>
      </c>
      <c r="GH75">
        <f t="shared" si="55"/>
        <v>39.212043283280018</v>
      </c>
      <c r="GI75">
        <f t="shared" si="55"/>
        <v>40.061764799915416</v>
      </c>
      <c r="GJ75">
        <f t="shared" si="55"/>
        <v>40.061764799915416</v>
      </c>
      <c r="GK75">
        <f t="shared" si="55"/>
        <v>40.061764799915416</v>
      </c>
      <c r="GL75">
        <f t="shared" si="55"/>
        <v>40.061764799915416</v>
      </c>
      <c r="GM75">
        <f t="shared" si="55"/>
        <v>40.061764799915416</v>
      </c>
      <c r="GN75">
        <f t="shared" si="55"/>
        <v>40.061764799915416</v>
      </c>
      <c r="GO75">
        <f t="shared" si="55"/>
        <v>40.061764799915416</v>
      </c>
      <c r="GP75">
        <f t="shared" si="55"/>
        <v>40.061764799915416</v>
      </c>
      <c r="GQ75">
        <f t="shared" si="55"/>
        <v>40.061764799915416</v>
      </c>
      <c r="GR75">
        <f t="shared" si="55"/>
        <v>40.061764799915416</v>
      </c>
      <c r="GS75">
        <f t="shared" si="55"/>
        <v>40.061764799915416</v>
      </c>
      <c r="GT75">
        <f t="shared" si="55"/>
        <v>40.061764799915416</v>
      </c>
      <c r="GU75">
        <f t="shared" si="55"/>
        <v>40.93018018991679</v>
      </c>
      <c r="GV75">
        <f t="shared" si="55"/>
        <v>40.93018018991679</v>
      </c>
      <c r="GW75">
        <f t="shared" si="55"/>
        <v>40.93018018991679</v>
      </c>
      <c r="GX75">
        <f t="shared" si="55"/>
        <v>40.93018018991679</v>
      </c>
      <c r="GY75">
        <f t="shared" si="55"/>
        <v>40.93018018991679</v>
      </c>
      <c r="GZ75">
        <f t="shared" si="55"/>
        <v>40.93018018991679</v>
      </c>
      <c r="HA75">
        <f t="shared" si="55"/>
        <v>40.93018018991679</v>
      </c>
      <c r="HB75">
        <f t="shared" si="55"/>
        <v>40.93018018991679</v>
      </c>
      <c r="HC75">
        <f t="shared" si="55"/>
        <v>40.93018018991679</v>
      </c>
      <c r="HD75">
        <f t="shared" si="55"/>
        <v>40.93018018991679</v>
      </c>
      <c r="HE75">
        <f t="shared" si="55"/>
        <v>40.93018018991679</v>
      </c>
      <c r="HF75">
        <f t="shared" si="55"/>
        <v>40.93018018991679</v>
      </c>
      <c r="HG75">
        <f t="shared" si="55"/>
        <v>41.817700718498195</v>
      </c>
      <c r="HH75">
        <f t="shared" ref="HH75:JS75" si="56">HLOOKUP(HH$72,$P$63:$CA$67,4,FALSE)</f>
        <v>41.817700718498195</v>
      </c>
      <c r="HI75">
        <f t="shared" si="56"/>
        <v>41.817700718498195</v>
      </c>
      <c r="HJ75">
        <f t="shared" si="56"/>
        <v>41.817700718498195</v>
      </c>
      <c r="HK75">
        <f t="shared" si="56"/>
        <v>41.817700718498195</v>
      </c>
      <c r="HL75">
        <f t="shared" si="56"/>
        <v>41.817700718498195</v>
      </c>
      <c r="HM75">
        <f t="shared" si="56"/>
        <v>41.817700718498195</v>
      </c>
      <c r="HN75">
        <f t="shared" si="56"/>
        <v>41.817700718498195</v>
      </c>
      <c r="HO75">
        <f t="shared" si="56"/>
        <v>41.817700718498195</v>
      </c>
      <c r="HP75">
        <f t="shared" si="56"/>
        <v>41.817700718498195</v>
      </c>
      <c r="HQ75">
        <f t="shared" si="56"/>
        <v>41.817700718498195</v>
      </c>
      <c r="HR75">
        <f t="shared" si="56"/>
        <v>41.817700718498195</v>
      </c>
      <c r="HS75">
        <f t="shared" si="56"/>
        <v>42.724746698708394</v>
      </c>
      <c r="HT75">
        <f t="shared" si="56"/>
        <v>42.724746698708394</v>
      </c>
      <c r="HU75">
        <f t="shared" si="56"/>
        <v>42.724746698708394</v>
      </c>
      <c r="HV75">
        <f t="shared" si="56"/>
        <v>42.724746698708394</v>
      </c>
      <c r="HW75">
        <f t="shared" si="56"/>
        <v>42.724746698708394</v>
      </c>
      <c r="HX75">
        <f t="shared" si="56"/>
        <v>42.724746698708394</v>
      </c>
      <c r="HY75">
        <f t="shared" si="56"/>
        <v>42.724746698708394</v>
      </c>
      <c r="HZ75">
        <f t="shared" si="56"/>
        <v>42.724746698708394</v>
      </c>
      <c r="IA75">
        <f t="shared" si="56"/>
        <v>42.724746698708394</v>
      </c>
      <c r="IB75">
        <f t="shared" si="56"/>
        <v>42.724746698708394</v>
      </c>
      <c r="IC75">
        <f t="shared" si="56"/>
        <v>42.724746698708394</v>
      </c>
      <c r="ID75">
        <f t="shared" si="56"/>
        <v>42.724746698708394</v>
      </c>
      <c r="IE75">
        <f t="shared" si="56"/>
        <v>43.651747690483212</v>
      </c>
      <c r="IF75">
        <f t="shared" si="56"/>
        <v>43.651747690483212</v>
      </c>
      <c r="IG75">
        <f t="shared" si="56"/>
        <v>43.651747690483212</v>
      </c>
      <c r="IH75">
        <f t="shared" si="56"/>
        <v>43.651747690483212</v>
      </c>
      <c r="II75">
        <f t="shared" si="56"/>
        <v>43.651747690483212</v>
      </c>
      <c r="IJ75">
        <f t="shared" si="56"/>
        <v>43.651747690483212</v>
      </c>
      <c r="IK75">
        <f t="shared" si="56"/>
        <v>43.651747690483212</v>
      </c>
      <c r="IL75">
        <f t="shared" si="56"/>
        <v>43.651747690483212</v>
      </c>
      <c r="IM75">
        <f t="shared" si="56"/>
        <v>43.651747690483212</v>
      </c>
      <c r="IN75">
        <f t="shared" si="56"/>
        <v>43.651747690483212</v>
      </c>
      <c r="IO75">
        <f t="shared" si="56"/>
        <v>43.651747690483212</v>
      </c>
      <c r="IP75">
        <f t="shared" si="56"/>
        <v>43.651747690483212</v>
      </c>
      <c r="IQ75">
        <f t="shared" si="56"/>
        <v>44.599142704077074</v>
      </c>
      <c r="IR75">
        <f t="shared" si="56"/>
        <v>44.599142704077074</v>
      </c>
      <c r="IS75">
        <f t="shared" si="56"/>
        <v>44.599142704077074</v>
      </c>
      <c r="IT75">
        <f t="shared" si="56"/>
        <v>44.599142704077074</v>
      </c>
      <c r="IU75">
        <f t="shared" si="56"/>
        <v>44.599142704077074</v>
      </c>
      <c r="IV75">
        <f t="shared" si="56"/>
        <v>44.599142704077074</v>
      </c>
      <c r="IW75">
        <f t="shared" si="56"/>
        <v>44.599142704077074</v>
      </c>
      <c r="IX75">
        <f t="shared" si="56"/>
        <v>44.599142704077074</v>
      </c>
      <c r="IY75">
        <f t="shared" si="56"/>
        <v>44.599142704077074</v>
      </c>
      <c r="IZ75">
        <f t="shared" si="56"/>
        <v>44.599142704077074</v>
      </c>
      <c r="JA75">
        <f t="shared" si="56"/>
        <v>44.599142704077074</v>
      </c>
      <c r="JB75">
        <f t="shared" si="56"/>
        <v>44.599142704077074</v>
      </c>
      <c r="JC75">
        <f t="shared" si="56"/>
        <v>45.567380407970006</v>
      </c>
      <c r="JD75">
        <f t="shared" si="56"/>
        <v>45.567380407970006</v>
      </c>
      <c r="JE75">
        <f t="shared" si="56"/>
        <v>45.567380407970006</v>
      </c>
      <c r="JF75">
        <f t="shared" si="56"/>
        <v>45.567380407970006</v>
      </c>
      <c r="JG75">
        <f t="shared" si="56"/>
        <v>45.567380407970006</v>
      </c>
      <c r="JH75">
        <f t="shared" si="56"/>
        <v>45.567380407970006</v>
      </c>
      <c r="JI75">
        <f t="shared" si="56"/>
        <v>45.567380407970006</v>
      </c>
      <c r="JJ75">
        <f t="shared" si="56"/>
        <v>45.567380407970006</v>
      </c>
      <c r="JK75">
        <f t="shared" si="56"/>
        <v>45.567380407970006</v>
      </c>
      <c r="JL75">
        <f t="shared" si="56"/>
        <v>45.567380407970006</v>
      </c>
      <c r="JM75">
        <f t="shared" si="56"/>
        <v>45.567380407970006</v>
      </c>
      <c r="JN75">
        <f t="shared" si="56"/>
        <v>45.567380407970006</v>
      </c>
      <c r="JO75">
        <f t="shared" si="56"/>
        <v>46.556919341348582</v>
      </c>
      <c r="JP75">
        <f t="shared" si="56"/>
        <v>46.556919341348582</v>
      </c>
      <c r="JQ75">
        <f t="shared" si="56"/>
        <v>46.556919341348582</v>
      </c>
      <c r="JR75">
        <f t="shared" si="56"/>
        <v>46.556919341348582</v>
      </c>
      <c r="JS75">
        <f t="shared" si="56"/>
        <v>46.556919341348582</v>
      </c>
      <c r="JT75">
        <f t="shared" ref="JT75:KX75" si="57">HLOOKUP(JT$72,$P$63:$CA$67,4,FALSE)</f>
        <v>46.556919341348582</v>
      </c>
      <c r="JU75">
        <f t="shared" si="57"/>
        <v>46.556919341348582</v>
      </c>
      <c r="JV75">
        <f t="shared" si="57"/>
        <v>46.556919341348582</v>
      </c>
      <c r="JW75">
        <f t="shared" si="57"/>
        <v>46.556919341348582</v>
      </c>
      <c r="JX75">
        <f t="shared" si="57"/>
        <v>46.556919341348582</v>
      </c>
      <c r="JY75">
        <f t="shared" si="57"/>
        <v>46.556919341348582</v>
      </c>
      <c r="JZ75">
        <f t="shared" si="57"/>
        <v>46.556919341348582</v>
      </c>
      <c r="KA75">
        <f t="shared" si="57"/>
        <v>47.568228131261485</v>
      </c>
      <c r="KB75">
        <f t="shared" si="57"/>
        <v>47.568228131261485</v>
      </c>
      <c r="KC75">
        <f t="shared" si="57"/>
        <v>47.568228131261485</v>
      </c>
      <c r="KD75">
        <f t="shared" si="57"/>
        <v>47.568228131261485</v>
      </c>
      <c r="KE75">
        <f t="shared" si="57"/>
        <v>47.568228131261485</v>
      </c>
      <c r="KF75">
        <f t="shared" si="57"/>
        <v>47.568228131261485</v>
      </c>
      <c r="KG75">
        <f t="shared" si="57"/>
        <v>47.568228131261485</v>
      </c>
      <c r="KH75">
        <f t="shared" si="57"/>
        <v>47.568228131261485</v>
      </c>
      <c r="KI75">
        <f t="shared" si="57"/>
        <v>47.568228131261485</v>
      </c>
      <c r="KJ75">
        <f t="shared" si="57"/>
        <v>47.568228131261485</v>
      </c>
      <c r="KK75">
        <f t="shared" si="57"/>
        <v>47.568228131261485</v>
      </c>
      <c r="KL75">
        <f t="shared" si="57"/>
        <v>47.568228131261485</v>
      </c>
      <c r="KM75">
        <f t="shared" si="57"/>
        <v>48.60178571455247</v>
      </c>
      <c r="KN75">
        <f t="shared" si="57"/>
        <v>48.60178571455247</v>
      </c>
      <c r="KO75">
        <f t="shared" si="57"/>
        <v>48.60178571455247</v>
      </c>
      <c r="KP75">
        <f t="shared" si="57"/>
        <v>48.60178571455247</v>
      </c>
      <c r="KQ75">
        <f t="shared" si="57"/>
        <v>48.60178571455247</v>
      </c>
      <c r="KR75">
        <f t="shared" si="57"/>
        <v>48.60178571455247</v>
      </c>
      <c r="KS75">
        <f t="shared" si="57"/>
        <v>48.60178571455247</v>
      </c>
      <c r="KT75">
        <f t="shared" si="57"/>
        <v>48.60178571455247</v>
      </c>
      <c r="KU75">
        <f t="shared" si="57"/>
        <v>48.60178571455247</v>
      </c>
      <c r="KV75">
        <f t="shared" si="57"/>
        <v>48.60178571455247</v>
      </c>
      <c r="KW75">
        <f t="shared" si="57"/>
        <v>48.60178571455247</v>
      </c>
      <c r="KX75">
        <f t="shared" si="57"/>
        <v>48.60178571455247</v>
      </c>
    </row>
    <row r="76" spans="9:310" ht="14.5" x14ac:dyDescent="0.35">
      <c r="J76" s="60" t="s">
        <v>172</v>
      </c>
      <c r="K76" s="61">
        <f t="shared" si="46"/>
        <v>513</v>
      </c>
      <c r="L76" s="62">
        <f>($Y13*0.001)*60*24*365*$S13</f>
        <v>187245</v>
      </c>
      <c r="M76" s="63">
        <f>-PMT($K$80,COUNT(P59:AI59),NPV($K$80,P60:AJ60))/L76</f>
        <v>36.11580872552527</v>
      </c>
      <c r="N76" s="63">
        <f>-PMT($K$81,COUNT(P59:AI59),NPV($K$81,P60:AJ60))/L76</f>
        <v>36.063036119919133</v>
      </c>
      <c r="O76" s="63">
        <f>-PMT($K$79,COUNT(P59:AI59),NPV($K$79,P60:AJ60))/L76</f>
        <v>36.108744948863617</v>
      </c>
      <c r="P76" s="46">
        <f>M87/M84*O76</f>
        <v>8.9108476114715121</v>
      </c>
      <c r="V76" t="str">
        <f t="shared" si="47"/>
        <v xml:space="preserve">Food Waste to RNG Production </v>
      </c>
      <c r="W76">
        <f>HLOOKUP(W$72,$P$63:$CA$67,5,FALSE)</f>
        <v>90.551698508089331</v>
      </c>
      <c r="X76">
        <f t="shared" ref="X76:CI76" si="58">HLOOKUP(X$72,$P$63:$CA$67,5,FALSE)</f>
        <v>90.551698508089331</v>
      </c>
      <c r="Y76">
        <f t="shared" si="58"/>
        <v>90.551698508089331</v>
      </c>
      <c r="Z76">
        <f t="shared" si="58"/>
        <v>90.551698508089331</v>
      </c>
      <c r="AA76">
        <f t="shared" si="58"/>
        <v>90.551698508089331</v>
      </c>
      <c r="AB76">
        <f t="shared" si="58"/>
        <v>90.551698508089331</v>
      </c>
      <c r="AC76">
        <f t="shared" si="58"/>
        <v>90.551698508089331</v>
      </c>
      <c r="AD76">
        <f t="shared" si="58"/>
        <v>90.551698508089331</v>
      </c>
      <c r="AE76">
        <f t="shared" si="58"/>
        <v>90.551698508089331</v>
      </c>
      <c r="AF76">
        <f t="shared" si="58"/>
        <v>90.551698508089331</v>
      </c>
      <c r="AG76">
        <f t="shared" si="58"/>
        <v>90.551698508089331</v>
      </c>
      <c r="AH76">
        <f t="shared" si="58"/>
        <v>90.551698508089331</v>
      </c>
      <c r="AI76">
        <f t="shared" si="58"/>
        <v>93.453103043014252</v>
      </c>
      <c r="AJ76">
        <f t="shared" si="58"/>
        <v>93.453103043014252</v>
      </c>
      <c r="AK76">
        <f t="shared" si="58"/>
        <v>93.453103043014252</v>
      </c>
      <c r="AL76">
        <f t="shared" si="58"/>
        <v>93.453103043014252</v>
      </c>
      <c r="AM76">
        <f t="shared" si="58"/>
        <v>93.453103043014252</v>
      </c>
      <c r="AN76">
        <f t="shared" si="58"/>
        <v>93.453103043014252</v>
      </c>
      <c r="AO76">
        <f t="shared" si="58"/>
        <v>93.453103043014252</v>
      </c>
      <c r="AP76">
        <f t="shared" si="58"/>
        <v>93.453103043014252</v>
      </c>
      <c r="AQ76">
        <f t="shared" si="58"/>
        <v>93.453103043014252</v>
      </c>
      <c r="AR76">
        <f t="shared" si="58"/>
        <v>93.453103043014252</v>
      </c>
      <c r="AS76">
        <f t="shared" si="58"/>
        <v>93.453103043014252</v>
      </c>
      <c r="AT76">
        <f t="shared" si="58"/>
        <v>93.453103043014252</v>
      </c>
      <c r="AU76">
        <f t="shared" si="58"/>
        <v>95.64382957158665</v>
      </c>
      <c r="AV76">
        <f t="shared" si="58"/>
        <v>95.64382957158665</v>
      </c>
      <c r="AW76">
        <f t="shared" si="58"/>
        <v>95.64382957158665</v>
      </c>
      <c r="AX76">
        <f t="shared" si="58"/>
        <v>95.64382957158665</v>
      </c>
      <c r="AY76">
        <f t="shared" si="58"/>
        <v>95.64382957158665</v>
      </c>
      <c r="AZ76">
        <f t="shared" si="58"/>
        <v>95.64382957158665</v>
      </c>
      <c r="BA76">
        <f t="shared" si="58"/>
        <v>95.64382957158665</v>
      </c>
      <c r="BB76">
        <f t="shared" si="58"/>
        <v>95.64382957158665</v>
      </c>
      <c r="BC76">
        <f t="shared" si="58"/>
        <v>95.64382957158665</v>
      </c>
      <c r="BD76">
        <f t="shared" si="58"/>
        <v>95.64382957158665</v>
      </c>
      <c r="BE76">
        <f t="shared" si="58"/>
        <v>95.64382957158665</v>
      </c>
      <c r="BF76">
        <f t="shared" si="58"/>
        <v>95.64382957158665</v>
      </c>
      <c r="BG76">
        <f t="shared" si="58"/>
        <v>97.759695516460397</v>
      </c>
      <c r="BH76">
        <f t="shared" si="58"/>
        <v>97.759695516460397</v>
      </c>
      <c r="BI76">
        <f t="shared" si="58"/>
        <v>97.759695516460397</v>
      </c>
      <c r="BJ76">
        <f t="shared" si="58"/>
        <v>97.759695516460397</v>
      </c>
      <c r="BK76">
        <f t="shared" si="58"/>
        <v>97.759695516460397</v>
      </c>
      <c r="BL76">
        <f t="shared" si="58"/>
        <v>97.759695516460397</v>
      </c>
      <c r="BM76">
        <f t="shared" si="58"/>
        <v>97.759695516460397</v>
      </c>
      <c r="BN76">
        <f t="shared" si="58"/>
        <v>97.759695516460397</v>
      </c>
      <c r="BO76">
        <f t="shared" si="58"/>
        <v>97.759695516460397</v>
      </c>
      <c r="BP76">
        <f t="shared" si="58"/>
        <v>97.759695516460397</v>
      </c>
      <c r="BQ76">
        <f t="shared" si="58"/>
        <v>97.759695516460397</v>
      </c>
      <c r="BR76">
        <f t="shared" si="58"/>
        <v>97.759695516460397</v>
      </c>
      <c r="BS76">
        <f t="shared" si="58"/>
        <v>99.920382030015588</v>
      </c>
      <c r="BT76">
        <f t="shared" si="58"/>
        <v>99.920382030015588</v>
      </c>
      <c r="BU76">
        <f t="shared" si="58"/>
        <v>99.920382030015588</v>
      </c>
      <c r="BV76">
        <f t="shared" si="58"/>
        <v>99.920382030015588</v>
      </c>
      <c r="BW76">
        <f t="shared" si="58"/>
        <v>99.920382030015588</v>
      </c>
      <c r="BX76">
        <f t="shared" si="58"/>
        <v>99.920382030015588</v>
      </c>
      <c r="BY76">
        <f t="shared" si="58"/>
        <v>99.920382030015588</v>
      </c>
      <c r="BZ76">
        <f t="shared" si="58"/>
        <v>99.920382030015588</v>
      </c>
      <c r="CA76">
        <f t="shared" si="58"/>
        <v>99.920382030015588</v>
      </c>
      <c r="CB76">
        <f t="shared" si="58"/>
        <v>99.920382030015588</v>
      </c>
      <c r="CC76">
        <f t="shared" si="58"/>
        <v>99.920382030015588</v>
      </c>
      <c r="CD76">
        <f t="shared" si="58"/>
        <v>99.920382030015588</v>
      </c>
      <c r="CE76">
        <f t="shared" si="58"/>
        <v>102.12932387570685</v>
      </c>
      <c r="CF76">
        <f t="shared" si="58"/>
        <v>102.12932387570685</v>
      </c>
      <c r="CG76">
        <f t="shared" si="58"/>
        <v>102.12932387570685</v>
      </c>
      <c r="CH76">
        <f t="shared" si="58"/>
        <v>102.12932387570685</v>
      </c>
      <c r="CI76">
        <f t="shared" si="58"/>
        <v>102.12932387570685</v>
      </c>
      <c r="CJ76">
        <f t="shared" ref="CJ76:EU76" si="59">HLOOKUP(CJ$72,$P$63:$CA$67,5,FALSE)</f>
        <v>102.12932387570685</v>
      </c>
      <c r="CK76">
        <f t="shared" si="59"/>
        <v>102.12932387570685</v>
      </c>
      <c r="CL76">
        <f t="shared" si="59"/>
        <v>102.12932387570685</v>
      </c>
      <c r="CM76">
        <f t="shared" si="59"/>
        <v>102.12932387570685</v>
      </c>
      <c r="CN76">
        <f t="shared" si="59"/>
        <v>102.12932387570685</v>
      </c>
      <c r="CO76">
        <f t="shared" si="59"/>
        <v>102.12932387570685</v>
      </c>
      <c r="CP76">
        <f t="shared" si="59"/>
        <v>102.12932387570685</v>
      </c>
      <c r="CQ76">
        <f t="shared" si="59"/>
        <v>104.35462269576392</v>
      </c>
      <c r="CR76">
        <f t="shared" si="59"/>
        <v>104.35462269576392</v>
      </c>
      <c r="CS76">
        <f t="shared" si="59"/>
        <v>104.35462269576392</v>
      </c>
      <c r="CT76">
        <f t="shared" si="59"/>
        <v>104.35462269576392</v>
      </c>
      <c r="CU76">
        <f t="shared" si="59"/>
        <v>104.35462269576392</v>
      </c>
      <c r="CV76">
        <f t="shared" si="59"/>
        <v>104.35462269576392</v>
      </c>
      <c r="CW76">
        <f t="shared" si="59"/>
        <v>104.35462269576392</v>
      </c>
      <c r="CX76">
        <f t="shared" si="59"/>
        <v>104.35462269576392</v>
      </c>
      <c r="CY76">
        <f t="shared" si="59"/>
        <v>104.35462269576392</v>
      </c>
      <c r="CZ76">
        <f t="shared" si="59"/>
        <v>104.35462269576392</v>
      </c>
      <c r="DA76">
        <f t="shared" si="59"/>
        <v>104.35462269576392</v>
      </c>
      <c r="DB76">
        <f t="shared" si="59"/>
        <v>104.35462269576392</v>
      </c>
      <c r="DC76">
        <f t="shared" si="59"/>
        <v>106.62814855482269</v>
      </c>
      <c r="DD76">
        <f t="shared" si="59"/>
        <v>106.62814855482269</v>
      </c>
      <c r="DE76">
        <f t="shared" si="59"/>
        <v>106.62814855482269</v>
      </c>
      <c r="DF76">
        <f t="shared" si="59"/>
        <v>106.62814855482269</v>
      </c>
      <c r="DG76">
        <f t="shared" si="59"/>
        <v>106.62814855482269</v>
      </c>
      <c r="DH76">
        <f t="shared" si="59"/>
        <v>106.62814855482269</v>
      </c>
      <c r="DI76">
        <f t="shared" si="59"/>
        <v>106.62814855482269</v>
      </c>
      <c r="DJ76">
        <f t="shared" si="59"/>
        <v>106.62814855482269</v>
      </c>
      <c r="DK76">
        <f t="shared" si="59"/>
        <v>106.62814855482269</v>
      </c>
      <c r="DL76">
        <f t="shared" si="59"/>
        <v>106.62814855482269</v>
      </c>
      <c r="DM76">
        <f t="shared" si="59"/>
        <v>106.62814855482269</v>
      </c>
      <c r="DN76">
        <f t="shared" si="59"/>
        <v>106.62814855482269</v>
      </c>
      <c r="DO76">
        <f t="shared" si="59"/>
        <v>108.95169198278074</v>
      </c>
      <c r="DP76">
        <f t="shared" si="59"/>
        <v>108.95169198278074</v>
      </c>
      <c r="DQ76">
        <f t="shared" si="59"/>
        <v>108.95169198278074</v>
      </c>
      <c r="DR76">
        <f t="shared" si="59"/>
        <v>108.95169198278074</v>
      </c>
      <c r="DS76">
        <f t="shared" si="59"/>
        <v>108.95169198278074</v>
      </c>
      <c r="DT76">
        <f t="shared" si="59"/>
        <v>108.95169198278074</v>
      </c>
      <c r="DU76">
        <f t="shared" si="59"/>
        <v>108.95169198278074</v>
      </c>
      <c r="DV76">
        <f t="shared" si="59"/>
        <v>108.95169198278074</v>
      </c>
      <c r="DW76">
        <f t="shared" si="59"/>
        <v>108.95169198278074</v>
      </c>
      <c r="DX76">
        <f t="shared" si="59"/>
        <v>108.95169198278074</v>
      </c>
      <c r="DY76">
        <f t="shared" si="59"/>
        <v>108.95169198278074</v>
      </c>
      <c r="DZ76">
        <f t="shared" si="59"/>
        <v>108.95169198278074</v>
      </c>
      <c r="EA76">
        <f t="shared" si="59"/>
        <v>111.32635336615384</v>
      </c>
      <c r="EB76">
        <f t="shared" si="59"/>
        <v>111.32635336615384</v>
      </c>
      <c r="EC76">
        <f t="shared" si="59"/>
        <v>111.32635336615384</v>
      </c>
      <c r="ED76">
        <f t="shared" si="59"/>
        <v>111.32635336615384</v>
      </c>
      <c r="EE76">
        <f t="shared" si="59"/>
        <v>111.32635336615384</v>
      </c>
      <c r="EF76">
        <f t="shared" si="59"/>
        <v>111.32635336615384</v>
      </c>
      <c r="EG76">
        <f t="shared" si="59"/>
        <v>111.32635336615384</v>
      </c>
      <c r="EH76">
        <f t="shared" si="59"/>
        <v>111.32635336615384</v>
      </c>
      <c r="EI76">
        <f t="shared" si="59"/>
        <v>111.32635336615384</v>
      </c>
      <c r="EJ76">
        <f t="shared" si="59"/>
        <v>111.32635336615384</v>
      </c>
      <c r="EK76">
        <f t="shared" si="59"/>
        <v>111.32635336615384</v>
      </c>
      <c r="EL76">
        <f t="shared" si="59"/>
        <v>111.32635336615384</v>
      </c>
      <c r="EM76">
        <f t="shared" si="59"/>
        <v>113.75325729996118</v>
      </c>
      <c r="EN76">
        <f t="shared" si="59"/>
        <v>113.75325729996118</v>
      </c>
      <c r="EO76">
        <f t="shared" si="59"/>
        <v>113.75325729996118</v>
      </c>
      <c r="EP76">
        <f t="shared" si="59"/>
        <v>113.75325729996118</v>
      </c>
      <c r="EQ76">
        <f t="shared" si="59"/>
        <v>113.75325729996118</v>
      </c>
      <c r="ER76">
        <f t="shared" si="59"/>
        <v>113.75325729996118</v>
      </c>
      <c r="ES76">
        <f t="shared" si="59"/>
        <v>113.75325729996118</v>
      </c>
      <c r="ET76">
        <f t="shared" si="59"/>
        <v>113.75325729996118</v>
      </c>
      <c r="EU76">
        <f t="shared" si="59"/>
        <v>113.75325729996118</v>
      </c>
      <c r="EV76">
        <f t="shared" ref="EV76:HG76" si="60">HLOOKUP(EV$72,$P$63:$CA$67,5,FALSE)</f>
        <v>113.75325729996118</v>
      </c>
      <c r="EW76">
        <f t="shared" si="60"/>
        <v>113.75325729996118</v>
      </c>
      <c r="EX76">
        <f t="shared" si="60"/>
        <v>113.75325729996118</v>
      </c>
      <c r="EY76">
        <f t="shared" si="60"/>
        <v>116.23355312031227</v>
      </c>
      <c r="EZ76">
        <f t="shared" si="60"/>
        <v>116.23355312031227</v>
      </c>
      <c r="FA76">
        <f t="shared" si="60"/>
        <v>116.23355312031227</v>
      </c>
      <c r="FB76">
        <f t="shared" si="60"/>
        <v>116.23355312031227</v>
      </c>
      <c r="FC76">
        <f t="shared" si="60"/>
        <v>116.23355312031227</v>
      </c>
      <c r="FD76">
        <f t="shared" si="60"/>
        <v>116.23355312031227</v>
      </c>
      <c r="FE76">
        <f t="shared" si="60"/>
        <v>116.23355312031227</v>
      </c>
      <c r="FF76">
        <f t="shared" si="60"/>
        <v>116.23355312031227</v>
      </c>
      <c r="FG76">
        <f t="shared" si="60"/>
        <v>116.23355312031227</v>
      </c>
      <c r="FH76">
        <f t="shared" si="60"/>
        <v>116.23355312031227</v>
      </c>
      <c r="FI76">
        <f t="shared" si="60"/>
        <v>116.23355312031227</v>
      </c>
      <c r="FJ76">
        <f t="shared" si="60"/>
        <v>116.23355312031227</v>
      </c>
      <c r="FK76">
        <f t="shared" si="60"/>
        <v>118.7684154487111</v>
      </c>
      <c r="FL76">
        <f t="shared" si="60"/>
        <v>118.7684154487111</v>
      </c>
      <c r="FM76">
        <f t="shared" si="60"/>
        <v>118.7684154487111</v>
      </c>
      <c r="FN76">
        <f t="shared" si="60"/>
        <v>118.7684154487111</v>
      </c>
      <c r="FO76">
        <f t="shared" si="60"/>
        <v>118.7684154487111</v>
      </c>
      <c r="FP76">
        <f t="shared" si="60"/>
        <v>118.7684154487111</v>
      </c>
      <c r="FQ76">
        <f t="shared" si="60"/>
        <v>118.7684154487111</v>
      </c>
      <c r="FR76">
        <f t="shared" si="60"/>
        <v>118.7684154487111</v>
      </c>
      <c r="FS76">
        <f t="shared" si="60"/>
        <v>118.7684154487111</v>
      </c>
      <c r="FT76">
        <f t="shared" si="60"/>
        <v>118.7684154487111</v>
      </c>
      <c r="FU76">
        <f t="shared" si="60"/>
        <v>118.7684154487111</v>
      </c>
      <c r="FV76">
        <f t="shared" si="60"/>
        <v>118.7684154487111</v>
      </c>
      <c r="FW76">
        <f t="shared" si="60"/>
        <v>121.35904474833468</v>
      </c>
      <c r="FX76">
        <f t="shared" si="60"/>
        <v>121.35904474833468</v>
      </c>
      <c r="FY76">
        <f t="shared" si="60"/>
        <v>121.35904474833468</v>
      </c>
      <c r="FZ76">
        <f t="shared" si="60"/>
        <v>121.35904474833468</v>
      </c>
      <c r="GA76">
        <f t="shared" si="60"/>
        <v>121.35904474833468</v>
      </c>
      <c r="GB76">
        <f t="shared" si="60"/>
        <v>121.35904474833468</v>
      </c>
      <c r="GC76">
        <f t="shared" si="60"/>
        <v>121.35904474833468</v>
      </c>
      <c r="GD76">
        <f t="shared" si="60"/>
        <v>121.35904474833468</v>
      </c>
      <c r="GE76">
        <f t="shared" si="60"/>
        <v>121.35904474833468</v>
      </c>
      <c r="GF76">
        <f t="shared" si="60"/>
        <v>121.35904474833468</v>
      </c>
      <c r="GG76">
        <f t="shared" si="60"/>
        <v>121.35904474833468</v>
      </c>
      <c r="GH76">
        <f t="shared" si="60"/>
        <v>121.35904474833468</v>
      </c>
      <c r="GI76">
        <f t="shared" si="60"/>
        <v>124.00666789255</v>
      </c>
      <c r="GJ76">
        <f t="shared" si="60"/>
        <v>124.00666789255</v>
      </c>
      <c r="GK76">
        <f t="shared" si="60"/>
        <v>124.00666789255</v>
      </c>
      <c r="GL76">
        <f t="shared" si="60"/>
        <v>124.00666789255</v>
      </c>
      <c r="GM76">
        <f t="shared" si="60"/>
        <v>124.00666789255</v>
      </c>
      <c r="GN76">
        <f t="shared" si="60"/>
        <v>124.00666789255</v>
      </c>
      <c r="GO76">
        <f t="shared" si="60"/>
        <v>124.00666789255</v>
      </c>
      <c r="GP76">
        <f t="shared" si="60"/>
        <v>124.00666789255</v>
      </c>
      <c r="GQ76">
        <f t="shared" si="60"/>
        <v>124.00666789255</v>
      </c>
      <c r="GR76">
        <f t="shared" si="60"/>
        <v>124.00666789255</v>
      </c>
      <c r="GS76">
        <f t="shared" si="60"/>
        <v>124.00666789255</v>
      </c>
      <c r="GT76">
        <f t="shared" si="60"/>
        <v>124.00666789255</v>
      </c>
      <c r="GU76">
        <f t="shared" si="60"/>
        <v>126.71253874593805</v>
      </c>
      <c r="GV76">
        <f t="shared" si="60"/>
        <v>126.71253874593805</v>
      </c>
      <c r="GW76">
        <f t="shared" si="60"/>
        <v>126.71253874593805</v>
      </c>
      <c r="GX76">
        <f t="shared" si="60"/>
        <v>126.71253874593805</v>
      </c>
      <c r="GY76">
        <f t="shared" si="60"/>
        <v>126.71253874593805</v>
      </c>
      <c r="GZ76">
        <f t="shared" si="60"/>
        <v>126.71253874593805</v>
      </c>
      <c r="HA76">
        <f t="shared" si="60"/>
        <v>126.71253874593805</v>
      </c>
      <c r="HB76">
        <f t="shared" si="60"/>
        <v>126.71253874593805</v>
      </c>
      <c r="HC76">
        <f t="shared" si="60"/>
        <v>126.71253874593805</v>
      </c>
      <c r="HD76">
        <f t="shared" si="60"/>
        <v>126.71253874593805</v>
      </c>
      <c r="HE76">
        <f t="shared" si="60"/>
        <v>126.71253874593805</v>
      </c>
      <c r="HF76">
        <f t="shared" si="60"/>
        <v>126.71253874593805</v>
      </c>
      <c r="HG76">
        <f t="shared" si="60"/>
        <v>129.47793875810063</v>
      </c>
      <c r="HH76">
        <f t="shared" ref="HH76:JS76" si="61">HLOOKUP(HH$72,$P$63:$CA$67,5,FALSE)</f>
        <v>129.47793875810063</v>
      </c>
      <c r="HI76">
        <f t="shared" si="61"/>
        <v>129.47793875810063</v>
      </c>
      <c r="HJ76">
        <f t="shared" si="61"/>
        <v>129.47793875810063</v>
      </c>
      <c r="HK76">
        <f t="shared" si="61"/>
        <v>129.47793875810063</v>
      </c>
      <c r="HL76">
        <f t="shared" si="61"/>
        <v>129.47793875810063</v>
      </c>
      <c r="HM76">
        <f t="shared" si="61"/>
        <v>129.47793875810063</v>
      </c>
      <c r="HN76">
        <f t="shared" si="61"/>
        <v>129.47793875810063</v>
      </c>
      <c r="HO76">
        <f t="shared" si="61"/>
        <v>129.47793875810063</v>
      </c>
      <c r="HP76">
        <f t="shared" si="61"/>
        <v>129.47793875810063</v>
      </c>
      <c r="HQ76">
        <f t="shared" si="61"/>
        <v>129.47793875810063</v>
      </c>
      <c r="HR76">
        <f t="shared" si="61"/>
        <v>129.47793875810063</v>
      </c>
      <c r="HS76">
        <f t="shared" si="61"/>
        <v>132.30417757053078</v>
      </c>
      <c r="HT76">
        <f t="shared" si="61"/>
        <v>132.30417757053078</v>
      </c>
      <c r="HU76">
        <f t="shared" si="61"/>
        <v>132.30417757053078</v>
      </c>
      <c r="HV76">
        <f t="shared" si="61"/>
        <v>132.30417757053078</v>
      </c>
      <c r="HW76">
        <f t="shared" si="61"/>
        <v>132.30417757053078</v>
      </c>
      <c r="HX76">
        <f t="shared" si="61"/>
        <v>132.30417757053078</v>
      </c>
      <c r="HY76">
        <f t="shared" si="61"/>
        <v>132.30417757053078</v>
      </c>
      <c r="HZ76">
        <f t="shared" si="61"/>
        <v>132.30417757053078</v>
      </c>
      <c r="IA76">
        <f t="shared" si="61"/>
        <v>132.30417757053078</v>
      </c>
      <c r="IB76">
        <f t="shared" si="61"/>
        <v>132.30417757053078</v>
      </c>
      <c r="IC76">
        <f t="shared" si="61"/>
        <v>132.30417757053078</v>
      </c>
      <c r="ID76">
        <f t="shared" si="61"/>
        <v>132.30417757053078</v>
      </c>
      <c r="IE76">
        <f t="shared" si="61"/>
        <v>135.1925936368344</v>
      </c>
      <c r="IF76">
        <f t="shared" si="61"/>
        <v>135.1925936368344</v>
      </c>
      <c r="IG76">
        <f t="shared" si="61"/>
        <v>135.1925936368344</v>
      </c>
      <c r="IH76">
        <f t="shared" si="61"/>
        <v>135.1925936368344</v>
      </c>
      <c r="II76">
        <f t="shared" si="61"/>
        <v>135.1925936368344</v>
      </c>
      <c r="IJ76">
        <f t="shared" si="61"/>
        <v>135.1925936368344</v>
      </c>
      <c r="IK76">
        <f t="shared" si="61"/>
        <v>135.1925936368344</v>
      </c>
      <c r="IL76">
        <f t="shared" si="61"/>
        <v>135.1925936368344</v>
      </c>
      <c r="IM76">
        <f t="shared" si="61"/>
        <v>135.1925936368344</v>
      </c>
      <c r="IN76">
        <f t="shared" si="61"/>
        <v>135.1925936368344</v>
      </c>
      <c r="IO76">
        <f t="shared" si="61"/>
        <v>135.1925936368344</v>
      </c>
      <c r="IP76">
        <f t="shared" si="61"/>
        <v>135.1925936368344</v>
      </c>
      <c r="IQ76">
        <f t="shared" si="61"/>
        <v>138.1445548565967</v>
      </c>
      <c r="IR76">
        <f t="shared" si="61"/>
        <v>138.1445548565967</v>
      </c>
      <c r="IS76">
        <f t="shared" si="61"/>
        <v>138.1445548565967</v>
      </c>
      <c r="IT76">
        <f t="shared" si="61"/>
        <v>138.1445548565967</v>
      </c>
      <c r="IU76">
        <f t="shared" si="61"/>
        <v>138.1445548565967</v>
      </c>
      <c r="IV76">
        <f t="shared" si="61"/>
        <v>138.1445548565967</v>
      </c>
      <c r="IW76">
        <f t="shared" si="61"/>
        <v>138.1445548565967</v>
      </c>
      <c r="IX76">
        <f t="shared" si="61"/>
        <v>138.1445548565967</v>
      </c>
      <c r="IY76">
        <f t="shared" si="61"/>
        <v>138.1445548565967</v>
      </c>
      <c r="IZ76">
        <f t="shared" si="61"/>
        <v>138.1445548565967</v>
      </c>
      <c r="JA76">
        <f t="shared" si="61"/>
        <v>138.1445548565967</v>
      </c>
      <c r="JB76">
        <f t="shared" si="61"/>
        <v>138.1445548565967</v>
      </c>
      <c r="JC76">
        <f t="shared" si="61"/>
        <v>141.16145922319379</v>
      </c>
      <c r="JD76">
        <f t="shared" si="61"/>
        <v>141.16145922319379</v>
      </c>
      <c r="JE76">
        <f t="shared" si="61"/>
        <v>141.16145922319379</v>
      </c>
      <c r="JF76">
        <f t="shared" si="61"/>
        <v>141.16145922319379</v>
      </c>
      <c r="JG76">
        <f t="shared" si="61"/>
        <v>141.16145922319379</v>
      </c>
      <c r="JH76">
        <f t="shared" si="61"/>
        <v>141.16145922319379</v>
      </c>
      <c r="JI76">
        <f t="shared" si="61"/>
        <v>141.16145922319379</v>
      </c>
      <c r="JJ76">
        <f t="shared" si="61"/>
        <v>141.16145922319379</v>
      </c>
      <c r="JK76">
        <f t="shared" si="61"/>
        <v>141.16145922319379</v>
      </c>
      <c r="JL76">
        <f t="shared" si="61"/>
        <v>141.16145922319379</v>
      </c>
      <c r="JM76">
        <f t="shared" si="61"/>
        <v>141.16145922319379</v>
      </c>
      <c r="JN76">
        <f t="shared" si="61"/>
        <v>141.16145922319379</v>
      </c>
      <c r="JO76">
        <f t="shared" si="61"/>
        <v>144.24473548585598</v>
      </c>
      <c r="JP76">
        <f t="shared" si="61"/>
        <v>144.24473548585598</v>
      </c>
      <c r="JQ76">
        <f t="shared" si="61"/>
        <v>144.24473548585598</v>
      </c>
      <c r="JR76">
        <f t="shared" si="61"/>
        <v>144.24473548585598</v>
      </c>
      <c r="JS76">
        <f t="shared" si="61"/>
        <v>144.24473548585598</v>
      </c>
      <c r="JT76">
        <f t="shared" ref="JT76:KX76" si="62">HLOOKUP(JT$72,$P$63:$CA$67,5,FALSE)</f>
        <v>144.24473548585598</v>
      </c>
      <c r="JU76">
        <f t="shared" si="62"/>
        <v>144.24473548585598</v>
      </c>
      <c r="JV76">
        <f t="shared" si="62"/>
        <v>144.24473548585598</v>
      </c>
      <c r="JW76">
        <f t="shared" si="62"/>
        <v>144.24473548585598</v>
      </c>
      <c r="JX76">
        <f t="shared" si="62"/>
        <v>144.24473548585598</v>
      </c>
      <c r="JY76">
        <f t="shared" si="62"/>
        <v>144.24473548585598</v>
      </c>
      <c r="JZ76">
        <f t="shared" si="62"/>
        <v>144.24473548585598</v>
      </c>
      <c r="KA76">
        <f t="shared" si="62"/>
        <v>147.39584382629675</v>
      </c>
      <c r="KB76">
        <f t="shared" si="62"/>
        <v>147.39584382629675</v>
      </c>
      <c r="KC76">
        <f t="shared" si="62"/>
        <v>147.39584382629675</v>
      </c>
      <c r="KD76">
        <f t="shared" si="62"/>
        <v>147.39584382629675</v>
      </c>
      <c r="KE76">
        <f t="shared" si="62"/>
        <v>147.39584382629675</v>
      </c>
      <c r="KF76">
        <f t="shared" si="62"/>
        <v>147.39584382629675</v>
      </c>
      <c r="KG76">
        <f t="shared" si="62"/>
        <v>147.39584382629675</v>
      </c>
      <c r="KH76">
        <f t="shared" si="62"/>
        <v>147.39584382629675</v>
      </c>
      <c r="KI76">
        <f t="shared" si="62"/>
        <v>147.39584382629675</v>
      </c>
      <c r="KJ76">
        <f t="shared" si="62"/>
        <v>147.39584382629675</v>
      </c>
      <c r="KK76">
        <f t="shared" si="62"/>
        <v>147.39584382629675</v>
      </c>
      <c r="KL76">
        <f t="shared" si="62"/>
        <v>147.39584382629675</v>
      </c>
      <c r="KM76">
        <f t="shared" si="62"/>
        <v>150.61627655022724</v>
      </c>
      <c r="KN76">
        <f t="shared" si="62"/>
        <v>150.61627655022724</v>
      </c>
      <c r="KO76">
        <f t="shared" si="62"/>
        <v>150.61627655022724</v>
      </c>
      <c r="KP76">
        <f t="shared" si="62"/>
        <v>150.61627655022724</v>
      </c>
      <c r="KQ76">
        <f t="shared" si="62"/>
        <v>150.61627655022724</v>
      </c>
      <c r="KR76">
        <f t="shared" si="62"/>
        <v>150.61627655022724</v>
      </c>
      <c r="KS76">
        <f t="shared" si="62"/>
        <v>150.61627655022724</v>
      </c>
      <c r="KT76">
        <f t="shared" si="62"/>
        <v>150.61627655022724</v>
      </c>
      <c r="KU76">
        <f t="shared" si="62"/>
        <v>150.61627655022724</v>
      </c>
      <c r="KV76">
        <f t="shared" si="62"/>
        <v>150.61627655022724</v>
      </c>
      <c r="KW76">
        <f t="shared" si="62"/>
        <v>150.61627655022724</v>
      </c>
      <c r="KX76">
        <f t="shared" si="62"/>
        <v>150.61627655022724</v>
      </c>
    </row>
    <row r="77" spans="9:310" ht="14.5" x14ac:dyDescent="0.35">
      <c r="J77" s="60" t="s">
        <v>173</v>
      </c>
      <c r="K77" s="61">
        <f t="shared" si="46"/>
        <v>298.08000000000004</v>
      </c>
      <c r="L77" s="62">
        <f>($Y14*0.001)*60*24*365*$S14</f>
        <v>108799.20000000001</v>
      </c>
      <c r="M77" s="63">
        <f>-PMT($K$80,COUNT(P60:AI60),NPV($K$80,P61:AJ61))/L77</f>
        <v>111.69824685066</v>
      </c>
      <c r="N77" s="63">
        <f>-PMT($K$81,COUNT(P60:AI60),NPV($K$81,P61:AJ61))/L77</f>
        <v>111.53422430848387</v>
      </c>
      <c r="O77" s="63">
        <f>-PMT($K$79,COUNT(P60:AI60),NPV($K$79,P61:AJ61))/L77</f>
        <v>111.67629201569119</v>
      </c>
      <c r="P77" s="46">
        <f>O77/-L88</f>
        <v>86.397542006611246</v>
      </c>
      <c r="Q77" s="74"/>
      <c r="R77" s="15"/>
      <c r="S77" s="74"/>
    </row>
    <row r="79" spans="9:310" ht="14.5" x14ac:dyDescent="0.35">
      <c r="J79" s="37" t="s">
        <v>182</v>
      </c>
      <c r="K79" s="38">
        <v>6.5799999999999997E-2</v>
      </c>
      <c r="L79" s="39">
        <f>0.5*K79</f>
        <v>3.2899999999999999E-2</v>
      </c>
    </row>
    <row r="80" spans="9:310" ht="14.5" x14ac:dyDescent="0.35">
      <c r="J80" s="23" t="s">
        <v>183</v>
      </c>
      <c r="K80" s="17">
        <v>6.5600000000000006E-2</v>
      </c>
      <c r="L80" s="40">
        <f>0.25*K80</f>
        <v>1.6400000000000001E-2</v>
      </c>
    </row>
    <row r="81" spans="10:79" ht="14.5" x14ac:dyDescent="0.35">
      <c r="J81" s="23" t="s">
        <v>184</v>
      </c>
      <c r="K81" s="17">
        <v>6.7100000000000007E-2</v>
      </c>
      <c r="L81" s="40">
        <f>0.25*K81</f>
        <v>1.6775000000000002E-2</v>
      </c>
    </row>
    <row r="82" spans="10:79" ht="14.5" x14ac:dyDescent="0.35">
      <c r="J82" s="23"/>
      <c r="K82" s="17"/>
      <c r="L82" s="17">
        <f>SUM(L79:L81)</f>
        <v>6.6074999999999995E-2</v>
      </c>
    </row>
    <row r="83" spans="10:79" ht="62" x14ac:dyDescent="0.35">
      <c r="J83" s="50" t="s">
        <v>174</v>
      </c>
      <c r="K83" s="51" t="s">
        <v>175</v>
      </c>
      <c r="L83" s="51" t="s">
        <v>176</v>
      </c>
      <c r="M83" s="52" t="s">
        <v>181</v>
      </c>
      <c r="N83" s="52" t="s">
        <v>229</v>
      </c>
      <c r="V83" s="67" t="s">
        <v>125</v>
      </c>
      <c r="W83" s="67" t="s">
        <v>126</v>
      </c>
      <c r="X83" s="67" t="s">
        <v>127</v>
      </c>
      <c r="Y83" s="67" t="s">
        <v>128</v>
      </c>
      <c r="Z83" s="15"/>
      <c r="AA83" s="15"/>
    </row>
    <row r="84" spans="10:79" ht="15.5" x14ac:dyDescent="0.3">
      <c r="J84" s="53" t="s">
        <v>177</v>
      </c>
      <c r="K84" s="54">
        <v>78.37</v>
      </c>
      <c r="L84" s="53"/>
      <c r="M84" s="55">
        <v>117</v>
      </c>
      <c r="N84" s="92">
        <f>K84*1.05506</f>
        <v>82.685052200000015</v>
      </c>
      <c r="U84">
        <v>2022</v>
      </c>
      <c r="V84" s="104">
        <f>AVERAGEIFS($W$73:$KX$73,$W$72:$KX$72,$U84)</f>
        <v>14.55287580037257</v>
      </c>
      <c r="W84" s="104">
        <f>AVERAGEIFS($W$74:$KX$74,$W$72:$KX$72,$U84)</f>
        <v>66.658678822754354</v>
      </c>
      <c r="X84" s="104">
        <f>AVERAGEIFS($W$75:$KX$75,$W$72:$KX$72,$U84)</f>
        <v>29.305730005437109</v>
      </c>
      <c r="Y84" s="104">
        <f>AVERAGEIFS($W$76:$KX$76,$W$72:$KX$72,$U84)</f>
        <v>90.551698508089331</v>
      </c>
      <c r="Z84" s="15"/>
      <c r="AA84" s="15"/>
    </row>
    <row r="85" spans="10:79" ht="15.5" x14ac:dyDescent="0.3">
      <c r="J85" s="53" t="s">
        <v>178</v>
      </c>
      <c r="K85" s="54">
        <v>46.42</v>
      </c>
      <c r="L85" s="56">
        <f>K85/K84</f>
        <v>0.59231848921781294</v>
      </c>
      <c r="M85" s="55">
        <f>M84*K85/$K$84</f>
        <v>69.301263238484111</v>
      </c>
      <c r="N85" s="92">
        <f>K85*1.05506</f>
        <v>48.975885200000008</v>
      </c>
      <c r="U85">
        <f>U84+1</f>
        <v>2023</v>
      </c>
      <c r="V85" s="104">
        <f t="shared" ref="V85:V107" si="63">AVERAGEIFS($W$73:$KX$73,$W$72:$KX$72,$U85)</f>
        <v>15.019274500329763</v>
      </c>
      <c r="W85" s="104">
        <f t="shared" ref="W85:W107" si="64">AVERAGEIFS($W$74:$KX$74,$W$72:$KX$72,$U85)</f>
        <v>68.787954534414325</v>
      </c>
      <c r="X85" s="104">
        <f t="shared" ref="X85:X107" si="65">AVERAGEIFS($W$75:$KX$75,$W$72:$KX$72,$U85)</f>
        <v>30.251832538628999</v>
      </c>
      <c r="Y85" s="104">
        <f t="shared" ref="Y85:Y107" si="66">AVERAGEIFS($W$76:$KX$76,$W$72:$KX$72,$U85)</f>
        <v>93.453103043014252</v>
      </c>
      <c r="Z85" s="15"/>
      <c r="AA85" s="15"/>
    </row>
    <row r="86" spans="10:79" ht="15.5" x14ac:dyDescent="0.3">
      <c r="J86" s="53" t="s">
        <v>91</v>
      </c>
      <c r="K86" s="54">
        <v>-276.24</v>
      </c>
      <c r="L86" s="56">
        <f>(-K84+K86)/$K$84</f>
        <v>-4.5248181702181958</v>
      </c>
      <c r="M86" s="55">
        <f>M84*K86/$K$84</f>
        <v>-412.40372591552892</v>
      </c>
      <c r="N86" s="92">
        <f>K86*1.05506</f>
        <v>-291.44977440000002</v>
      </c>
      <c r="O86" s="85"/>
      <c r="R86" s="88"/>
      <c r="U86">
        <f t="shared" ref="U86:U107" si="67">U85+1</f>
        <v>2024</v>
      </c>
      <c r="V86" s="104">
        <f t="shared" si="63"/>
        <v>15.371329145575904</v>
      </c>
      <c r="W86" s="104">
        <f t="shared" si="64"/>
        <v>70.404527070876469</v>
      </c>
      <c r="X86" s="104">
        <f t="shared" si="65"/>
        <v>30.958396252571447</v>
      </c>
      <c r="Y86" s="104">
        <f t="shared" si="66"/>
        <v>95.643829571586636</v>
      </c>
      <c r="Z86" s="15"/>
      <c r="AA86" s="15"/>
    </row>
    <row r="87" spans="10:79" ht="15.5" x14ac:dyDescent="0.3">
      <c r="J87" s="53" t="s">
        <v>179</v>
      </c>
      <c r="K87" s="54">
        <v>19.34</v>
      </c>
      <c r="L87" s="56">
        <f>K87/K84</f>
        <v>0.24677810386627536</v>
      </c>
      <c r="M87" s="55">
        <f>M84*K87/$K$84</f>
        <v>28.873038152354219</v>
      </c>
      <c r="N87" s="92">
        <f>K87*1.05506</f>
        <v>20.4048604</v>
      </c>
      <c r="U87">
        <f t="shared" si="67"/>
        <v>2025</v>
      </c>
      <c r="V87" s="104">
        <f t="shared" si="63"/>
        <v>15.71130694608061</v>
      </c>
      <c r="W87" s="104">
        <f t="shared" si="64"/>
        <v>71.967726618377242</v>
      </c>
      <c r="X87" s="104">
        <f t="shared" si="65"/>
        <v>31.637977249297421</v>
      </c>
      <c r="Y87" s="104">
        <f t="shared" si="66"/>
        <v>97.759695516460397</v>
      </c>
      <c r="Z87" s="15"/>
      <c r="AA87" s="15"/>
    </row>
    <row r="88" spans="10:79" ht="15.5" x14ac:dyDescent="0.3">
      <c r="J88" s="53" t="s">
        <v>180</v>
      </c>
      <c r="K88" s="54">
        <v>-22.93</v>
      </c>
      <c r="L88" s="56">
        <f>(-K84+K88)/$K$84</f>
        <v>-1.2925864488962613</v>
      </c>
      <c r="M88" s="55">
        <f>M84*K88/$K$84</f>
        <v>-34.232614520862569</v>
      </c>
      <c r="N88" s="92">
        <f>K88*1.05506</f>
        <v>-24.192525800000002</v>
      </c>
      <c r="Q88" s="88"/>
      <c r="R88" s="88"/>
      <c r="U88">
        <f t="shared" si="67"/>
        <v>2026</v>
      </c>
      <c r="V88" s="104">
        <f t="shared" si="63"/>
        <v>16.058477750363178</v>
      </c>
      <c r="W88" s="104">
        <f t="shared" si="64"/>
        <v>73.564391415197505</v>
      </c>
      <c r="X88" s="104">
        <f t="shared" si="65"/>
        <v>32.331419192941084</v>
      </c>
      <c r="Y88" s="104">
        <f t="shared" si="66"/>
        <v>99.920382030015602</v>
      </c>
      <c r="Z88" s="15"/>
      <c r="AA88" s="15"/>
    </row>
    <row r="89" spans="10:79" x14ac:dyDescent="0.3">
      <c r="U89">
        <f t="shared" si="67"/>
        <v>2027</v>
      </c>
      <c r="V89" s="104">
        <f t="shared" si="63"/>
        <v>16.413402035941395</v>
      </c>
      <c r="W89" s="104">
        <f t="shared" si="64"/>
        <v>75.196715059146726</v>
      </c>
      <c r="X89" s="104">
        <f t="shared" si="65"/>
        <v>33.040348006659435</v>
      </c>
      <c r="Y89" s="104">
        <f t="shared" si="66"/>
        <v>102.12932387570685</v>
      </c>
      <c r="AA89" s="15"/>
    </row>
    <row r="90" spans="10:79" x14ac:dyDescent="0.3">
      <c r="U90">
        <f t="shared" si="67"/>
        <v>2028</v>
      </c>
      <c r="V90" s="104">
        <f t="shared" si="63"/>
        <v>16.770957130590705</v>
      </c>
      <c r="W90" s="104">
        <f t="shared" si="64"/>
        <v>76.841020291704368</v>
      </c>
      <c r="X90" s="104">
        <f t="shared" si="65"/>
        <v>33.754686813350411</v>
      </c>
      <c r="Y90" s="104">
        <f t="shared" si="66"/>
        <v>104.35462269576395</v>
      </c>
    </row>
    <row r="91" spans="10:79" x14ac:dyDescent="0.3">
      <c r="U91">
        <f t="shared" si="67"/>
        <v>2029</v>
      </c>
      <c r="V91" s="104">
        <f t="shared" si="63"/>
        <v>17.136258585137234</v>
      </c>
      <c r="W91" s="104">
        <f t="shared" si="64"/>
        <v>78.521066731474789</v>
      </c>
      <c r="X91" s="104">
        <f t="shared" si="65"/>
        <v>34.484346487647358</v>
      </c>
      <c r="Y91" s="104">
        <f t="shared" si="66"/>
        <v>106.62814855482269</v>
      </c>
    </row>
    <row r="92" spans="10:79" x14ac:dyDescent="0.3">
      <c r="U92">
        <f t="shared" si="67"/>
        <v>2030</v>
      </c>
      <c r="V92" s="104">
        <f t="shared" si="63"/>
        <v>17.509596671683791</v>
      </c>
      <c r="W92" s="104">
        <f t="shared" si="64"/>
        <v>80.238074192920195</v>
      </c>
      <c r="X92" s="104">
        <f t="shared" si="65"/>
        <v>35.230058674778824</v>
      </c>
      <c r="Y92" s="104">
        <f t="shared" si="66"/>
        <v>108.95169198278074</v>
      </c>
    </row>
    <row r="93" spans="10:79" x14ac:dyDescent="0.3"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>
        <f t="shared" si="67"/>
        <v>2031</v>
      </c>
      <c r="V93" s="104">
        <f t="shared" si="63"/>
        <v>17.891148196134367</v>
      </c>
      <c r="W93" s="104">
        <f t="shared" si="64"/>
        <v>81.992855818517413</v>
      </c>
      <c r="X93" s="104">
        <f t="shared" si="65"/>
        <v>35.992176530027201</v>
      </c>
      <c r="Y93" s="104">
        <f t="shared" si="66"/>
        <v>111.32635336615384</v>
      </c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</row>
    <row r="94" spans="10:79" x14ac:dyDescent="0.3"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>
        <f t="shared" si="67"/>
        <v>2032</v>
      </c>
      <c r="V94" s="104">
        <f t="shared" si="63"/>
        <v>18.281093854122854</v>
      </c>
      <c r="W94" s="104">
        <f t="shared" si="64"/>
        <v>83.786242639877742</v>
      </c>
      <c r="X94" s="104">
        <f t="shared" si="65"/>
        <v>36.771060978091036</v>
      </c>
      <c r="Y94" s="104">
        <f t="shared" si="66"/>
        <v>113.75325729996119</v>
      </c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</row>
    <row r="95" spans="10:79" x14ac:dyDescent="0.3"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>
        <f t="shared" si="67"/>
        <v>2033</v>
      </c>
      <c r="V95" s="104">
        <f t="shared" si="63"/>
        <v>18.679618316587092</v>
      </c>
      <c r="W95" s="104">
        <f t="shared" si="64"/>
        <v>85.619083971308001</v>
      </c>
      <c r="X95" s="104">
        <f t="shared" si="65"/>
        <v>37.567080884012277</v>
      </c>
      <c r="Y95" s="104">
        <f t="shared" si="66"/>
        <v>116.23355312031229</v>
      </c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</row>
    <row r="96" spans="10:79" x14ac:dyDescent="0.3"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>
        <f t="shared" si="67"/>
        <v>2034</v>
      </c>
      <c r="V96" s="104">
        <f t="shared" si="63"/>
        <v>19.086910317225545</v>
      </c>
      <c r="W96" s="104">
        <f t="shared" si="64"/>
        <v>87.492247812029746</v>
      </c>
      <c r="X96" s="104">
        <f t="shared" si="65"/>
        <v>38.380613227863769</v>
      </c>
      <c r="Y96" s="104">
        <f t="shared" si="66"/>
        <v>118.76841544871105</v>
      </c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</row>
    <row r="97" spans="11:25" x14ac:dyDescent="0.3">
      <c r="K97" s="101"/>
      <c r="U97">
        <f t="shared" si="67"/>
        <v>2035</v>
      </c>
      <c r="V97" s="104">
        <f t="shared" si="63"/>
        <v>19.503162741878043</v>
      </c>
      <c r="W97" s="104">
        <f t="shared" si="64"/>
        <v>89.406621257247352</v>
      </c>
      <c r="X97" s="104">
        <f t="shared" si="65"/>
        <v>39.212043283280018</v>
      </c>
      <c r="Y97" s="104">
        <f t="shared" si="66"/>
        <v>121.35904474833471</v>
      </c>
    </row>
    <row r="98" spans="11:25" x14ac:dyDescent="0.3">
      <c r="U98">
        <f t="shared" si="67"/>
        <v>2036</v>
      </c>
      <c r="V98" s="104">
        <f t="shared" si="63"/>
        <v>19.928572719872896</v>
      </c>
      <c r="W98" s="104">
        <f t="shared" si="64"/>
        <v>91.36311091825975</v>
      </c>
      <c r="X98" s="104">
        <f t="shared" si="65"/>
        <v>40.061764799915416</v>
      </c>
      <c r="Y98" s="104">
        <f t="shared" si="66"/>
        <v>124.00666789255</v>
      </c>
    </row>
    <row r="99" spans="11:25" x14ac:dyDescent="0.3">
      <c r="U99">
        <f t="shared" si="67"/>
        <v>2037</v>
      </c>
      <c r="V99" s="104">
        <f t="shared" si="63"/>
        <v>20.36334171738363</v>
      </c>
      <c r="W99" s="104">
        <f t="shared" si="64"/>
        <v>93.362643351814427</v>
      </c>
      <c r="X99" s="104">
        <f t="shared" si="65"/>
        <v>40.930180189916783</v>
      </c>
      <c r="Y99" s="104">
        <f t="shared" si="66"/>
        <v>126.71253874593801</v>
      </c>
    </row>
    <row r="100" spans="11:25" x14ac:dyDescent="0.3">
      <c r="U100">
        <f t="shared" si="67"/>
        <v>2038</v>
      </c>
      <c r="V100" s="104">
        <f t="shared" si="63"/>
        <v>20.807675632839608</v>
      </c>
      <c r="W100" s="104">
        <f t="shared" si="64"/>
        <v>95.406165498907299</v>
      </c>
      <c r="X100" s="104">
        <f t="shared" si="65"/>
        <v>41.817700718498195</v>
      </c>
      <c r="Y100" s="104">
        <f t="shared" si="66"/>
        <v>129.47793875810063</v>
      </c>
    </row>
    <row r="101" spans="11:25" x14ac:dyDescent="0.3">
      <c r="U101">
        <f t="shared" si="67"/>
        <v>2039</v>
      </c>
      <c r="V101" s="104">
        <f t="shared" si="63"/>
        <v>21.261784894435607</v>
      </c>
      <c r="W101" s="104">
        <f t="shared" si="64"/>
        <v>97.494645133236205</v>
      </c>
      <c r="X101" s="104">
        <f t="shared" si="65"/>
        <v>42.72474669870838</v>
      </c>
      <c r="Y101" s="104">
        <f t="shared" si="66"/>
        <v>132.30417757053078</v>
      </c>
    </row>
    <row r="102" spans="11:25" x14ac:dyDescent="0.3">
      <c r="U102">
        <f t="shared" si="67"/>
        <v>2040</v>
      </c>
      <c r="V102" s="104">
        <f t="shared" si="63"/>
        <v>21.725884559786724</v>
      </c>
      <c r="W102" s="104">
        <f t="shared" si="64"/>
        <v>99.629071319520349</v>
      </c>
      <c r="X102" s="104">
        <f t="shared" si="65"/>
        <v>43.651747690483212</v>
      </c>
      <c r="Y102" s="104">
        <f t="shared" si="66"/>
        <v>135.19259363683437</v>
      </c>
    </row>
    <row r="103" spans="11:25" x14ac:dyDescent="0.3">
      <c r="U103">
        <f t="shared" si="67"/>
        <v>2041</v>
      </c>
      <c r="V103" s="104">
        <f t="shared" si="63"/>
        <v>22.200194417775574</v>
      </c>
      <c r="W103" s="104">
        <f t="shared" si="64"/>
        <v>101.81045488190274</v>
      </c>
      <c r="X103" s="104">
        <f t="shared" si="65"/>
        <v>44.59914270407706</v>
      </c>
      <c r="Y103" s="104">
        <f t="shared" si="66"/>
        <v>138.14455485659667</v>
      </c>
    </row>
    <row r="104" spans="11:25" x14ac:dyDescent="0.3">
      <c r="U104">
        <f t="shared" si="67"/>
        <v>2042</v>
      </c>
      <c r="V104" s="104">
        <f t="shared" si="63"/>
        <v>22.68493909264016</v>
      </c>
      <c r="W104" s="104">
        <f t="shared" si="64"/>
        <v>104.03982888265757</v>
      </c>
      <c r="X104" s="104">
        <f t="shared" si="65"/>
        <v>45.567380407970006</v>
      </c>
      <c r="Y104" s="104">
        <f t="shared" si="66"/>
        <v>141.16145922319379</v>
      </c>
    </row>
    <row r="105" spans="11:25" x14ac:dyDescent="0.3">
      <c r="U105">
        <f t="shared" si="67"/>
        <v>2043</v>
      </c>
      <c r="V105" s="104">
        <f t="shared" si="63"/>
        <v>23.180348150351787</v>
      </c>
      <c r="W105" s="104">
        <f t="shared" si="64"/>
        <v>106.31824911142901</v>
      </c>
      <c r="X105" s="104">
        <f t="shared" si="65"/>
        <v>46.556919341348582</v>
      </c>
      <c r="Y105" s="104">
        <f t="shared" si="66"/>
        <v>144.24473548585595</v>
      </c>
    </row>
    <row r="106" spans="11:25" x14ac:dyDescent="0.3">
      <c r="U106">
        <f t="shared" si="67"/>
        <v>2044</v>
      </c>
      <c r="V106" s="104">
        <f t="shared" si="63"/>
        <v>23.686656207333048</v>
      </c>
      <c r="W106" s="104">
        <f t="shared" si="64"/>
        <v>108.64679458523345</v>
      </c>
      <c r="X106" s="104">
        <f t="shared" si="65"/>
        <v>47.568228131261485</v>
      </c>
      <c r="Y106" s="104">
        <f t="shared" si="66"/>
        <v>147.39584382629673</v>
      </c>
    </row>
    <row r="107" spans="11:25" x14ac:dyDescent="0.3">
      <c r="U107">
        <f t="shared" si="67"/>
        <v>2045</v>
      </c>
      <c r="V107" s="104">
        <f t="shared" si="63"/>
        <v>24.204103041567915</v>
      </c>
      <c r="W107" s="104">
        <f t="shared" si="64"/>
        <v>111.02656805946147</v>
      </c>
      <c r="X107" s="104">
        <f t="shared" si="65"/>
        <v>48.60178571455247</v>
      </c>
      <c r="Y107" s="104">
        <f t="shared" si="66"/>
        <v>150.61627655022724</v>
      </c>
    </row>
  </sheetData>
  <mergeCells count="26">
    <mergeCell ref="B49:F49"/>
    <mergeCell ref="B50:F50"/>
    <mergeCell ref="B36:F36"/>
    <mergeCell ref="B37:F37"/>
    <mergeCell ref="B42:F42"/>
    <mergeCell ref="B43:F43"/>
    <mergeCell ref="B44:F44"/>
    <mergeCell ref="B48:F48"/>
    <mergeCell ref="B32:F32"/>
    <mergeCell ref="B11:F11"/>
    <mergeCell ref="B12:F12"/>
    <mergeCell ref="B16:F16"/>
    <mergeCell ref="B17:F17"/>
    <mergeCell ref="B18:F18"/>
    <mergeCell ref="B19:F19"/>
    <mergeCell ref="B23:F23"/>
    <mergeCell ref="B24:F24"/>
    <mergeCell ref="B29:F29"/>
    <mergeCell ref="B30:F30"/>
    <mergeCell ref="B31:F31"/>
    <mergeCell ref="Y10:Z10"/>
    <mergeCell ref="B4:F4"/>
    <mergeCell ref="B5:F5"/>
    <mergeCell ref="B10:F10"/>
    <mergeCell ref="U10:V10"/>
    <mergeCell ref="W10:X1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0EC2-4C82-4F6B-8DBD-B959040077AB}">
  <dimension ref="A1:KX107"/>
  <sheetViews>
    <sheetView zoomScale="89" zoomScaleNormal="80" workbookViewId="0">
      <selection activeCell="H41" sqref="H41"/>
    </sheetView>
  </sheetViews>
  <sheetFormatPr defaultRowHeight="14" x14ac:dyDescent="0.3"/>
  <cols>
    <col min="1" max="1" width="29.5" bestFit="1" customWidth="1"/>
    <col min="2" max="2" width="9.5" bestFit="1" customWidth="1"/>
    <col min="3" max="3" width="48.08203125" bestFit="1" customWidth="1"/>
    <col min="4" max="6" width="9.83203125" bestFit="1" customWidth="1"/>
    <col min="9" max="9" width="15.75" customWidth="1"/>
    <col min="10" max="10" width="46.33203125" bestFit="1" customWidth="1"/>
    <col min="11" max="11" width="15.83203125" bestFit="1" customWidth="1"/>
    <col min="12" max="12" width="22.83203125" customWidth="1"/>
    <col min="13" max="13" width="13.33203125" bestFit="1" customWidth="1"/>
    <col min="14" max="14" width="14.75" bestFit="1" customWidth="1"/>
    <col min="15" max="15" width="15.75" bestFit="1" customWidth="1"/>
    <col min="16" max="16" width="13.83203125" bestFit="1" customWidth="1"/>
    <col min="17" max="17" width="15" bestFit="1" customWidth="1"/>
    <col min="18" max="19" width="12.08203125" bestFit="1" customWidth="1"/>
    <col min="20" max="20" width="13.5" bestFit="1" customWidth="1"/>
    <col min="21" max="21" width="12.08203125" bestFit="1" customWidth="1"/>
    <col min="22" max="22" width="31.5" bestFit="1" customWidth="1"/>
    <col min="23" max="23" width="13.83203125" bestFit="1" customWidth="1"/>
    <col min="24" max="26" width="12.08203125" bestFit="1" customWidth="1"/>
    <col min="27" max="36" width="11.25" bestFit="1" customWidth="1"/>
    <col min="37" max="40" width="12.08203125" bestFit="1" customWidth="1"/>
    <col min="41" max="41" width="11.25" bestFit="1" customWidth="1"/>
    <col min="42" max="47" width="12.08203125" bestFit="1" customWidth="1"/>
    <col min="48" max="48" width="11.25" bestFit="1" customWidth="1"/>
    <col min="49" max="54" width="12.08203125" bestFit="1" customWidth="1"/>
    <col min="55" max="55" width="11.25" bestFit="1" customWidth="1"/>
    <col min="56" max="59" width="11.08203125" bestFit="1" customWidth="1"/>
    <col min="60" max="79" width="12.08203125" bestFit="1" customWidth="1"/>
  </cols>
  <sheetData>
    <row r="1" spans="1:79" x14ac:dyDescent="0.3">
      <c r="K1" s="18">
        <v>2017</v>
      </c>
      <c r="L1" s="18">
        <v>2018</v>
      </c>
      <c r="M1" s="18">
        <v>2019</v>
      </c>
      <c r="N1" s="33">
        <v>2020</v>
      </c>
      <c r="O1" s="33">
        <v>2021</v>
      </c>
      <c r="P1" s="33">
        <v>2022</v>
      </c>
      <c r="Q1" s="33">
        <v>2023</v>
      </c>
      <c r="R1" s="33">
        <v>2024</v>
      </c>
      <c r="S1" s="33">
        <v>2025</v>
      </c>
      <c r="T1" s="33">
        <v>2026</v>
      </c>
      <c r="U1" s="33">
        <v>2027</v>
      </c>
      <c r="V1" s="33">
        <v>2028</v>
      </c>
      <c r="W1" s="33">
        <v>2029</v>
      </c>
      <c r="X1" s="33">
        <v>2030</v>
      </c>
      <c r="Y1" s="33">
        <v>2031</v>
      </c>
      <c r="Z1" s="33">
        <v>2032</v>
      </c>
      <c r="AA1" s="33">
        <v>2033</v>
      </c>
      <c r="AB1" s="33">
        <v>2034</v>
      </c>
      <c r="AC1" s="33">
        <v>2035</v>
      </c>
      <c r="AD1" s="33">
        <v>2036</v>
      </c>
      <c r="AE1" s="33">
        <v>2037</v>
      </c>
      <c r="AF1" s="33">
        <v>2038</v>
      </c>
      <c r="AG1" s="33">
        <v>2039</v>
      </c>
      <c r="AH1" s="33">
        <v>2040</v>
      </c>
      <c r="AI1" s="18">
        <v>2041</v>
      </c>
      <c r="AJ1" s="18">
        <v>2042</v>
      </c>
      <c r="AK1" s="18">
        <v>2043</v>
      </c>
      <c r="AL1" s="18">
        <v>2044</v>
      </c>
      <c r="AM1" s="18">
        <v>2045</v>
      </c>
      <c r="AN1" s="18">
        <v>2046</v>
      </c>
      <c r="AO1" s="18">
        <v>2047</v>
      </c>
      <c r="AP1" s="18">
        <v>2048</v>
      </c>
      <c r="AQ1" s="18">
        <v>2049</v>
      </c>
      <c r="AR1" s="18">
        <v>2050</v>
      </c>
      <c r="AS1" s="18">
        <v>2051</v>
      </c>
      <c r="AT1" s="18">
        <v>2052</v>
      </c>
      <c r="AU1" s="18">
        <v>2053</v>
      </c>
      <c r="AV1" s="18">
        <v>2054</v>
      </c>
      <c r="AW1" s="18">
        <v>2055</v>
      </c>
      <c r="AX1" s="18">
        <v>2056</v>
      </c>
      <c r="AY1" s="18">
        <v>2057</v>
      </c>
      <c r="AZ1" s="18">
        <v>2058</v>
      </c>
      <c r="BA1" s="18">
        <v>2059</v>
      </c>
      <c r="BB1" s="18">
        <v>2060</v>
      </c>
      <c r="BC1" s="18">
        <v>2061</v>
      </c>
      <c r="BD1" s="18">
        <v>2062</v>
      </c>
      <c r="BE1" s="18">
        <v>2063</v>
      </c>
      <c r="BF1" s="18">
        <v>2064</v>
      </c>
      <c r="BG1" s="18">
        <v>2065</v>
      </c>
      <c r="BH1" s="18">
        <v>2066</v>
      </c>
      <c r="BI1" s="18">
        <v>2067</v>
      </c>
      <c r="BJ1" s="18">
        <v>2068</v>
      </c>
      <c r="BK1" s="18">
        <v>2069</v>
      </c>
      <c r="BL1" s="18">
        <v>2070</v>
      </c>
      <c r="BM1" s="18">
        <v>2071</v>
      </c>
      <c r="BN1" s="18">
        <v>2072</v>
      </c>
      <c r="BO1" s="18">
        <v>2073</v>
      </c>
      <c r="BP1" s="18">
        <v>2074</v>
      </c>
      <c r="BQ1" s="18">
        <v>2075</v>
      </c>
      <c r="BR1" s="18">
        <v>2076</v>
      </c>
      <c r="BS1" s="18">
        <v>2077</v>
      </c>
      <c r="BT1" s="18">
        <v>2078</v>
      </c>
      <c r="BU1" s="18">
        <v>2079</v>
      </c>
      <c r="BV1" s="18">
        <v>2080</v>
      </c>
      <c r="BW1" s="18">
        <v>2081</v>
      </c>
      <c r="BX1" s="18">
        <v>2082</v>
      </c>
      <c r="BY1" s="18">
        <v>2083</v>
      </c>
      <c r="BZ1" s="18">
        <v>2084</v>
      </c>
      <c r="CA1" s="18">
        <v>2085</v>
      </c>
    </row>
    <row r="2" spans="1:79" ht="15" thickBot="1" x14ac:dyDescent="0.4">
      <c r="A2" s="1" t="s">
        <v>16</v>
      </c>
      <c r="B2" s="2"/>
      <c r="C2" s="1" t="s">
        <v>17</v>
      </c>
      <c r="D2" s="2"/>
      <c r="E2" s="2"/>
      <c r="F2" s="2"/>
      <c r="J2" t="s">
        <v>94</v>
      </c>
      <c r="K2" s="17">
        <v>2.333E-2</v>
      </c>
      <c r="L2" s="17">
        <v>2.9960000000000001E-2</v>
      </c>
      <c r="M2" s="17">
        <v>2.1610000000000001E-2</v>
      </c>
      <c r="N2" s="17">
        <v>-3.4860000000000002E-2</v>
      </c>
      <c r="O2" s="17">
        <v>5.8279999999999998E-2</v>
      </c>
      <c r="P2" s="17">
        <v>3.6749999999999998E-2</v>
      </c>
      <c r="Q2" s="17">
        <f t="array" ref="Q2:AM2">TRANSPOSE('Green H2'!H6:H28)</f>
        <v>3.1719999999999998E-2</v>
      </c>
      <c r="R2" s="17">
        <v>2.3522916666666661E-2</v>
      </c>
      <c r="S2" s="17">
        <v>2.2333333333333334E-2</v>
      </c>
      <c r="T2" s="17">
        <v>2.2333333333333334E-2</v>
      </c>
      <c r="U2" s="17">
        <v>2.2333333333333334E-2</v>
      </c>
      <c r="V2" s="17">
        <v>2.1999999999999999E-2</v>
      </c>
      <c r="W2" s="17">
        <v>2.1999999999999999E-2</v>
      </c>
      <c r="X2" s="17">
        <v>2.1999999999999999E-2</v>
      </c>
      <c r="Y2" s="17">
        <v>2.1999999999999999E-2</v>
      </c>
      <c r="Z2" s="17">
        <v>2.1999999999999999E-2</v>
      </c>
      <c r="AA2" s="17">
        <v>2.1999999999999999E-2</v>
      </c>
      <c r="AB2" s="17">
        <v>2.1999999999999999E-2</v>
      </c>
      <c r="AC2" s="17">
        <v>2.1999999999999999E-2</v>
      </c>
      <c r="AD2" s="17">
        <v>2.1999999999999999E-2</v>
      </c>
      <c r="AE2" s="17">
        <v>2.1999999999999999E-2</v>
      </c>
      <c r="AF2" s="17">
        <v>2.1999999999999999E-2</v>
      </c>
      <c r="AG2" s="17">
        <v>2.1999999999999999E-2</v>
      </c>
      <c r="AH2" s="17">
        <v>2.1999999999999999E-2</v>
      </c>
      <c r="AI2" s="16">
        <v>2.1999999999999999E-2</v>
      </c>
      <c r="AJ2" s="16">
        <v>2.1999999999999999E-2</v>
      </c>
      <c r="AK2" s="16">
        <v>2.1999999999999999E-2</v>
      </c>
      <c r="AL2" s="16">
        <v>2.1999999999999999E-2</v>
      </c>
      <c r="AM2" s="16">
        <v>2.1999999999999999E-2</v>
      </c>
      <c r="AN2" s="16">
        <v>1.7780000000000001E-2</v>
      </c>
      <c r="AO2" s="16">
        <v>1.736E-2</v>
      </c>
      <c r="AP2" s="16">
        <v>1.7309999999999999E-2</v>
      </c>
      <c r="AQ2" s="16">
        <v>1.7229999999999999E-2</v>
      </c>
      <c r="AR2" s="16">
        <v>1.7149999999999999E-2</v>
      </c>
      <c r="AS2" s="20" cm="1">
        <f t="array" ref="AS2">TREND(P2:AR2,P1:AR1,AS1,FALSE)</f>
        <v>2.2283573265504987E-2</v>
      </c>
      <c r="AT2" s="20" cm="1">
        <f t="array" ref="AT2">TREND(Q2:AS2,Q1:AS1,AT1,FALSE)</f>
        <v>2.1784767201401035E-2</v>
      </c>
      <c r="AU2" s="20" cm="1">
        <f t="array" ref="AU2">TREND(R2:AT2,R1:AT1,AU1,FALSE)</f>
        <v>2.1442198053465603E-2</v>
      </c>
      <c r="AV2" s="20" cm="1">
        <f t="array" ref="AV2">TREND(S2:AU2,S1:AU1,AV1,FALSE)</f>
        <v>2.1370454967753548E-2</v>
      </c>
      <c r="AW2" s="20" cm="1">
        <f t="array" ref="AW2">TREND(T2:AV2,T1:AV1,AW1,FALSE)</f>
        <v>2.1337255356575546E-2</v>
      </c>
      <c r="AX2" s="20" cm="1">
        <f t="array" ref="AX2">TREND(U2:AW2,U1:AW1,AX1,FALSE)</f>
        <v>2.1302911007758864E-2</v>
      </c>
      <c r="AY2" s="20" cm="1">
        <f t="array" ref="AY2">TREND(V2:AX2,V1:AX1,AY1,FALSE)</f>
        <v>2.1267382450195133E-2</v>
      </c>
      <c r="AZ2" s="20" cm="1">
        <f t="array" ref="AZ2">TREND(W2:AY2,W1:AY1,AZ1,FALSE)</f>
        <v>2.1242122292284865E-2</v>
      </c>
      <c r="BA2" s="20" cm="1">
        <f t="array" ref="BA2">TREND(X2:AZ2,X1:AZ1,BA1,FALSE)</f>
        <v>2.1215991152266134E-2</v>
      </c>
      <c r="BB2" s="20" cm="1">
        <f t="array" ref="BB2">TREND(Y2:BA2,Y1:BA1,BB1,FALSE)</f>
        <v>2.1188958998248752E-2</v>
      </c>
      <c r="BC2" s="20" cm="1">
        <f t="array" ref="BC2">TREND(Z2:BB2,Z1:BB1,BC1,FALSE)</f>
        <v>2.1160994762826235E-2</v>
      </c>
      <c r="BD2" s="20" cm="1">
        <f t="array" ref="BD2">TREND(AA2:BC2,AA1:BC1,BD1,FALSE)</f>
        <v>2.1132066307370575E-2</v>
      </c>
      <c r="BE2" s="20" cm="1">
        <f t="array" ref="BE2">TREND(AB2:BD2,AB1:BD1,BE1,FALSE)</f>
        <v>2.110214038509579E-2</v>
      </c>
      <c r="BF2" s="20" cm="1">
        <f t="array" ref="BF2">TREND(AC2:BE2,AC1:BE1,BF1,FALSE)</f>
        <v>2.1071182602848036E-2</v>
      </c>
      <c r="BG2" s="20" cm="1">
        <f t="array" ref="BG2">TREND(AD2:BF2,AD1:BF1,BG1,FALSE)</f>
        <v>2.1039157381578067E-2</v>
      </c>
      <c r="BH2" s="20" cm="1">
        <f t="array" ref="BH2">TREND(AE2:BG2,AE1:BG1,BH1,FALSE)</f>
        <v>2.100602791545084E-2</v>
      </c>
      <c r="BI2" s="20" cm="1">
        <f t="array" ref="BI2">TREND(AF2:BH2,AF1:BH1,BI1,FALSE)</f>
        <v>2.0971756129545164E-2</v>
      </c>
      <c r="BJ2" s="20" cm="1">
        <f t="array" ref="BJ2">TREND(AG2:BI2,AG1:BI1,BJ1,FALSE)</f>
        <v>2.0936302636094816E-2</v>
      </c>
      <c r="BK2" s="20" cm="1">
        <f t="array" ref="BK2">TREND(AH2:BJ2,AH1:BJ1,BK1,FALSE)</f>
        <v>2.0899626689220817E-2</v>
      </c>
      <c r="BL2" s="20" cm="1">
        <f t="array" ref="BL2">TREND(AI2:BK2,AI1:BK1,BL1,FALSE)</f>
        <v>2.0861686138102849E-2</v>
      </c>
      <c r="BM2" s="20" cm="1">
        <f t="array" ref="BM2">TREND(AJ2:BL2,AJ1:BL1,BM1,FALSE)</f>
        <v>2.0822437378535927E-2</v>
      </c>
      <c r="BN2" s="20" cm="1">
        <f t="array" ref="BN2">TREND(AK2:BM2,AK1:BM1,BN1,FALSE)</f>
        <v>2.0781835302816871E-2</v>
      </c>
      <c r="BO2" s="20" cm="1">
        <f t="array" ref="BO2">TREND(AL2:BN2,AL1:BN1,BO1,FALSE)</f>
        <v>2.0739833247902642E-2</v>
      </c>
      <c r="BP2" s="20" cm="1">
        <f t="array" ref="BP2">TREND(AM2:BO2,AM1:BO1,BP1,FALSE)</f>
        <v>2.0696382941781274E-2</v>
      </c>
      <c r="BQ2" s="20" cm="1">
        <f t="array" ref="BQ2">TREND(AN2:BP2,AN1:BP1,BQ1,FALSE)</f>
        <v>2.0651434447993527E-2</v>
      </c>
      <c r="BR2" s="20" cm="1">
        <f t="array" ref="BR2">TREND(AO2:BQ2,AO1:BQ1,BR1,FALSE)</f>
        <v>2.0750443243759908E-2</v>
      </c>
      <c r="BS2" s="20" cm="1">
        <f t="array" ref="BS2">TREND(AP2:BR2,AP1:BR1,BS1,FALSE)</f>
        <v>2.0867347661833579E-2</v>
      </c>
      <c r="BT2" s="20" cm="1">
        <f t="array" ref="BT2">TREND(AQ2:BS2,AQ1:BS1,BT1,FALSE)</f>
        <v>2.0990007016505271E-2</v>
      </c>
      <c r="BU2" s="20" cm="1">
        <f t="array" ref="BU2">TREND(AR2:BT2,AR1:BT1,BU1,FALSE)</f>
        <v>2.1119654152191546E-2</v>
      </c>
      <c r="BV2" s="20" cm="1">
        <f t="array" ref="BV2">TREND(AS2:BU2,AS1:BU1,BV1,FALSE)</f>
        <v>2.1256530011336944E-2</v>
      </c>
      <c r="BW2" s="20" cm="1">
        <f t="array" ref="BW2">TREND(AT2:BV2,AT1:BV1,BW1,FALSE)</f>
        <v>2.1221117880626486E-2</v>
      </c>
      <c r="BX2" s="20" cm="1">
        <f t="array" ref="BX2">TREND(AU2:BW2,AU1:BW1,BX1,FALSE)</f>
        <v>2.1201683743221244E-2</v>
      </c>
      <c r="BY2" s="20" cm="1">
        <f t="array" ref="BY2">TREND(AV2:BX2,AV1:BX1,BY1,FALSE)</f>
        <v>2.1193391420826931E-2</v>
      </c>
      <c r="BZ2" s="20" cm="1">
        <f t="array" ref="BZ2">TREND(AW2:BY2,AW1:BY1,BZ1,FALSE)</f>
        <v>2.1187286903169282E-2</v>
      </c>
      <c r="CA2" s="20" cm="1">
        <f t="array" ref="CA2">TREND(AX2:BZ2,AX1:BZ1,CA1,FALSE)</f>
        <v>2.1182116633136773E-2</v>
      </c>
    </row>
    <row r="3" spans="1:79" ht="15" thickTop="1" thickBot="1" x14ac:dyDescent="0.35">
      <c r="A3" s="3" t="s">
        <v>0</v>
      </c>
      <c r="B3" s="4">
        <v>2020</v>
      </c>
      <c r="C3" s="4">
        <v>2025</v>
      </c>
      <c r="D3" s="4">
        <v>2030</v>
      </c>
      <c r="E3" s="4">
        <v>2035</v>
      </c>
      <c r="F3" s="5">
        <v>2040</v>
      </c>
      <c r="L3" s="20"/>
    </row>
    <row r="4" spans="1:79" ht="15.5" thickTop="1" thickBot="1" x14ac:dyDescent="0.4">
      <c r="A4" s="6" t="s">
        <v>9</v>
      </c>
      <c r="B4" s="108" t="s">
        <v>18</v>
      </c>
      <c r="C4" s="109"/>
      <c r="D4" s="109"/>
      <c r="E4" s="109"/>
      <c r="F4" s="109"/>
      <c r="J4" s="21" t="s">
        <v>136</v>
      </c>
      <c r="K4" s="35" t="s">
        <v>137</v>
      </c>
      <c r="L4" s="35" t="s">
        <v>138</v>
      </c>
      <c r="M4" s="35" t="s">
        <v>139</v>
      </c>
      <c r="N4" s="35" t="s">
        <v>140</v>
      </c>
      <c r="O4" s="35" t="s">
        <v>141</v>
      </c>
      <c r="P4" s="35" t="s">
        <v>142</v>
      </c>
      <c r="Q4" s="35" t="s">
        <v>143</v>
      </c>
      <c r="R4" s="35" t="s">
        <v>144</v>
      </c>
      <c r="S4" s="35" t="s">
        <v>145</v>
      </c>
      <c r="T4" s="35" t="s">
        <v>146</v>
      </c>
      <c r="U4" s="35" t="s">
        <v>147</v>
      </c>
      <c r="V4" s="35" t="s">
        <v>148</v>
      </c>
      <c r="W4" s="35" t="s">
        <v>149</v>
      </c>
      <c r="X4" s="35" t="s">
        <v>150</v>
      </c>
      <c r="Y4" s="35" t="s">
        <v>151</v>
      </c>
      <c r="Z4" s="35" t="s">
        <v>152</v>
      </c>
      <c r="AA4" s="35" t="s">
        <v>153</v>
      </c>
      <c r="AB4" s="35" t="s">
        <v>154</v>
      </c>
      <c r="AC4" s="35" t="s">
        <v>155</v>
      </c>
      <c r="AD4" s="35" t="s">
        <v>156</v>
      </c>
      <c r="AE4" s="35" t="s">
        <v>157</v>
      </c>
      <c r="AF4" s="35" t="s">
        <v>158</v>
      </c>
      <c r="AG4" s="35" t="s">
        <v>159</v>
      </c>
      <c r="AH4" s="35" t="s">
        <v>160</v>
      </c>
      <c r="AI4" s="35" t="s">
        <v>161</v>
      </c>
      <c r="AJ4" s="35" t="s">
        <v>162</v>
      </c>
    </row>
    <row r="5" spans="1:79" ht="15.5" thickTop="1" thickBot="1" x14ac:dyDescent="0.4">
      <c r="A5" s="7" t="s">
        <v>10</v>
      </c>
      <c r="B5" s="110" t="s">
        <v>19</v>
      </c>
      <c r="C5" s="111"/>
      <c r="D5" s="111"/>
      <c r="E5" s="111"/>
      <c r="F5" s="111"/>
      <c r="J5" s="23" t="s">
        <v>163</v>
      </c>
      <c r="K5" s="34">
        <v>0.1574536024525022</v>
      </c>
      <c r="L5" s="34">
        <v>0.15200045763964609</v>
      </c>
      <c r="M5" s="34">
        <v>0.14626607974290867</v>
      </c>
      <c r="N5" s="34">
        <v>0.14063168942824789</v>
      </c>
      <c r="O5" s="34">
        <v>0.13508979483072434</v>
      </c>
      <c r="P5" s="34">
        <v>0.12963357643225207</v>
      </c>
      <c r="Q5" s="34">
        <v>0.12425659891294719</v>
      </c>
      <c r="R5" s="34">
        <v>0.11895290720067832</v>
      </c>
      <c r="S5" s="34">
        <v>0.11369042074557648</v>
      </c>
      <c r="T5" s="34">
        <v>0.10843388936260605</v>
      </c>
      <c r="U5" s="34">
        <v>0.10317735797963561</v>
      </c>
      <c r="V5" s="34">
        <v>9.7920826596665164E-2</v>
      </c>
      <c r="W5" s="34">
        <v>9.2664295213694722E-2</v>
      </c>
      <c r="X5" s="34">
        <v>8.7407763830724267E-2</v>
      </c>
      <c r="Y5" s="34">
        <v>8.2151232447753825E-2</v>
      </c>
      <c r="Z5" s="34">
        <v>7.6894701064783397E-2</v>
      </c>
      <c r="AA5" s="34">
        <v>7.1638169681812955E-2</v>
      </c>
      <c r="AB5" s="34">
        <v>6.6381638298842499E-2</v>
      </c>
      <c r="AC5" s="34">
        <v>6.1125106915872064E-2</v>
      </c>
      <c r="AD5" s="34">
        <v>5.5868575532901622E-2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34">
        <v>0.1175642355506638</v>
      </c>
    </row>
    <row r="6" spans="1:79" ht="15.5" thickTop="1" thickBot="1" x14ac:dyDescent="0.4">
      <c r="A6" s="10" t="s">
        <v>20</v>
      </c>
      <c r="B6" s="11" t="s">
        <v>21</v>
      </c>
      <c r="C6" s="11" t="s">
        <v>22</v>
      </c>
      <c r="D6" s="11" t="s">
        <v>23</v>
      </c>
      <c r="E6" s="11" t="s">
        <v>24</v>
      </c>
      <c r="F6" s="12" t="s">
        <v>25</v>
      </c>
      <c r="J6" s="23" t="s">
        <v>164</v>
      </c>
      <c r="K6" s="34">
        <v>0.14058282501964131</v>
      </c>
      <c r="L6" s="34">
        <v>0.13659620597123737</v>
      </c>
      <c r="M6" s="34">
        <v>0.13232835383895211</v>
      </c>
      <c r="N6" s="34">
        <v>0.12816048928874352</v>
      </c>
      <c r="O6" s="34">
        <v>0.12408512045567212</v>
      </c>
      <c r="P6" s="34">
        <v>0.12009542782165201</v>
      </c>
      <c r="Q6" s="34">
        <v>0.11618497606679928</v>
      </c>
      <c r="R6" s="34">
        <v>0.11234781011898258</v>
      </c>
      <c r="S6" s="34">
        <v>0.10855184942833294</v>
      </c>
      <c r="T6" s="34">
        <v>0.10476184380981469</v>
      </c>
      <c r="U6" s="34">
        <v>0.1009718381912964</v>
      </c>
      <c r="V6" s="34">
        <v>9.718183257277814E-2</v>
      </c>
      <c r="W6" s="34">
        <v>9.3391826954259877E-2</v>
      </c>
      <c r="X6" s="34">
        <v>8.9601821335741572E-2</v>
      </c>
      <c r="Y6" s="34">
        <v>8.5811815717223336E-2</v>
      </c>
      <c r="Z6" s="34">
        <v>8.2021810098705059E-2</v>
      </c>
      <c r="AA6" s="34">
        <v>7.8231804480186781E-2</v>
      </c>
      <c r="AB6" s="34">
        <v>7.4441798861668532E-2</v>
      </c>
      <c r="AC6" s="34">
        <v>7.0651793243150268E-2</v>
      </c>
      <c r="AD6" s="34">
        <v>6.6861787624631991E-2</v>
      </c>
      <c r="AE6" s="34">
        <v>6.3286164602842976E-2</v>
      </c>
      <c r="AF6" s="34">
        <v>6.0139018625860893E-2</v>
      </c>
      <c r="AG6" s="34">
        <v>5.7205967096956536E-2</v>
      </c>
      <c r="AH6" s="34">
        <v>5.4272915568052187E-2</v>
      </c>
      <c r="AI6" s="34">
        <v>5.1339864039147851E-2</v>
      </c>
      <c r="AJ6" s="34">
        <v>0.11146764046787749</v>
      </c>
    </row>
    <row r="7" spans="1:79" ht="15.5" thickTop="1" thickBot="1" x14ac:dyDescent="0.4">
      <c r="A7" s="7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9" t="s">
        <v>31</v>
      </c>
      <c r="J7" s="23" t="s">
        <v>165</v>
      </c>
      <c r="K7" s="34">
        <v>0.13214743630321085</v>
      </c>
      <c r="L7" s="34">
        <v>0.12889408013703302</v>
      </c>
      <c r="M7" s="34">
        <v>0.12535949088697385</v>
      </c>
      <c r="N7" s="34">
        <v>0.12192488921899132</v>
      </c>
      <c r="O7" s="34">
        <v>0.11858278326814604</v>
      </c>
      <c r="P7" s="34">
        <v>0.11532635351635201</v>
      </c>
      <c r="Q7" s="34">
        <v>0.11214916464372537</v>
      </c>
      <c r="R7" s="34">
        <v>0.10904526157813478</v>
      </c>
      <c r="S7" s="34">
        <v>0.10598256376971123</v>
      </c>
      <c r="T7" s="34">
        <v>0.10292582103341906</v>
      </c>
      <c r="U7" s="34">
        <v>9.9869078297126865E-2</v>
      </c>
      <c r="V7" s="34">
        <v>9.6812335560834684E-2</v>
      </c>
      <c r="W7" s="34">
        <v>9.3755592824542502E-2</v>
      </c>
      <c r="X7" s="34">
        <v>9.0698850088250335E-2</v>
      </c>
      <c r="Y7" s="34">
        <v>8.764210735195814E-2</v>
      </c>
      <c r="Z7" s="34">
        <v>8.4585364615665959E-2</v>
      </c>
      <c r="AA7" s="34">
        <v>8.1528621879373764E-2</v>
      </c>
      <c r="AB7" s="34">
        <v>7.8471879143081597E-2</v>
      </c>
      <c r="AC7" s="34">
        <v>7.5415136406789415E-2</v>
      </c>
      <c r="AD7" s="34">
        <v>7.2358393670497234E-2</v>
      </c>
      <c r="AE7" s="34">
        <v>6.9516033530934274E-2</v>
      </c>
      <c r="AF7" s="34">
        <v>6.7102150436178315E-2</v>
      </c>
      <c r="AG7" s="34">
        <v>6.490236178950004E-2</v>
      </c>
      <c r="AH7" s="34">
        <v>6.270257314282178E-2</v>
      </c>
      <c r="AI7" s="34">
        <v>6.0502784496143526E-2</v>
      </c>
      <c r="AJ7" s="34">
        <v>0.10841934292648442</v>
      </c>
    </row>
    <row r="8" spans="1:79" ht="15.5" thickTop="1" thickBot="1" x14ac:dyDescent="0.4">
      <c r="A8" s="10" t="s">
        <v>32</v>
      </c>
      <c r="B8" s="11" t="s">
        <v>33</v>
      </c>
      <c r="C8" s="11" t="s">
        <v>2</v>
      </c>
      <c r="D8" s="11" t="s">
        <v>34</v>
      </c>
      <c r="E8" s="11" t="s">
        <v>35</v>
      </c>
      <c r="F8" s="12" t="s">
        <v>36</v>
      </c>
      <c r="J8" s="23" t="s">
        <v>166</v>
      </c>
      <c r="K8" s="34">
        <v>0.12933564006440074</v>
      </c>
      <c r="L8" s="34">
        <v>0.12632670485896491</v>
      </c>
      <c r="M8" s="34">
        <v>0.12303653656964773</v>
      </c>
      <c r="N8" s="34">
        <v>0.11984635586240726</v>
      </c>
      <c r="O8" s="34">
        <v>0.11674867087230398</v>
      </c>
      <c r="P8" s="34">
        <v>0.11373666208125199</v>
      </c>
      <c r="Q8" s="34">
        <v>0.1108038941693674</v>
      </c>
      <c r="R8" s="34">
        <v>0.10794441206451884</v>
      </c>
      <c r="S8" s="34">
        <v>0.10512613521683731</v>
      </c>
      <c r="T8" s="34">
        <v>0.10231381344128718</v>
      </c>
      <c r="U8" s="34">
        <v>9.9501491665736977E-2</v>
      </c>
      <c r="V8" s="34">
        <v>9.6689169890186832E-2</v>
      </c>
      <c r="W8" s="34">
        <v>9.3876848114636688E-2</v>
      </c>
      <c r="X8" s="34">
        <v>9.1064526339086516E-2</v>
      </c>
      <c r="Y8" s="34">
        <v>8.8252204563536357E-2</v>
      </c>
      <c r="Z8" s="34">
        <v>8.5439882787986227E-2</v>
      </c>
      <c r="AA8" s="34">
        <v>8.2627561012436054E-2</v>
      </c>
      <c r="AB8" s="34">
        <v>7.9815239236885896E-2</v>
      </c>
      <c r="AC8" s="34">
        <v>7.7002917461335738E-2</v>
      </c>
      <c r="AD8" s="34">
        <v>7.4190595685785579E-2</v>
      </c>
      <c r="AE8" s="34">
        <v>7.1592656506964669E-2</v>
      </c>
      <c r="AF8" s="34">
        <v>6.9423194372950706E-2</v>
      </c>
      <c r="AG8" s="34">
        <v>6.7467826687014468E-2</v>
      </c>
      <c r="AH8" s="34">
        <v>6.551245900107823E-2</v>
      </c>
      <c r="AI8" s="34">
        <v>6.3557091315142006E-2</v>
      </c>
      <c r="AJ8" s="34">
        <v>0.10740324374602002</v>
      </c>
    </row>
    <row r="9" spans="1:79" ht="15" thickTop="1" thickBot="1" x14ac:dyDescent="0.35">
      <c r="A9" s="7" t="s">
        <v>37</v>
      </c>
      <c r="B9" s="8" t="s">
        <v>11</v>
      </c>
      <c r="C9" s="8" t="s">
        <v>12</v>
      </c>
      <c r="D9" s="8" t="s">
        <v>13</v>
      </c>
      <c r="E9" s="8" t="s">
        <v>14</v>
      </c>
      <c r="F9" s="9" t="s">
        <v>15</v>
      </c>
      <c r="L9" s="20"/>
    </row>
    <row r="10" spans="1:79" ht="44.5" thickTop="1" thickBot="1" x14ac:dyDescent="0.4">
      <c r="A10" s="10" t="s">
        <v>6</v>
      </c>
      <c r="B10" s="112">
        <v>0.9</v>
      </c>
      <c r="C10" s="113"/>
      <c r="D10" s="113"/>
      <c r="E10" s="113"/>
      <c r="F10" s="113"/>
      <c r="J10" s="21"/>
      <c r="K10" s="100" t="s">
        <v>95</v>
      </c>
      <c r="L10" s="100" t="s">
        <v>96</v>
      </c>
      <c r="M10" s="100" t="s">
        <v>97</v>
      </c>
      <c r="N10" s="100" t="s">
        <v>98</v>
      </c>
      <c r="O10" s="100" t="s">
        <v>99</v>
      </c>
      <c r="P10" s="100" t="s">
        <v>100</v>
      </c>
      <c r="Q10" s="100" t="s">
        <v>101</v>
      </c>
      <c r="R10" s="100" t="s">
        <v>102</v>
      </c>
      <c r="S10" s="100" t="s">
        <v>6</v>
      </c>
      <c r="T10" s="100" t="s">
        <v>103</v>
      </c>
      <c r="U10" s="106" t="s">
        <v>104</v>
      </c>
      <c r="V10" s="106"/>
      <c r="W10" s="107" t="s">
        <v>105</v>
      </c>
      <c r="X10" s="107"/>
      <c r="Y10" s="106" t="s">
        <v>10</v>
      </c>
      <c r="Z10" s="106"/>
    </row>
    <row r="11" spans="1:79" ht="15.5" thickTop="1" thickBot="1" x14ac:dyDescent="0.4">
      <c r="A11" s="14" t="s">
        <v>7</v>
      </c>
      <c r="B11" s="114" t="s">
        <v>8</v>
      </c>
      <c r="C11" s="115"/>
      <c r="D11" s="115"/>
      <c r="E11" s="115"/>
      <c r="F11" s="115"/>
      <c r="J11" s="70" t="s">
        <v>107</v>
      </c>
      <c r="K11" s="24">
        <v>3.1E-2</v>
      </c>
      <c r="L11" s="24">
        <v>0.02</v>
      </c>
      <c r="M11" s="25">
        <v>5.6309999999999997E-3</v>
      </c>
      <c r="N11" s="25">
        <v>2E-3</v>
      </c>
      <c r="O11" s="26">
        <v>3.8516000000000002E-2</v>
      </c>
      <c r="P11" s="26">
        <f t="shared" ref="P11:P14" si="0">SUM(M11:O11)</f>
        <v>4.6147000000000001E-2</v>
      </c>
      <c r="Q11" s="27">
        <v>1000000</v>
      </c>
      <c r="R11" s="26">
        <v>0.02</v>
      </c>
      <c r="S11" s="28">
        <v>0.9</v>
      </c>
      <c r="T11" s="26">
        <v>6.8931000000000006E-2</v>
      </c>
      <c r="U11" s="27"/>
      <c r="V11" s="27"/>
      <c r="W11" s="27">
        <v>3000</v>
      </c>
      <c r="X11" s="27" t="s">
        <v>106</v>
      </c>
      <c r="Y11" s="27">
        <v>1400</v>
      </c>
      <c r="Z11" s="27" t="s">
        <v>106</v>
      </c>
    </row>
    <row r="12" spans="1:79" ht="15" thickTop="1" x14ac:dyDescent="0.35">
      <c r="A12" s="13"/>
      <c r="B12" s="116"/>
      <c r="C12" s="117"/>
      <c r="D12" s="117"/>
      <c r="E12" s="117"/>
      <c r="F12" s="117"/>
      <c r="J12" s="70" t="s">
        <v>108</v>
      </c>
      <c r="K12" s="24">
        <v>3.1E-2</v>
      </c>
      <c r="L12" s="24">
        <v>0.02</v>
      </c>
      <c r="M12" s="25">
        <v>5.6309999999999997E-3</v>
      </c>
      <c r="N12" s="25">
        <v>2E-3</v>
      </c>
      <c r="O12" s="26">
        <v>3.8516000000000002E-2</v>
      </c>
      <c r="P12" s="26">
        <f t="shared" si="0"/>
        <v>4.6147000000000001E-2</v>
      </c>
      <c r="Q12" s="27">
        <v>1000000</v>
      </c>
      <c r="R12" s="26">
        <v>0.02</v>
      </c>
      <c r="S12" s="28">
        <v>0.9</v>
      </c>
      <c r="T12" s="26">
        <v>6.8931000000000006E-2</v>
      </c>
      <c r="U12" s="27">
        <v>900000</v>
      </c>
      <c r="V12" s="27" t="s">
        <v>109</v>
      </c>
      <c r="W12" s="27">
        <v>1000</v>
      </c>
      <c r="X12" s="27" t="s">
        <v>110</v>
      </c>
      <c r="Y12" s="27">
        <v>490</v>
      </c>
      <c r="Z12" s="27" t="s">
        <v>110</v>
      </c>
    </row>
    <row r="13" spans="1:79" ht="14.5" x14ac:dyDescent="0.35">
      <c r="J13" s="70" t="s">
        <v>111</v>
      </c>
      <c r="K13" s="24">
        <v>3.1E-2</v>
      </c>
      <c r="L13" s="24">
        <v>0.02</v>
      </c>
      <c r="M13" s="25">
        <v>5.6309999999999997E-3</v>
      </c>
      <c r="N13" s="25">
        <v>2E-3</v>
      </c>
      <c r="O13" s="26">
        <v>3.8516000000000002E-2</v>
      </c>
      <c r="P13" s="26">
        <f t="shared" si="0"/>
        <v>4.6147000000000001E-2</v>
      </c>
      <c r="Q13" s="27">
        <v>1000000</v>
      </c>
      <c r="R13" s="26">
        <v>0.02</v>
      </c>
      <c r="S13" s="28">
        <v>0.95</v>
      </c>
      <c r="T13" s="26">
        <v>6.8931000000000006E-2</v>
      </c>
      <c r="U13" s="27">
        <v>21000</v>
      </c>
      <c r="V13" s="27" t="s">
        <v>112</v>
      </c>
      <c r="W13" s="27">
        <v>650</v>
      </c>
      <c r="X13" s="27" t="s">
        <v>106</v>
      </c>
      <c r="Y13" s="27">
        <v>375</v>
      </c>
      <c r="Z13" s="27" t="s">
        <v>106</v>
      </c>
    </row>
    <row r="14" spans="1:79" ht="15" thickBot="1" x14ac:dyDescent="0.4">
      <c r="A14" s="1" t="s">
        <v>38</v>
      </c>
      <c r="B14" s="2"/>
      <c r="C14" s="1" t="s">
        <v>39</v>
      </c>
      <c r="D14" s="2"/>
      <c r="E14" s="2"/>
      <c r="F14" s="2"/>
      <c r="J14" s="70" t="s">
        <v>113</v>
      </c>
      <c r="K14" s="24">
        <v>3.1E-2</v>
      </c>
      <c r="L14" s="24">
        <v>0.02</v>
      </c>
      <c r="M14" s="25">
        <v>5.6309999999999997E-3</v>
      </c>
      <c r="N14" s="25">
        <v>2E-3</v>
      </c>
      <c r="O14" s="26">
        <v>3.8516000000000002E-2</v>
      </c>
      <c r="P14" s="26">
        <f t="shared" si="0"/>
        <v>4.6147000000000001E-2</v>
      </c>
      <c r="Q14" s="27">
        <v>1000000</v>
      </c>
      <c r="R14" s="26">
        <v>0.02</v>
      </c>
      <c r="S14" s="28">
        <v>0.9</v>
      </c>
      <c r="T14" s="26">
        <v>6.8931000000000006E-2</v>
      </c>
      <c r="U14" s="27">
        <v>55000</v>
      </c>
      <c r="V14" s="27" t="s">
        <v>112</v>
      </c>
      <c r="W14" s="27">
        <v>400</v>
      </c>
      <c r="X14" s="27" t="s">
        <v>106</v>
      </c>
      <c r="Y14" s="27">
        <v>230</v>
      </c>
      <c r="Z14" s="27" t="s">
        <v>106</v>
      </c>
    </row>
    <row r="15" spans="1:79" ht="15.5" thickTop="1" thickBot="1" x14ac:dyDescent="0.4">
      <c r="A15" s="3" t="s">
        <v>0</v>
      </c>
      <c r="B15" s="4">
        <v>2020</v>
      </c>
      <c r="C15" s="4">
        <v>2025</v>
      </c>
      <c r="D15" s="4">
        <v>2030</v>
      </c>
      <c r="E15" s="4">
        <v>2035</v>
      </c>
      <c r="F15" s="5">
        <v>2040</v>
      </c>
      <c r="J15" s="23"/>
      <c r="K15" s="24"/>
      <c r="L15" s="24"/>
      <c r="M15" s="25"/>
      <c r="N15" s="25"/>
      <c r="O15" s="26"/>
      <c r="P15" s="26"/>
      <c r="Q15" s="27"/>
      <c r="R15" s="26"/>
      <c r="S15" s="28"/>
      <c r="T15" s="26"/>
      <c r="U15" s="27"/>
      <c r="V15" s="27"/>
      <c r="W15" s="27"/>
      <c r="X15" s="27"/>
      <c r="Y15" s="27"/>
      <c r="Z15" s="27"/>
    </row>
    <row r="16" spans="1:79" ht="15" thickTop="1" thickBot="1" x14ac:dyDescent="0.35">
      <c r="A16" s="6" t="s">
        <v>40</v>
      </c>
      <c r="B16" s="108" t="s">
        <v>41</v>
      </c>
      <c r="C16" s="109"/>
      <c r="D16" s="109"/>
      <c r="E16" s="109"/>
      <c r="F16" s="109"/>
      <c r="J16" s="19"/>
      <c r="K16" s="19">
        <v>2017</v>
      </c>
      <c r="L16" s="19">
        <v>2018</v>
      </c>
      <c r="M16" s="19">
        <v>2019</v>
      </c>
      <c r="N16" s="19">
        <v>2020</v>
      </c>
      <c r="O16" s="19">
        <v>2021</v>
      </c>
      <c r="P16" s="19">
        <v>2022</v>
      </c>
      <c r="Q16" s="19">
        <v>2023</v>
      </c>
      <c r="R16" s="19">
        <v>2024</v>
      </c>
      <c r="S16" s="19">
        <v>2025</v>
      </c>
      <c r="T16" s="19">
        <v>2026</v>
      </c>
      <c r="U16" s="19">
        <v>2027</v>
      </c>
      <c r="V16" s="19">
        <v>2028</v>
      </c>
      <c r="W16" s="19">
        <v>2029</v>
      </c>
      <c r="X16" s="19">
        <v>2030</v>
      </c>
      <c r="Y16" s="19">
        <v>2031</v>
      </c>
      <c r="Z16" s="19">
        <v>2032</v>
      </c>
      <c r="AA16" s="19">
        <v>2033</v>
      </c>
      <c r="AB16" s="19">
        <v>2034</v>
      </c>
      <c r="AC16" s="19">
        <v>2035</v>
      </c>
      <c r="AD16" s="19">
        <v>2036</v>
      </c>
      <c r="AE16" s="19">
        <v>2037</v>
      </c>
      <c r="AF16" s="19">
        <v>2038</v>
      </c>
      <c r="AG16" s="19">
        <v>2039</v>
      </c>
      <c r="AH16" s="19">
        <v>2040</v>
      </c>
      <c r="AI16" s="19">
        <v>2041</v>
      </c>
      <c r="AJ16" s="19">
        <v>2042</v>
      </c>
      <c r="AK16" s="19">
        <v>2043</v>
      </c>
      <c r="AL16" s="19">
        <v>2044</v>
      </c>
      <c r="AM16" s="19">
        <v>2045</v>
      </c>
      <c r="AN16" s="19">
        <v>2046</v>
      </c>
      <c r="AO16" s="19">
        <v>2047</v>
      </c>
      <c r="AP16" s="19">
        <v>2048</v>
      </c>
      <c r="AQ16" s="19">
        <v>2049</v>
      </c>
      <c r="AR16" s="19">
        <v>2050</v>
      </c>
      <c r="AS16" s="19">
        <v>2051</v>
      </c>
      <c r="AT16" s="19">
        <v>2052</v>
      </c>
      <c r="AU16" s="19">
        <v>2053</v>
      </c>
      <c r="AV16" s="19">
        <v>2054</v>
      </c>
      <c r="AW16" s="19">
        <v>2055</v>
      </c>
      <c r="AX16" s="19">
        <v>2056</v>
      </c>
      <c r="AY16" s="19">
        <v>2057</v>
      </c>
      <c r="AZ16" s="19">
        <v>2058</v>
      </c>
      <c r="BA16" s="19">
        <v>2059</v>
      </c>
      <c r="BB16" s="19">
        <v>2060</v>
      </c>
      <c r="BC16" s="19">
        <v>2061</v>
      </c>
      <c r="BD16" s="19">
        <v>2062</v>
      </c>
      <c r="BE16" s="19">
        <v>2063</v>
      </c>
      <c r="BF16" s="19">
        <v>2064</v>
      </c>
      <c r="BG16" s="19">
        <v>2065</v>
      </c>
      <c r="BH16" s="19">
        <v>2066</v>
      </c>
      <c r="BI16" s="19">
        <v>2067</v>
      </c>
      <c r="BJ16" s="19">
        <v>2068</v>
      </c>
      <c r="BK16" s="19">
        <v>2069</v>
      </c>
      <c r="BL16" s="19">
        <v>2070</v>
      </c>
      <c r="BM16" s="19">
        <v>2071</v>
      </c>
      <c r="BN16" s="19">
        <v>2072</v>
      </c>
      <c r="BO16" s="19">
        <v>2073</v>
      </c>
      <c r="BP16" s="19">
        <v>2074</v>
      </c>
      <c r="BQ16" s="19">
        <v>2075</v>
      </c>
      <c r="BR16" s="19">
        <v>2076</v>
      </c>
      <c r="BS16" s="19">
        <v>2077</v>
      </c>
      <c r="BT16" s="19">
        <v>2078</v>
      </c>
      <c r="BU16" s="19">
        <v>2079</v>
      </c>
      <c r="BV16" s="19">
        <v>2080</v>
      </c>
      <c r="BW16" s="19">
        <v>2081</v>
      </c>
      <c r="BX16" s="19">
        <v>2082</v>
      </c>
      <c r="BY16" s="19">
        <v>2083</v>
      </c>
      <c r="BZ16" s="19">
        <v>2084</v>
      </c>
      <c r="CA16" s="19">
        <v>2085</v>
      </c>
    </row>
    <row r="17" spans="1:79" ht="15" thickTop="1" thickBot="1" x14ac:dyDescent="0.35">
      <c r="A17" s="7" t="s">
        <v>42</v>
      </c>
      <c r="B17" s="110" t="s">
        <v>43</v>
      </c>
      <c r="C17" s="111"/>
      <c r="D17" s="111"/>
      <c r="E17" s="111"/>
      <c r="F17" s="111"/>
      <c r="J17" t="s">
        <v>90</v>
      </c>
      <c r="K17" s="41">
        <v>10066666.666666666</v>
      </c>
      <c r="L17" s="41">
        <v>10368264</v>
      </c>
      <c r="M17" s="42">
        <v>10678897.189439999</v>
      </c>
      <c r="N17" s="42">
        <v>10909668.157703798</v>
      </c>
      <c r="O17" s="42">
        <v>10529357.125726243</v>
      </c>
      <c r="P17" s="42">
        <v>11143008.05901357</v>
      </c>
      <c r="Q17" s="42">
        <v>11552513.605182318</v>
      </c>
      <c r="R17" s="42">
        <v>11918959.3367387</v>
      </c>
      <c r="S17" s="42">
        <v>12199328.023970194</v>
      </c>
      <c r="T17" s="42">
        <v>12471779.683172196</v>
      </c>
      <c r="U17" s="42">
        <v>12750316.096096374</v>
      </c>
      <c r="V17" s="42">
        <v>13035073.155575858</v>
      </c>
      <c r="W17" s="42">
        <v>13321844.764998527</v>
      </c>
      <c r="X17" s="42">
        <v>13614925.349828497</v>
      </c>
      <c r="Y17" s="42">
        <v>13914453.707524724</v>
      </c>
      <c r="Z17" s="42">
        <v>14220571.689090269</v>
      </c>
      <c r="AA17" s="42">
        <v>14533424.266250255</v>
      </c>
      <c r="AB17" s="42">
        <v>14853159.600107761</v>
      </c>
      <c r="AC17" s="42">
        <v>15179929.111310132</v>
      </c>
      <c r="AD17" s="42">
        <v>15513887.551758954</v>
      </c>
      <c r="AE17" s="42">
        <v>15855193.077897653</v>
      </c>
      <c r="AF17" s="42">
        <v>16204007.325611399</v>
      </c>
      <c r="AG17" s="42">
        <v>16560495.486774852</v>
      </c>
      <c r="AH17" s="42">
        <v>16924826.387483899</v>
      </c>
      <c r="AI17" s="42">
        <v>17297172.568008546</v>
      </c>
      <c r="AJ17" s="42">
        <v>17677710.364504732</v>
      </c>
      <c r="AK17" s="42">
        <v>18066619.992523838</v>
      </c>
      <c r="AL17" s="42">
        <v>18464085.632359359</v>
      </c>
      <c r="AM17" s="42">
        <v>18870295.516271267</v>
      </c>
      <c r="AN17" s="42">
        <v>19285442.017629232</v>
      </c>
      <c r="AO17" s="42">
        <v>19628337.176702682</v>
      </c>
      <c r="AP17" s="42">
        <v>19969085.110090237</v>
      </c>
      <c r="AQ17" s="42">
        <v>20314749.973345902</v>
      </c>
      <c r="AR17" s="42">
        <v>20664773.11538665</v>
      </c>
      <c r="AS17" s="42">
        <v>21019173.974315532</v>
      </c>
      <c r="AT17" s="42">
        <v>21487556.277552586</v>
      </c>
      <c r="AU17" s="42">
        <v>21955657.688786075</v>
      </c>
      <c r="AV17" s="42">
        <v>22426435.249343123</v>
      </c>
      <c r="AW17" s="42">
        <v>22905698.37392645</v>
      </c>
      <c r="AX17" s="42">
        <v>23394443.109251618</v>
      </c>
      <c r="AY17" s="42">
        <v>23892812.84888408</v>
      </c>
      <c r="AZ17" s="42">
        <v>24400950.437552232</v>
      </c>
      <c r="BA17" s="42">
        <v>24919278.410794701</v>
      </c>
      <c r="BB17" s="42">
        <v>25447965.601078976</v>
      </c>
      <c r="BC17" s="42">
        <v>25987181.500789087</v>
      </c>
      <c r="BD17" s="42">
        <v>26537096.112427901</v>
      </c>
      <c r="BE17" s="42">
        <v>27097879.787080795</v>
      </c>
      <c r="BF17" s="42">
        <v>27669703.050486222</v>
      </c>
      <c r="BG17" s="42">
        <v>28252736.416029599</v>
      </c>
      <c r="BH17" s="42">
        <v>28847150.183946684</v>
      </c>
      <c r="BI17" s="42">
        <v>29453114.225991871</v>
      </c>
      <c r="BJ17" s="42">
        <v>30070797.754795011</v>
      </c>
      <c r="BK17" s="42">
        <v>30700369.077098202</v>
      </c>
      <c r="BL17" s="42">
        <v>31341995.330030855</v>
      </c>
      <c r="BM17" s="42">
        <v>31995842.199547842</v>
      </c>
      <c r="BN17" s="42">
        <v>32662073.620121446</v>
      </c>
      <c r="BO17" s="42">
        <v>33340851.454743285</v>
      </c>
      <c r="BP17" s="42">
        <v>34032335.154257752</v>
      </c>
      <c r="BQ17" s="42">
        <v>34736681.395013317</v>
      </c>
      <c r="BR17" s="42">
        <v>35454043.693783276</v>
      </c>
      <c r="BS17" s="42">
        <v>36189730.815212905</v>
      </c>
      <c r="BT17" s="42">
        <v>36944914.509922124</v>
      </c>
      <c r="BU17" s="42">
        <v>37720388.524709575</v>
      </c>
      <c r="BV17" s="42">
        <v>38517030.084837742</v>
      </c>
      <c r="BW17" s="42">
        <v>39335768.490783662</v>
      </c>
      <c r="BX17" s="42">
        <v>40170517.470851615</v>
      </c>
      <c r="BY17" s="42">
        <v>41022200.078070156</v>
      </c>
      <c r="BZ17" s="42">
        <v>41891599.621268176</v>
      </c>
      <c r="CA17" s="42">
        <v>42779168.96127668</v>
      </c>
    </row>
    <row r="18" spans="1:79" ht="15" thickTop="1" thickBot="1" x14ac:dyDescent="0.35">
      <c r="A18" s="10" t="s">
        <v>44</v>
      </c>
      <c r="B18" s="108" t="s">
        <v>45</v>
      </c>
      <c r="C18" s="109"/>
      <c r="D18" s="109"/>
      <c r="E18" s="109"/>
      <c r="F18" s="109"/>
      <c r="J18" t="s">
        <v>91</v>
      </c>
      <c r="K18" s="41">
        <v>27066666.666666668</v>
      </c>
      <c r="L18" s="41">
        <v>27877584</v>
      </c>
      <c r="M18" s="42">
        <v>28712796.416639999</v>
      </c>
      <c r="N18" s="42">
        <v>29333279.947203588</v>
      </c>
      <c r="O18" s="42">
        <v>28310721.808244068</v>
      </c>
      <c r="P18" s="42">
        <v>29960670.675228536</v>
      </c>
      <c r="Q18" s="42">
        <v>31061725.322543185</v>
      </c>
      <c r="R18" s="42">
        <v>32047003.249774251</v>
      </c>
      <c r="S18" s="42">
        <v>32800842.236635089</v>
      </c>
      <c r="T18" s="42">
        <v>33533394.379919942</v>
      </c>
      <c r="U18" s="42">
        <v>34282306.854404822</v>
      </c>
      <c r="V18" s="42">
        <v>35047945.040819861</v>
      </c>
      <c r="W18" s="42">
        <v>35818999.831717901</v>
      </c>
      <c r="X18" s="42">
        <v>36607017.828015693</v>
      </c>
      <c r="Y18" s="42">
        <v>37412372.220232032</v>
      </c>
      <c r="Z18" s="42">
        <v>38235444.409077138</v>
      </c>
      <c r="AA18" s="42">
        <v>39076624.186076835</v>
      </c>
      <c r="AB18" s="42">
        <v>39936309.918170527</v>
      </c>
      <c r="AC18" s="42">
        <v>40814908.73637028</v>
      </c>
      <c r="AD18" s="42">
        <v>41712836.728570424</v>
      </c>
      <c r="AE18" s="42">
        <v>42630519.136598974</v>
      </c>
      <c r="AF18" s="42">
        <v>43568390.557604156</v>
      </c>
      <c r="AG18" s="42">
        <v>44526895.149871446</v>
      </c>
      <c r="AH18" s="42">
        <v>45506486.843168616</v>
      </c>
      <c r="AI18" s="42">
        <v>46507629.553718328</v>
      </c>
      <c r="AJ18" s="42">
        <v>47530797.403900124</v>
      </c>
      <c r="AK18" s="42">
        <v>48576474.946785927</v>
      </c>
      <c r="AL18" s="42">
        <v>49645157.39561522</v>
      </c>
      <c r="AM18" s="42">
        <v>50737350.858318754</v>
      </c>
      <c r="AN18" s="42">
        <v>51853572.577201761</v>
      </c>
      <c r="AO18" s="42">
        <v>52775529.097624414</v>
      </c>
      <c r="AP18" s="42">
        <v>53691712.282759167</v>
      </c>
      <c r="AQ18" s="42">
        <v>54621115.822373725</v>
      </c>
      <c r="AR18" s="42">
        <v>55562237.647993229</v>
      </c>
      <c r="AS18" s="42">
        <v>56515130.023656309</v>
      </c>
      <c r="AT18" s="42">
        <v>57774489.064148001</v>
      </c>
      <c r="AU18" s="42">
        <v>59033092.858590357</v>
      </c>
      <c r="AV18" s="42">
        <v>60298892.127372868</v>
      </c>
      <c r="AW18" s="42">
        <v>61587506.886186324</v>
      </c>
      <c r="AX18" s="42">
        <v>62901615.247391731</v>
      </c>
      <c r="AY18" s="42">
        <v>64241602.759251207</v>
      </c>
      <c r="AZ18" s="42">
        <v>65607853.494345717</v>
      </c>
      <c r="BA18" s="42">
        <v>67001503.541606911</v>
      </c>
      <c r="BB18" s="42">
        <v>68423006.847934172</v>
      </c>
      <c r="BC18" s="42">
        <v>69872819.134571955</v>
      </c>
      <c r="BD18" s="42">
        <v>71351397.494342536</v>
      </c>
      <c r="BE18" s="42">
        <v>72859199.957316533</v>
      </c>
      <c r="BF18" s="42">
        <v>74396685.023161605</v>
      </c>
      <c r="BG18" s="42">
        <v>75964311.1583312</v>
      </c>
      <c r="BH18" s="42">
        <v>77562536.256174505</v>
      </c>
      <c r="BI18" s="42">
        <v>79191817.057964876</v>
      </c>
      <c r="BJ18" s="42">
        <v>80852608.532760069</v>
      </c>
      <c r="BK18" s="42">
        <v>82545363.213919625</v>
      </c>
      <c r="BL18" s="42">
        <v>84270530.490016684</v>
      </c>
      <c r="BM18" s="42">
        <v>86028555.847790852</v>
      </c>
      <c r="BN18" s="42">
        <v>87819880.064697355</v>
      </c>
      <c r="BO18" s="42">
        <v>89644938.348515034</v>
      </c>
      <c r="BP18" s="42">
        <v>91504159.421381757</v>
      </c>
      <c r="BQ18" s="42">
        <v>93397964.545532465</v>
      </c>
      <c r="BR18" s="42">
        <v>95326766.487920538</v>
      </c>
      <c r="BS18" s="42">
        <v>97304839.145539284</v>
      </c>
      <c r="BT18" s="42">
        <v>99335333.053168043</v>
      </c>
      <c r="BU18" s="42">
        <v>101420382.39094092</v>
      </c>
      <c r="BV18" s="42">
        <v>103562345.79102062</v>
      </c>
      <c r="BW18" s="42">
        <v>105763721.9023719</v>
      </c>
      <c r="BX18" s="42">
        <v>108008146.31235594</v>
      </c>
      <c r="BY18" s="42">
        <v>110298100.87216206</v>
      </c>
      <c r="BZ18" s="42">
        <v>112635691.69691963</v>
      </c>
      <c r="CA18" s="42">
        <v>115022136.41243921</v>
      </c>
    </row>
    <row r="19" spans="1:79" ht="15" thickTop="1" thickBot="1" x14ac:dyDescent="0.35">
      <c r="A19" s="7" t="s">
        <v>10</v>
      </c>
      <c r="B19" s="110" t="s">
        <v>46</v>
      </c>
      <c r="C19" s="111"/>
      <c r="D19" s="111"/>
      <c r="E19" s="111"/>
      <c r="F19" s="111"/>
      <c r="J19" t="s">
        <v>92</v>
      </c>
      <c r="K19" s="41">
        <v>7133333.333333333</v>
      </c>
      <c r="L19" s="41">
        <v>7347048</v>
      </c>
      <c r="M19" s="42">
        <v>7567165.5580799999</v>
      </c>
      <c r="N19" s="42">
        <v>7730692.0057901097</v>
      </c>
      <c r="O19" s="42">
        <v>7461200.0824682666</v>
      </c>
      <c r="P19" s="42">
        <v>7896038.8232745165</v>
      </c>
      <c r="Q19" s="42">
        <v>8186218.2500298554</v>
      </c>
      <c r="R19" s="42">
        <v>8445885.0929208025</v>
      </c>
      <c r="S19" s="42">
        <v>8644556.944137821</v>
      </c>
      <c r="T19" s="42">
        <v>8837618.7158902306</v>
      </c>
      <c r="U19" s="42">
        <v>9034992.2005451135</v>
      </c>
      <c r="V19" s="42">
        <v>9236773.6930239554</v>
      </c>
      <c r="W19" s="42">
        <v>9439982.7142704818</v>
      </c>
      <c r="X19" s="42">
        <v>9647662.3339844327</v>
      </c>
      <c r="Y19" s="42">
        <v>9859910.9053320903</v>
      </c>
      <c r="Z19" s="42">
        <v>10076828.945249397</v>
      </c>
      <c r="AA19" s="42">
        <v>10298519.182044884</v>
      </c>
      <c r="AB19" s="42">
        <v>10525086.604049871</v>
      </c>
      <c r="AC19" s="42">
        <v>10756638.509338969</v>
      </c>
      <c r="AD19" s="42">
        <v>10993284.556544425</v>
      </c>
      <c r="AE19" s="42">
        <v>11235136.816788403</v>
      </c>
      <c r="AF19" s="42">
        <v>11482309.826757746</v>
      </c>
      <c r="AG19" s="42">
        <v>11734920.642946417</v>
      </c>
      <c r="AH19" s="42">
        <v>11993088.897091238</v>
      </c>
      <c r="AI19" s="42">
        <v>12256936.852827244</v>
      </c>
      <c r="AJ19" s="42">
        <v>12526589.463589443</v>
      </c>
      <c r="AK19" s="42">
        <v>12802174.431788409</v>
      </c>
      <c r="AL19" s="42">
        <v>13083822.269287756</v>
      </c>
      <c r="AM19" s="42">
        <v>13371666.359212086</v>
      </c>
      <c r="AN19" s="42">
        <v>13665843.019114753</v>
      </c>
      <c r="AO19" s="42">
        <v>13908821.707994612</v>
      </c>
      <c r="AP19" s="42">
        <v>14150278.852845399</v>
      </c>
      <c r="AQ19" s="42">
        <v>14395220.179788152</v>
      </c>
      <c r="AR19" s="42">
        <v>14643249.823485903</v>
      </c>
      <c r="AS19" s="42">
        <v>14894381.557958687</v>
      </c>
      <c r="AT19" s="42">
        <v>15226281.600649847</v>
      </c>
      <c r="AU19" s="42">
        <v>15557982.600662978</v>
      </c>
      <c r="AV19" s="42">
        <v>15891579.944898767</v>
      </c>
      <c r="AW19" s="42">
        <v>16231190.238477683</v>
      </c>
      <c r="AX19" s="42">
        <v>16577519.289337238</v>
      </c>
      <c r="AY19" s="42">
        <v>16930668.707487393</v>
      </c>
      <c r="AZ19" s="42">
        <v>17290739.714027081</v>
      </c>
      <c r="BA19" s="42">
        <v>17658031.721556511</v>
      </c>
      <c r="BB19" s="42">
        <v>18032664.366327487</v>
      </c>
      <c r="BC19" s="42">
        <v>18414757.752214782</v>
      </c>
      <c r="BD19" s="42">
        <v>18804432.344568115</v>
      </c>
      <c r="BE19" s="42">
        <v>19201808.85574599</v>
      </c>
      <c r="BF19" s="42">
        <v>19607008.12186772</v>
      </c>
      <c r="BG19" s="42">
        <v>20020150.970299117</v>
      </c>
      <c r="BH19" s="42">
        <v>20441358.077366192</v>
      </c>
      <c r="BI19" s="42">
        <v>20870749.815769073</v>
      </c>
      <c r="BJ19" s="42">
        <v>21308446.09114613</v>
      </c>
      <c r="BK19" s="42">
        <v>21754566.167215277</v>
      </c>
      <c r="BL19" s="42">
        <v>22209228.478896029</v>
      </c>
      <c r="BM19" s="42">
        <v>22672550.432792172</v>
      </c>
      <c r="BN19" s="42">
        <v>23144648.194390684</v>
      </c>
      <c r="BO19" s="42">
        <v>23625636.461308151</v>
      </c>
      <c r="BP19" s="42">
        <v>24115628.22189125</v>
      </c>
      <c r="BQ19" s="42">
        <v>24614734.49845314</v>
      </c>
      <c r="BR19" s="42">
        <v>25123064.074402709</v>
      </c>
      <c r="BS19" s="42">
        <v>25644378.789587945</v>
      </c>
      <c r="BT19" s="42">
        <v>26179508.957362026</v>
      </c>
      <c r="BU19" s="42">
        <v>26729017.03406572</v>
      </c>
      <c r="BV19" s="42">
        <v>27293524.629653227</v>
      </c>
      <c r="BW19" s="42">
        <v>27873690.255058613</v>
      </c>
      <c r="BX19" s="42">
        <v>28465201.121729281</v>
      </c>
      <c r="BY19" s="42">
        <v>29068711.313599367</v>
      </c>
      <c r="BZ19" s="42">
        <v>29684775.8905675</v>
      </c>
      <c r="CA19" s="42">
        <v>30313715.754017238</v>
      </c>
    </row>
    <row r="20" spans="1:79" ht="15" thickTop="1" thickBot="1" x14ac:dyDescent="0.35">
      <c r="A20" s="10" t="s">
        <v>1</v>
      </c>
      <c r="B20" s="11" t="s">
        <v>47</v>
      </c>
      <c r="C20" s="11" t="s">
        <v>48</v>
      </c>
      <c r="D20" s="11" t="s">
        <v>49</v>
      </c>
      <c r="E20" s="11" t="s">
        <v>50</v>
      </c>
      <c r="F20" s="12" t="s">
        <v>51</v>
      </c>
      <c r="J20" t="s">
        <v>93</v>
      </c>
      <c r="K20" s="41">
        <v>15333333.333333334</v>
      </c>
      <c r="L20" s="41">
        <v>15792720</v>
      </c>
      <c r="M20" s="42">
        <v>16265869.8912</v>
      </c>
      <c r="N20" s="42">
        <v>16617375.339548834</v>
      </c>
      <c r="O20" s="42">
        <v>16038093.635212161</v>
      </c>
      <c r="P20" s="42">
        <v>16972793.732272323</v>
      </c>
      <c r="Q20" s="42">
        <v>17596543.901933331</v>
      </c>
      <c r="R20" s="42">
        <v>18154706.274502657</v>
      </c>
      <c r="S20" s="42">
        <v>18581757.917305592</v>
      </c>
      <c r="T20" s="42">
        <v>18996750.510792088</v>
      </c>
      <c r="U20" s="42">
        <v>19421011.272199776</v>
      </c>
      <c r="V20" s="42">
        <v>19854747.190612238</v>
      </c>
      <c r="W20" s="42">
        <v>20291551.628805708</v>
      </c>
      <c r="X20" s="42">
        <v>20737965.764639433</v>
      </c>
      <c r="Y20" s="42">
        <v>21194201.0114615</v>
      </c>
      <c r="Z20" s="42">
        <v>21660473.433713656</v>
      </c>
      <c r="AA20" s="42">
        <v>22137003.849255357</v>
      </c>
      <c r="AB20" s="42">
        <v>22624017.933938976</v>
      </c>
      <c r="AC20" s="42">
        <v>23121746.328485634</v>
      </c>
      <c r="AD20" s="42">
        <v>23630424.747712318</v>
      </c>
      <c r="AE20" s="42">
        <v>24150294.092161987</v>
      </c>
      <c r="AF20" s="42">
        <v>24681600.562189553</v>
      </c>
      <c r="AG20" s="42">
        <v>25224595.774557725</v>
      </c>
      <c r="AH20" s="42">
        <v>25779536.881597996</v>
      </c>
      <c r="AI20" s="42">
        <v>26346686.692993153</v>
      </c>
      <c r="AJ20" s="42">
        <v>26926313.800239</v>
      </c>
      <c r="AK20" s="42">
        <v>27518692.70384426</v>
      </c>
      <c r="AL20" s="42">
        <v>28124103.943328831</v>
      </c>
      <c r="AM20" s="42">
        <v>28742834.230082065</v>
      </c>
      <c r="AN20" s="42">
        <v>29375176.583143871</v>
      </c>
      <c r="AO20" s="42">
        <v>29897467.222792167</v>
      </c>
      <c r="AP20" s="42">
        <v>30416487.25377984</v>
      </c>
      <c r="AQ20" s="42">
        <v>30942996.648142766</v>
      </c>
      <c r="AR20" s="42">
        <v>31476144.480390266</v>
      </c>
      <c r="AS20" s="42">
        <v>32015960.358228955</v>
      </c>
      <c r="AT20" s="42">
        <v>32729390.356537055</v>
      </c>
      <c r="AU20" s="42">
        <v>33442392.506097991</v>
      </c>
      <c r="AV20" s="42">
        <v>34159470.909595482</v>
      </c>
      <c r="AW20" s="42">
        <v>34889474.344391279</v>
      </c>
      <c r="AX20" s="42">
        <v>35633919.96773424</v>
      </c>
      <c r="AY20" s="42">
        <v>36393026.193664484</v>
      </c>
      <c r="AZ20" s="42">
        <v>37167010.600245118</v>
      </c>
      <c r="BA20" s="42">
        <v>37956516.784654178</v>
      </c>
      <c r="BB20" s="42">
        <v>38761801.908928238</v>
      </c>
      <c r="BC20" s="42">
        <v>39583124.140274763</v>
      </c>
      <c r="BD20" s="42">
        <v>40420742.422903419</v>
      </c>
      <c r="BE20" s="42">
        <v>41274916.231977358</v>
      </c>
      <c r="BF20" s="42">
        <v>42145905.308687612</v>
      </c>
      <c r="BG20" s="42">
        <v>43033969.375409313</v>
      </c>
      <c r="BH20" s="42">
        <v>43939367.829852559</v>
      </c>
      <c r="BI20" s="42">
        <v>44862359.417073697</v>
      </c>
      <c r="BJ20" s="42">
        <v>45803201.878164567</v>
      </c>
      <c r="BK20" s="42">
        <v>46762151.574387968</v>
      </c>
      <c r="BL20" s="42">
        <v>47739463.085477434</v>
      </c>
      <c r="BM20" s="42">
        <v>48735388.780768208</v>
      </c>
      <c r="BN20" s="42">
        <v>49750178.361774355</v>
      </c>
      <c r="BO20" s="42">
        <v>50784078.374774516</v>
      </c>
      <c r="BP20" s="42">
        <v>51837331.691915758</v>
      </c>
      <c r="BQ20" s="42">
        <v>52910176.959291786</v>
      </c>
      <c r="BR20" s="42">
        <v>54002848.010398336</v>
      </c>
      <c r="BS20" s="42">
        <v>55123431.043039501</v>
      </c>
      <c r="BT20" s="42">
        <v>56273710.842927717</v>
      </c>
      <c r="BU20" s="42">
        <v>57454896.428365558</v>
      </c>
      <c r="BV20" s="42">
        <v>58668323.970282622</v>
      </c>
      <c r="BW20" s="42">
        <v>59915408.95947177</v>
      </c>
      <c r="BX20" s="42">
        <v>61186880.915866666</v>
      </c>
      <c r="BY20" s="42">
        <v>62484145.814279012</v>
      </c>
      <c r="BZ20" s="42">
        <v>63808396.774117053</v>
      </c>
      <c r="CA20" s="42">
        <v>65160323.583401531</v>
      </c>
    </row>
    <row r="21" spans="1:79" ht="15" thickTop="1" thickBot="1" x14ac:dyDescent="0.35">
      <c r="A21" s="7" t="s">
        <v>4</v>
      </c>
      <c r="B21" s="8" t="s">
        <v>52</v>
      </c>
      <c r="C21" s="8" t="s">
        <v>53</v>
      </c>
      <c r="D21" s="8" t="s">
        <v>54</v>
      </c>
      <c r="E21" s="8" t="s">
        <v>55</v>
      </c>
      <c r="F21" s="9" t="s">
        <v>56</v>
      </c>
      <c r="K21" s="15"/>
    </row>
    <row r="22" spans="1:79" ht="15.5" thickTop="1" thickBot="1" x14ac:dyDescent="0.4">
      <c r="A22" s="10" t="s">
        <v>5</v>
      </c>
      <c r="B22" s="11" t="s">
        <v>57</v>
      </c>
      <c r="C22" s="11" t="s">
        <v>58</v>
      </c>
      <c r="D22" s="11" t="s">
        <v>59</v>
      </c>
      <c r="E22" s="11" t="s">
        <v>60</v>
      </c>
      <c r="F22" s="12" t="s">
        <v>61</v>
      </c>
      <c r="J22" s="21" t="s">
        <v>131</v>
      </c>
      <c r="K22" s="35">
        <v>2017</v>
      </c>
      <c r="L22" s="35">
        <v>2018</v>
      </c>
      <c r="M22" s="35">
        <v>2019</v>
      </c>
      <c r="N22" s="35">
        <v>2020</v>
      </c>
      <c r="O22" s="35">
        <v>2021</v>
      </c>
      <c r="P22" s="35">
        <v>2022</v>
      </c>
      <c r="Q22" s="35">
        <v>2023</v>
      </c>
      <c r="R22" s="35">
        <v>2024</v>
      </c>
      <c r="S22" s="35">
        <v>2025</v>
      </c>
      <c r="T22" s="35">
        <v>2026</v>
      </c>
      <c r="U22" s="35">
        <v>2027</v>
      </c>
      <c r="V22" s="35">
        <v>2028</v>
      </c>
      <c r="W22" s="35">
        <v>2029</v>
      </c>
      <c r="X22" s="35">
        <v>2030</v>
      </c>
      <c r="Y22" s="35">
        <v>2031</v>
      </c>
      <c r="Z22" s="35">
        <v>2032</v>
      </c>
      <c r="AA22" s="35">
        <v>2033</v>
      </c>
      <c r="AB22" s="35">
        <v>2034</v>
      </c>
      <c r="AC22" s="35">
        <v>2035</v>
      </c>
      <c r="AD22" s="35">
        <v>2036</v>
      </c>
      <c r="AE22" s="35">
        <v>2037</v>
      </c>
      <c r="AF22" s="35">
        <v>2038</v>
      </c>
      <c r="AG22" s="35">
        <v>2039</v>
      </c>
      <c r="AH22" s="35">
        <v>2040</v>
      </c>
      <c r="AI22" s="35">
        <v>2041</v>
      </c>
      <c r="AJ22">
        <v>2042</v>
      </c>
      <c r="AK22">
        <v>2043</v>
      </c>
      <c r="AL22">
        <v>2044</v>
      </c>
      <c r="AM22">
        <v>2045</v>
      </c>
      <c r="AN22">
        <v>2046</v>
      </c>
      <c r="AO22">
        <v>2047</v>
      </c>
      <c r="AP22">
        <v>2048</v>
      </c>
      <c r="AQ22">
        <v>2049</v>
      </c>
      <c r="AR22">
        <v>2050</v>
      </c>
      <c r="AS22">
        <v>2051</v>
      </c>
      <c r="AT22">
        <v>2052</v>
      </c>
      <c r="AU22">
        <v>2053</v>
      </c>
      <c r="AV22">
        <v>2054</v>
      </c>
      <c r="AW22">
        <v>2055</v>
      </c>
      <c r="AX22">
        <v>2056</v>
      </c>
      <c r="AY22">
        <v>2057</v>
      </c>
      <c r="AZ22">
        <v>2058</v>
      </c>
      <c r="BA22">
        <v>2059</v>
      </c>
      <c r="BB22">
        <v>2060</v>
      </c>
      <c r="BC22">
        <v>2061</v>
      </c>
      <c r="BD22">
        <v>2062</v>
      </c>
      <c r="BE22">
        <v>2063</v>
      </c>
      <c r="BF22">
        <v>2064</v>
      </c>
      <c r="BG22">
        <v>2065</v>
      </c>
      <c r="BH22">
        <v>2066</v>
      </c>
      <c r="BI22">
        <v>2067</v>
      </c>
      <c r="BJ22">
        <v>2068</v>
      </c>
      <c r="BK22">
        <v>2069</v>
      </c>
      <c r="BL22">
        <v>2070</v>
      </c>
      <c r="BM22">
        <v>2071</v>
      </c>
      <c r="BN22">
        <v>2072</v>
      </c>
      <c r="BO22">
        <v>2073</v>
      </c>
      <c r="BP22">
        <v>2074</v>
      </c>
      <c r="BQ22">
        <v>2075</v>
      </c>
      <c r="BR22">
        <v>2076</v>
      </c>
      <c r="BS22">
        <v>2077</v>
      </c>
      <c r="BT22">
        <v>2078</v>
      </c>
      <c r="BU22">
        <v>2079</v>
      </c>
      <c r="BV22">
        <v>2080</v>
      </c>
      <c r="BW22">
        <v>2081</v>
      </c>
      <c r="BX22">
        <v>2082</v>
      </c>
      <c r="BY22">
        <v>2083</v>
      </c>
      <c r="BZ22">
        <v>2084</v>
      </c>
      <c r="CA22">
        <v>2085</v>
      </c>
    </row>
    <row r="23" spans="1:79" ht="15.5" thickTop="1" thickBot="1" x14ac:dyDescent="0.4">
      <c r="A23" s="7" t="s">
        <v>6</v>
      </c>
      <c r="B23" s="118">
        <v>0.9</v>
      </c>
      <c r="C23" s="119"/>
      <c r="D23" s="119"/>
      <c r="E23" s="119"/>
      <c r="F23" s="119"/>
      <c r="J23" s="23" t="s">
        <v>132</v>
      </c>
      <c r="K23" s="42">
        <f>K17*$AJ$5</f>
        <v>1183479.9712100155</v>
      </c>
      <c r="L23" s="42">
        <f>K23+(K23*L$2)</f>
        <v>1218937.0311474674</v>
      </c>
      <c r="M23" s="42">
        <f t="shared" ref="M23:AB26" si="1">L23+(L23*M$2)</f>
        <v>1245278.2603905641</v>
      </c>
      <c r="N23" s="42">
        <f t="shared" si="1"/>
        <v>1201867.860233349</v>
      </c>
      <c r="O23" s="42">
        <f t="shared" si="1"/>
        <v>1271912.7191277486</v>
      </c>
      <c r="P23" s="42">
        <f t="shared" si="1"/>
        <v>1318655.5115556933</v>
      </c>
      <c r="Q23" s="42">
        <f t="shared" si="1"/>
        <v>1360483.2643822399</v>
      </c>
      <c r="R23" s="42">
        <f t="shared" si="1"/>
        <v>1392485.7988366981</v>
      </c>
      <c r="S23" s="42">
        <f t="shared" si="1"/>
        <v>1423584.6483440511</v>
      </c>
      <c r="T23" s="42">
        <f t="shared" si="1"/>
        <v>1455378.038823735</v>
      </c>
      <c r="U23" s="42">
        <f t="shared" si="1"/>
        <v>1487881.4816907984</v>
      </c>
      <c r="V23" s="42">
        <f t="shared" si="1"/>
        <v>1520614.874287996</v>
      </c>
      <c r="W23" s="42">
        <f t="shared" si="1"/>
        <v>1554068.4015223319</v>
      </c>
      <c r="X23" s="42">
        <f t="shared" si="1"/>
        <v>1588257.9063558232</v>
      </c>
      <c r="Y23" s="42">
        <f t="shared" si="1"/>
        <v>1623199.5802956512</v>
      </c>
      <c r="Z23" s="42">
        <f t="shared" si="1"/>
        <v>1658909.9710621554</v>
      </c>
      <c r="AA23" s="42">
        <f t="shared" si="1"/>
        <v>1695405.9904255229</v>
      </c>
      <c r="AB23" s="42">
        <f t="shared" si="1"/>
        <v>1732704.9222148843</v>
      </c>
      <c r="AC23" s="42">
        <f t="shared" ref="AC23:AR26" si="2">AB23+(AB23*AC$2)</f>
        <v>1770824.4305036117</v>
      </c>
      <c r="AD23" s="42">
        <f t="shared" si="2"/>
        <v>1809782.567974691</v>
      </c>
      <c r="AE23" s="42">
        <f t="shared" si="2"/>
        <v>1849597.7844701342</v>
      </c>
      <c r="AF23" s="42">
        <f t="shared" si="2"/>
        <v>1890288.9357284771</v>
      </c>
      <c r="AG23" s="42">
        <f t="shared" si="2"/>
        <v>1931875.2923145036</v>
      </c>
      <c r="AH23" s="42">
        <f t="shared" si="2"/>
        <v>1974376.5487454226</v>
      </c>
      <c r="AI23" s="42">
        <f t="shared" si="2"/>
        <v>2017812.832817822</v>
      </c>
      <c r="AJ23" s="42">
        <f t="shared" si="2"/>
        <v>2062204.7151398142</v>
      </c>
      <c r="AK23" s="42">
        <f t="shared" si="2"/>
        <v>2107573.2188728899</v>
      </c>
      <c r="AL23" s="42">
        <f t="shared" si="2"/>
        <v>2153939.8296880936</v>
      </c>
      <c r="AM23" s="42">
        <f t="shared" si="2"/>
        <v>2201326.5059412317</v>
      </c>
      <c r="AN23" s="42">
        <f t="shared" si="2"/>
        <v>2240466.0912168669</v>
      </c>
      <c r="AO23" s="42">
        <f t="shared" si="2"/>
        <v>2279360.5825603916</v>
      </c>
      <c r="AP23" s="42">
        <f t="shared" si="2"/>
        <v>2318816.314244512</v>
      </c>
      <c r="AQ23" s="42">
        <f t="shared" si="2"/>
        <v>2358769.5193389449</v>
      </c>
      <c r="AR23" s="42">
        <f t="shared" si="2"/>
        <v>2399222.416595608</v>
      </c>
      <c r="AS23" s="42">
        <f t="shared" ref="AS23:BH26" si="3">AR23+(AR23*AS$2)</f>
        <v>2452685.665096058</v>
      </c>
      <c r="AT23" s="42">
        <f t="shared" si="3"/>
        <v>2506116.8513283893</v>
      </c>
      <c r="AU23" s="42">
        <f t="shared" si="3"/>
        <v>2559853.5051997001</v>
      </c>
      <c r="AV23" s="42">
        <f t="shared" si="3"/>
        <v>2614558.7392566162</v>
      </c>
      <c r="AW23" s="42">
        <f t="shared" si="3"/>
        <v>2670346.2467209008</v>
      </c>
      <c r="AX23" s="42">
        <f t="shared" si="3"/>
        <v>2727232.3951746989</v>
      </c>
      <c r="AY23" s="42">
        <f t="shared" si="3"/>
        <v>2785233.4895534408</v>
      </c>
      <c r="AZ23" s="42">
        <f t="shared" si="3"/>
        <v>2844397.7599511025</v>
      </c>
      <c r="BA23" s="42">
        <f t="shared" si="3"/>
        <v>2904744.4776597507</v>
      </c>
      <c r="BB23" s="42">
        <f t="shared" si="3"/>
        <v>2966292.9892972726</v>
      </c>
      <c r="BC23" s="42">
        <f t="shared" si="3"/>
        <v>3029062.6997088003</v>
      </c>
      <c r="BD23" s="42">
        <f t="shared" si="3"/>
        <v>3093073.0535282297</v>
      </c>
      <c r="BE23" s="42">
        <f t="shared" si="3"/>
        <v>3158343.5153251393</v>
      </c>
      <c r="BF23" s="42">
        <f t="shared" si="3"/>
        <v>3224893.5482590762</v>
      </c>
      <c r="BG23" s="42">
        <f t="shared" si="3"/>
        <v>3292742.5911597344</v>
      </c>
      <c r="BH23" s="42">
        <f t="shared" si="3"/>
        <v>3361910.0339480299</v>
      </c>
      <c r="BI23" s="42">
        <f t="shared" ref="BI23:BX26" si="4">BH23+(BH23*BI$2)</f>
        <v>3432415.191309459</v>
      </c>
      <c r="BJ23" s="42">
        <f t="shared" si="4"/>
        <v>3504277.2745274431</v>
      </c>
      <c r="BK23" s="42">
        <f t="shared" si="4"/>
        <v>3577515.3613805869</v>
      </c>
      <c r="BL23" s="42">
        <f t="shared" si="4"/>
        <v>3652148.3640039503</v>
      </c>
      <c r="BM23" s="42">
        <f t="shared" si="4"/>
        <v>3728194.9946105448</v>
      </c>
      <c r="BN23" s="42">
        <f t="shared" si="4"/>
        <v>3805673.7289653271</v>
      </c>
      <c r="BO23" s="42">
        <f t="shared" si="4"/>
        <v>3884602.7674999917</v>
      </c>
      <c r="BP23" s="42">
        <f t="shared" si="4"/>
        <v>3964999.993952875</v>
      </c>
      <c r="BQ23" s="42">
        <f t="shared" si="4"/>
        <v>4046882.9314142875</v>
      </c>
      <c r="BR23" s="42">
        <f t="shared" si="4"/>
        <v>4130857.5459967405</v>
      </c>
      <c r="BS23" s="42">
        <f t="shared" si="4"/>
        <v>4217057.5865505636</v>
      </c>
      <c r="BT23" s="42">
        <f t="shared" si="4"/>
        <v>4305573.6548812669</v>
      </c>
      <c r="BU23" s="42">
        <f t="shared" si="4"/>
        <v>4396505.8813991463</v>
      </c>
      <c r="BV23" s="42">
        <f t="shared" si="4"/>
        <v>4489960.3406121265</v>
      </c>
      <c r="BW23" s="42">
        <f t="shared" si="4"/>
        <v>4585242.3182795942</v>
      </c>
      <c r="BX23" s="42">
        <f t="shared" si="4"/>
        <v>4682457.1757977931</v>
      </c>
      <c r="BY23" s="42">
        <f t="shared" ref="BY23:CA26" si="5">BX23+(BX23*BY$2)</f>
        <v>4781694.3235357357</v>
      </c>
      <c r="BZ23" s="42">
        <f t="shared" si="5"/>
        <v>4883005.4530517431</v>
      </c>
      <c r="CA23" s="42">
        <f t="shared" si="5"/>
        <v>4986437.8440785278</v>
      </c>
    </row>
    <row r="24" spans="1:79" ht="15" thickTop="1" x14ac:dyDescent="0.35">
      <c r="A24" s="13" t="s">
        <v>7</v>
      </c>
      <c r="B24" s="116" t="s">
        <v>8</v>
      </c>
      <c r="C24" s="117"/>
      <c r="D24" s="117"/>
      <c r="E24" s="117"/>
      <c r="F24" s="117"/>
      <c r="J24" s="23" t="s">
        <v>133</v>
      </c>
      <c r="K24" s="42">
        <f t="shared" ref="K24:K26" si="6">K18*$AJ$5</f>
        <v>3182071.9755713004</v>
      </c>
      <c r="L24" s="42">
        <f t="shared" ref="L24:AA26" si="7">K24+(K24*L$2)</f>
        <v>3277406.8519594166</v>
      </c>
      <c r="M24" s="42">
        <f t="shared" si="7"/>
        <v>3348231.6140302597</v>
      </c>
      <c r="N24" s="42">
        <f t="shared" si="7"/>
        <v>3231512.2599651646</v>
      </c>
      <c r="O24" s="42">
        <f t="shared" si="7"/>
        <v>3419844.7944759345</v>
      </c>
      <c r="P24" s="42">
        <f t="shared" si="7"/>
        <v>3545524.0906729251</v>
      </c>
      <c r="Q24" s="42">
        <f t="shared" si="7"/>
        <v>3657988.1148290704</v>
      </c>
      <c r="R24" s="42">
        <f t="shared" si="7"/>
        <v>3744034.6644218517</v>
      </c>
      <c r="S24" s="42">
        <f t="shared" si="7"/>
        <v>3827651.4385939399</v>
      </c>
      <c r="T24" s="42">
        <f t="shared" si="7"/>
        <v>3913135.6540558711</v>
      </c>
      <c r="U24" s="42">
        <f t="shared" si="7"/>
        <v>4000529.0169964521</v>
      </c>
      <c r="V24" s="42">
        <f t="shared" si="7"/>
        <v>4088540.6553703742</v>
      </c>
      <c r="W24" s="42">
        <f t="shared" si="7"/>
        <v>4178488.5497885225</v>
      </c>
      <c r="X24" s="42">
        <f t="shared" si="7"/>
        <v>4270415.2978838701</v>
      </c>
      <c r="Y24" s="42">
        <f t="shared" si="7"/>
        <v>4364364.434437315</v>
      </c>
      <c r="Z24" s="42">
        <f t="shared" si="7"/>
        <v>4460380.451994936</v>
      </c>
      <c r="AA24" s="42">
        <f t="shared" si="7"/>
        <v>4558508.8219388248</v>
      </c>
      <c r="AB24" s="42">
        <f t="shared" si="1"/>
        <v>4658796.0160214789</v>
      </c>
      <c r="AC24" s="42">
        <f t="shared" si="2"/>
        <v>4761289.5283739511</v>
      </c>
      <c r="AD24" s="42">
        <f t="shared" si="2"/>
        <v>4866037.8979981784</v>
      </c>
      <c r="AE24" s="42">
        <f t="shared" si="2"/>
        <v>4973090.7317541381</v>
      </c>
      <c r="AF24" s="42">
        <f t="shared" si="2"/>
        <v>5082498.7278527291</v>
      </c>
      <c r="AG24" s="42">
        <f t="shared" si="2"/>
        <v>5194313.6998654893</v>
      </c>
      <c r="AH24" s="42">
        <f t="shared" si="2"/>
        <v>5308588.6012625303</v>
      </c>
      <c r="AI24" s="42">
        <f t="shared" si="2"/>
        <v>5425377.5504903058</v>
      </c>
      <c r="AJ24" s="42">
        <f t="shared" si="2"/>
        <v>5544735.856601092</v>
      </c>
      <c r="AK24" s="42">
        <f t="shared" si="2"/>
        <v>5666720.0454463158</v>
      </c>
      <c r="AL24" s="42">
        <f t="shared" si="2"/>
        <v>5791387.8864461351</v>
      </c>
      <c r="AM24" s="42">
        <f t="shared" si="2"/>
        <v>5918798.4199479502</v>
      </c>
      <c r="AN24" s="42">
        <f t="shared" si="2"/>
        <v>6024034.6558546247</v>
      </c>
      <c r="AO24" s="42">
        <f t="shared" si="2"/>
        <v>6128611.8974802606</v>
      </c>
      <c r="AP24" s="42">
        <f t="shared" si="2"/>
        <v>6234698.169425644</v>
      </c>
      <c r="AQ24" s="42">
        <f t="shared" si="2"/>
        <v>6342122.0188848479</v>
      </c>
      <c r="AR24" s="42">
        <f t="shared" si="2"/>
        <v>6450889.4115087232</v>
      </c>
      <c r="AS24" s="42">
        <f t="shared" si="3"/>
        <v>6594638.2783377478</v>
      </c>
      <c r="AT24" s="42">
        <f t="shared" si="3"/>
        <v>6738300.9380087834</v>
      </c>
      <c r="AU24" s="42">
        <f t="shared" si="3"/>
        <v>6882784.9212654205</v>
      </c>
      <c r="AV24" s="42">
        <f t="shared" si="3"/>
        <v>7029873.1664780565</v>
      </c>
      <c r="AW24" s="42">
        <f t="shared" si="3"/>
        <v>7179871.3653555373</v>
      </c>
      <c r="AX24" s="42">
        <f t="shared" si="3"/>
        <v>7332823.5260988623</v>
      </c>
      <c r="AY24" s="42">
        <f t="shared" si="3"/>
        <v>7488773.4884681953</v>
      </c>
      <c r="AZ24" s="42">
        <f t="shared" si="3"/>
        <v>7647850.9307294572</v>
      </c>
      <c r="BA24" s="42">
        <f t="shared" si="3"/>
        <v>7810107.6684096633</v>
      </c>
      <c r="BB24" s="42">
        <f t="shared" si="3"/>
        <v>7975595.7195675038</v>
      </c>
      <c r="BC24" s="42">
        <f t="shared" si="3"/>
        <v>8144367.2588196909</v>
      </c>
      <c r="BD24" s="42">
        <f t="shared" si="3"/>
        <v>8316474.5677646464</v>
      </c>
      <c r="BE24" s="42">
        <f t="shared" si="3"/>
        <v>8491969.9816026948</v>
      </c>
      <c r="BF24" s="42">
        <f t="shared" si="3"/>
        <v>8670905.8317429498</v>
      </c>
      <c r="BG24" s="42">
        <f t="shared" si="3"/>
        <v>8853334.3841778319</v>
      </c>
      <c r="BH24" s="42">
        <f t="shared" si="3"/>
        <v>9039307.7733966932</v>
      </c>
      <c r="BI24" s="42">
        <f t="shared" si="4"/>
        <v>9228877.9316002708</v>
      </c>
      <c r="BJ24" s="42">
        <f t="shared" si="4"/>
        <v>9422096.5129678305</v>
      </c>
      <c r="BK24" s="42">
        <f t="shared" si="4"/>
        <v>9619014.8127186671</v>
      </c>
      <c r="BL24" s="42">
        <f t="shared" si="4"/>
        <v>9819683.6806993652</v>
      </c>
      <c r="BM24" s="42">
        <f t="shared" si="4"/>
        <v>10024153.42921776</v>
      </c>
      <c r="BN24" s="42">
        <f t="shared" si="4"/>
        <v>10232473.73483393</v>
      </c>
      <c r="BO24" s="42">
        <f t="shared" si="4"/>
        <v>10444693.53380793</v>
      </c>
      <c r="BP24" s="42">
        <f t="shared" si="4"/>
        <v>10660860.910893165</v>
      </c>
      <c r="BQ24" s="42">
        <f t="shared" si="4"/>
        <v>10881022.981153652</v>
      </c>
      <c r="BR24" s="42">
        <f t="shared" si="4"/>
        <v>11106809.030958127</v>
      </c>
      <c r="BS24" s="42">
        <f t="shared" si="4"/>
        <v>11338578.676420724</v>
      </c>
      <c r="BT24" s="42">
        <f t="shared" si="4"/>
        <v>11576575.522395993</v>
      </c>
      <c r="BU24" s="42">
        <f t="shared" si="4"/>
        <v>11821068.793695722</v>
      </c>
      <c r="BV24" s="42">
        <f t="shared" si="4"/>
        <v>12072343.697274994</v>
      </c>
      <c r="BW24" s="42">
        <f t="shared" si="4"/>
        <v>12328532.325970305</v>
      </c>
      <c r="BX24" s="42">
        <f t="shared" si="4"/>
        <v>12589917.969363607</v>
      </c>
      <c r="BY24" s="42">
        <f t="shared" si="5"/>
        <v>12856741.028844433</v>
      </c>
      <c r="BZ24" s="42">
        <f t="shared" si="5"/>
        <v>13129140.489662308</v>
      </c>
      <c r="CA24" s="42">
        <f t="shared" si="5"/>
        <v>13407243.474807173</v>
      </c>
    </row>
    <row r="25" spans="1:79" ht="14.5" x14ac:dyDescent="0.35">
      <c r="J25" s="23" t="s">
        <v>134</v>
      </c>
      <c r="K25" s="42">
        <f t="shared" si="6"/>
        <v>838624.88026140165</v>
      </c>
      <c r="L25" s="42">
        <f t="shared" si="7"/>
        <v>863750.08167403319</v>
      </c>
      <c r="M25" s="42">
        <f t="shared" si="7"/>
        <v>882415.7209390091</v>
      </c>
      <c r="N25" s="42">
        <f t="shared" si="7"/>
        <v>851654.70890707523</v>
      </c>
      <c r="O25" s="42">
        <f t="shared" si="7"/>
        <v>901289.14534217957</v>
      </c>
      <c r="P25" s="42">
        <f t="shared" si="7"/>
        <v>934411.52143350465</v>
      </c>
      <c r="Q25" s="42">
        <f t="shared" si="7"/>
        <v>964051.05489337537</v>
      </c>
      <c r="R25" s="42">
        <f t="shared" si="7"/>
        <v>986728.34752004431</v>
      </c>
      <c r="S25" s="42">
        <f t="shared" si="7"/>
        <v>1008765.2806146586</v>
      </c>
      <c r="T25" s="42">
        <f t="shared" si="7"/>
        <v>1031294.3718817193</v>
      </c>
      <c r="U25" s="42">
        <f t="shared" si="7"/>
        <v>1054326.6128537443</v>
      </c>
      <c r="V25" s="42">
        <f t="shared" si="7"/>
        <v>1077521.7983365266</v>
      </c>
      <c r="W25" s="42">
        <f t="shared" si="7"/>
        <v>1101227.2778999303</v>
      </c>
      <c r="X25" s="42">
        <f t="shared" si="7"/>
        <v>1125454.2780137288</v>
      </c>
      <c r="Y25" s="42">
        <f t="shared" si="7"/>
        <v>1150214.2721300309</v>
      </c>
      <c r="Z25" s="42">
        <f t="shared" si="7"/>
        <v>1175518.9861168915</v>
      </c>
      <c r="AA25" s="42">
        <f t="shared" si="7"/>
        <v>1201380.4038114632</v>
      </c>
      <c r="AB25" s="42">
        <f t="shared" si="1"/>
        <v>1227810.7726953153</v>
      </c>
      <c r="AC25" s="42">
        <f t="shared" si="2"/>
        <v>1254822.6096946122</v>
      </c>
      <c r="AD25" s="42">
        <f t="shared" si="2"/>
        <v>1282428.7071078937</v>
      </c>
      <c r="AE25" s="42">
        <f t="shared" si="2"/>
        <v>1310642.1386642673</v>
      </c>
      <c r="AF25" s="42">
        <f t="shared" si="2"/>
        <v>1339476.2657148812</v>
      </c>
      <c r="AG25" s="42">
        <f t="shared" si="2"/>
        <v>1368944.7435606087</v>
      </c>
      <c r="AH25" s="42">
        <f t="shared" si="2"/>
        <v>1399061.527918942</v>
      </c>
      <c r="AI25" s="42">
        <f t="shared" si="2"/>
        <v>1429840.8815331587</v>
      </c>
      <c r="AJ25" s="42">
        <f t="shared" si="2"/>
        <v>1461297.3809268882</v>
      </c>
      <c r="AK25" s="42">
        <f t="shared" si="2"/>
        <v>1493445.9233072798</v>
      </c>
      <c r="AL25" s="42">
        <f t="shared" si="2"/>
        <v>1526301.7336200399</v>
      </c>
      <c r="AM25" s="42">
        <f t="shared" si="2"/>
        <v>1559880.3717596808</v>
      </c>
      <c r="AN25" s="42">
        <f t="shared" si="2"/>
        <v>1587615.0447695679</v>
      </c>
      <c r="AO25" s="42">
        <f t="shared" si="2"/>
        <v>1615176.0419467676</v>
      </c>
      <c r="AP25" s="42">
        <f t="shared" si="2"/>
        <v>1643134.7392328661</v>
      </c>
      <c r="AQ25" s="42">
        <f t="shared" si="2"/>
        <v>1671445.9507898483</v>
      </c>
      <c r="AR25" s="42">
        <f t="shared" si="2"/>
        <v>1700111.2488458944</v>
      </c>
      <c r="AS25" s="42">
        <f t="shared" si="3"/>
        <v>1737995.8024190611</v>
      </c>
      <c r="AT25" s="42">
        <f t="shared" si="3"/>
        <v>1775857.6363717725</v>
      </c>
      <c r="AU25" s="42">
        <f t="shared" si="3"/>
        <v>1813935.9275256153</v>
      </c>
      <c r="AV25" s="42">
        <f t="shared" si="3"/>
        <v>1852700.5635791917</v>
      </c>
      <c r="AW25" s="42">
        <f t="shared" si="3"/>
        <v>1892232.1086035522</v>
      </c>
      <c r="AX25" s="42">
        <f t="shared" si="3"/>
        <v>1932542.1608191575</v>
      </c>
      <c r="AY25" s="42">
        <f t="shared" si="3"/>
        <v>1973642.2740544251</v>
      </c>
      <c r="AZ25" s="42">
        <f t="shared" si="3"/>
        <v>2015566.6246011124</v>
      </c>
      <c r="BA25" s="42">
        <f t="shared" si="3"/>
        <v>2058328.8682754526</v>
      </c>
      <c r="BB25" s="42">
        <f t="shared" si="3"/>
        <v>2101942.7142702527</v>
      </c>
      <c r="BC25" s="42">
        <f t="shared" si="3"/>
        <v>2146421.9130386864</v>
      </c>
      <c r="BD25" s="42">
        <f t="shared" si="3"/>
        <v>2191780.2432286129</v>
      </c>
      <c r="BE25" s="42">
        <f t="shared" si="3"/>
        <v>2238031.4976145024</v>
      </c>
      <c r="BF25" s="42">
        <f t="shared" si="3"/>
        <v>2285189.467971663</v>
      </c>
      <c r="BG25" s="42">
        <f t="shared" si="3"/>
        <v>2333267.9288350437</v>
      </c>
      <c r="BH25" s="42">
        <f t="shared" si="3"/>
        <v>2382280.6200823789</v>
      </c>
      <c r="BI25" s="42">
        <f t="shared" si="4"/>
        <v>2432241.2282788879</v>
      </c>
      <c r="BJ25" s="42">
        <f t="shared" si="4"/>
        <v>2483163.3667181218</v>
      </c>
      <c r="BK25" s="42">
        <f t="shared" si="4"/>
        <v>2535060.5540908794</v>
      </c>
      <c r="BL25" s="42">
        <f t="shared" si="4"/>
        <v>2587946.1917114086</v>
      </c>
      <c r="BM25" s="42">
        <f t="shared" si="4"/>
        <v>2641833.5392273399</v>
      </c>
      <c r="BN25" s="42">
        <f t="shared" si="4"/>
        <v>2696735.6887370204</v>
      </c>
      <c r="BO25" s="42">
        <f t="shared" si="4"/>
        <v>2752665.5372350942</v>
      </c>
      <c r="BP25" s="42">
        <f t="shared" si="4"/>
        <v>2809635.757304356</v>
      </c>
      <c r="BQ25" s="42">
        <f t="shared" si="4"/>
        <v>2867658.7659690655</v>
      </c>
      <c r="BR25" s="42">
        <f t="shared" si="4"/>
        <v>2927163.956434777</v>
      </c>
      <c r="BS25" s="42">
        <f t="shared" si="4"/>
        <v>2988246.1043768898</v>
      </c>
      <c r="BT25" s="42">
        <f t="shared" si="4"/>
        <v>3050969.4110748051</v>
      </c>
      <c r="BU25" s="42">
        <f t="shared" si="4"/>
        <v>3115404.8298656205</v>
      </c>
      <c r="BV25" s="42">
        <f t="shared" si="4"/>
        <v>3181627.5261291233</v>
      </c>
      <c r="BW25" s="42">
        <f t="shared" si="4"/>
        <v>3249145.2189133554</v>
      </c>
      <c r="BX25" s="42">
        <f t="shared" si="4"/>
        <v>3318032.5682805558</v>
      </c>
      <c r="BY25" s="42">
        <f t="shared" si="5"/>
        <v>3388352.9312471771</v>
      </c>
      <c r="BZ25" s="42">
        <f t="shared" si="5"/>
        <v>3460142.9369307058</v>
      </c>
      <c r="CA25" s="42">
        <f t="shared" si="5"/>
        <v>3533436.0881880964</v>
      </c>
    </row>
    <row r="26" spans="1:79" ht="14.5" x14ac:dyDescent="0.35">
      <c r="J26" s="23" t="s">
        <v>135</v>
      </c>
      <c r="K26" s="42">
        <f t="shared" si="6"/>
        <v>1802651.6117768448</v>
      </c>
      <c r="L26" s="42">
        <f t="shared" si="7"/>
        <v>1856659.0540656792</v>
      </c>
      <c r="M26" s="42">
        <f t="shared" si="7"/>
        <v>1896781.4562240385</v>
      </c>
      <c r="N26" s="42">
        <f t="shared" si="7"/>
        <v>1830659.6546600685</v>
      </c>
      <c r="O26" s="42">
        <f t="shared" si="7"/>
        <v>1937350.4993336573</v>
      </c>
      <c r="P26" s="42">
        <f t="shared" si="7"/>
        <v>2008548.1301841692</v>
      </c>
      <c r="Q26" s="42">
        <f t="shared" si="7"/>
        <v>2072259.2768736109</v>
      </c>
      <c r="R26" s="42">
        <f t="shared" si="7"/>
        <v>2121004.8591552358</v>
      </c>
      <c r="S26" s="42">
        <f t="shared" si="7"/>
        <v>2168373.9676763695</v>
      </c>
      <c r="T26" s="42">
        <f t="shared" si="7"/>
        <v>2216800.9862878085</v>
      </c>
      <c r="U26" s="42">
        <f t="shared" si="7"/>
        <v>2266309.5416482361</v>
      </c>
      <c r="V26" s="42">
        <f t="shared" si="7"/>
        <v>2316168.3515644972</v>
      </c>
      <c r="W26" s="42">
        <f t="shared" si="7"/>
        <v>2367124.0552989161</v>
      </c>
      <c r="X26" s="42">
        <f t="shared" si="7"/>
        <v>2419200.7845154922</v>
      </c>
      <c r="Y26" s="42">
        <f t="shared" si="7"/>
        <v>2472423.2017748328</v>
      </c>
      <c r="Z26" s="42">
        <f t="shared" si="7"/>
        <v>2526816.5122138793</v>
      </c>
      <c r="AA26" s="42">
        <f t="shared" si="7"/>
        <v>2582406.4754825844</v>
      </c>
      <c r="AB26" s="42">
        <f t="shared" si="1"/>
        <v>2639219.4179432015</v>
      </c>
      <c r="AC26" s="42">
        <f t="shared" si="2"/>
        <v>2697282.2451379518</v>
      </c>
      <c r="AD26" s="42">
        <f t="shared" si="2"/>
        <v>2756622.454530987</v>
      </c>
      <c r="AE26" s="42">
        <f t="shared" si="2"/>
        <v>2817268.1485306686</v>
      </c>
      <c r="AF26" s="42">
        <f t="shared" si="2"/>
        <v>2879248.0477983435</v>
      </c>
      <c r="AG26" s="42">
        <f t="shared" si="2"/>
        <v>2942591.504849907</v>
      </c>
      <c r="AH26" s="42">
        <f t="shared" si="2"/>
        <v>3007328.5179566052</v>
      </c>
      <c r="AI26" s="42">
        <f t="shared" si="2"/>
        <v>3073489.7453516503</v>
      </c>
      <c r="AJ26" s="42">
        <f t="shared" si="2"/>
        <v>3141106.5197493867</v>
      </c>
      <c r="AK26" s="42">
        <f t="shared" si="2"/>
        <v>3210210.8631838732</v>
      </c>
      <c r="AL26" s="42">
        <f t="shared" si="2"/>
        <v>3280835.5021739183</v>
      </c>
      <c r="AM26" s="42">
        <f t="shared" si="2"/>
        <v>3353013.8832217446</v>
      </c>
      <c r="AN26" s="42">
        <f t="shared" si="2"/>
        <v>3412630.470065427</v>
      </c>
      <c r="AO26" s="42">
        <f t="shared" si="2"/>
        <v>3471873.735025763</v>
      </c>
      <c r="AP26" s="42">
        <f t="shared" si="2"/>
        <v>3531971.8693790589</v>
      </c>
      <c r="AQ26" s="42">
        <f t="shared" si="2"/>
        <v>3592827.7446884601</v>
      </c>
      <c r="AR26" s="42">
        <f t="shared" si="2"/>
        <v>3654444.7405098672</v>
      </c>
      <c r="AS26" s="42">
        <f t="shared" si="3"/>
        <v>3735878.827629758</v>
      </c>
      <c r="AT26" s="42">
        <f t="shared" si="3"/>
        <v>3817264.0781823155</v>
      </c>
      <c r="AU26" s="42">
        <f t="shared" si="3"/>
        <v>3899114.6105690803</v>
      </c>
      <c r="AV26" s="42">
        <f t="shared" si="3"/>
        <v>3982440.4637683569</v>
      </c>
      <c r="AW26" s="42">
        <f t="shared" si="3"/>
        <v>4067414.8128861417</v>
      </c>
      <c r="AX26" s="42">
        <f t="shared" si="3"/>
        <v>4154062.5886766952</v>
      </c>
      <c r="AY26" s="42">
        <f t="shared" si="3"/>
        <v>4242408.6264721304</v>
      </c>
      <c r="AZ26" s="42">
        <f t="shared" si="3"/>
        <v>4332526.3893294958</v>
      </c>
      <c r="BA26" s="42">
        <f t="shared" si="3"/>
        <v>4424445.23087247</v>
      </c>
      <c r="BB26" s="42">
        <f t="shared" si="3"/>
        <v>4518194.6194594242</v>
      </c>
      <c r="BC26" s="42">
        <f t="shared" si="3"/>
        <v>4613804.1121392343</v>
      </c>
      <c r="BD26" s="42">
        <f t="shared" si="3"/>
        <v>4711303.3265661793</v>
      </c>
      <c r="BE26" s="42">
        <f t="shared" si="3"/>
        <v>4810721.9107601475</v>
      </c>
      <c r="BF26" s="42">
        <f t="shared" si="3"/>
        <v>4912089.510593297</v>
      </c>
      <c r="BG26" s="42">
        <f t="shared" si="3"/>
        <v>5015435.7348790681</v>
      </c>
      <c r="BH26" s="42">
        <f t="shared" si="3"/>
        <v>5120790.1179340873</v>
      </c>
      <c r="BI26" s="42">
        <f t="shared" si="4"/>
        <v>5228182.0794779854</v>
      </c>
      <c r="BJ26" s="42">
        <f t="shared" si="4"/>
        <v>5337640.8817305444</v>
      </c>
      <c r="BK26" s="42">
        <f t="shared" si="4"/>
        <v>5449195.5835598363</v>
      </c>
      <c r="BL26" s="42">
        <f t="shared" si="4"/>
        <v>5562874.9915291974</v>
      </c>
      <c r="BM26" s="42">
        <f t="shared" si="4"/>
        <v>5678707.6076849373</v>
      </c>
      <c r="BN26" s="42">
        <f t="shared" si="4"/>
        <v>5796721.5739206988</v>
      </c>
      <c r="BO26" s="42">
        <f t="shared" si="4"/>
        <v>5916944.6127483342</v>
      </c>
      <c r="BP26" s="42">
        <f t="shared" si="4"/>
        <v>6039403.9642990837</v>
      </c>
      <c r="BQ26" s="42">
        <f t="shared" si="4"/>
        <v>6164126.3193727583</v>
      </c>
      <c r="BR26" s="42">
        <f t="shared" si="4"/>
        <v>6292034.6727102697</v>
      </c>
      <c r="BS26" s="42">
        <f t="shared" si="4"/>
        <v>6423332.747726026</v>
      </c>
      <c r="BT26" s="42">
        <f t="shared" si="4"/>
        <v>6558158.5471701436</v>
      </c>
      <c r="BU26" s="42">
        <f t="shared" si="4"/>
        <v>6696664.5875616157</v>
      </c>
      <c r="BV26" s="42">
        <f t="shared" si="4"/>
        <v>6839012.4393429765</v>
      </c>
      <c r="BW26" s="42">
        <f t="shared" si="4"/>
        <v>6984143.9285053443</v>
      </c>
      <c r="BX26" s="42">
        <f t="shared" si="4"/>
        <v>7132219.5392946536</v>
      </c>
      <c r="BY26" s="42">
        <f t="shared" si="5"/>
        <v>7283375.4596901955</v>
      </c>
      <c r="BZ26" s="42">
        <f t="shared" si="5"/>
        <v>7437690.4251781544</v>
      </c>
      <c r="CA26" s="42">
        <f t="shared" si="5"/>
        <v>7595236.451245443</v>
      </c>
    </row>
    <row r="27" spans="1:79" ht="15" thickBot="1" x14ac:dyDescent="0.4">
      <c r="A27" s="1" t="s">
        <v>62</v>
      </c>
      <c r="B27" s="2"/>
      <c r="C27" s="1" t="s">
        <v>63</v>
      </c>
      <c r="D27" s="2"/>
      <c r="E27" s="2"/>
      <c r="F27" s="2"/>
      <c r="J27" s="2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79" ht="15.5" thickTop="1" thickBot="1" x14ac:dyDescent="0.4">
      <c r="A28" s="3" t="s">
        <v>0</v>
      </c>
      <c r="B28" s="4">
        <v>2020</v>
      </c>
      <c r="C28" s="4">
        <v>2025</v>
      </c>
      <c r="D28" s="4">
        <v>2030</v>
      </c>
      <c r="E28" s="4">
        <v>2035</v>
      </c>
      <c r="F28" s="5">
        <v>2040</v>
      </c>
      <c r="J28" s="23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79" ht="15.5" thickTop="1" thickBot="1" x14ac:dyDescent="0.4">
      <c r="A29" s="6" t="s">
        <v>64</v>
      </c>
      <c r="B29" s="108" t="s">
        <v>65</v>
      </c>
      <c r="C29" s="109"/>
      <c r="D29" s="109"/>
      <c r="E29" s="109"/>
      <c r="F29" s="109"/>
      <c r="J29" s="23" t="s">
        <v>107</v>
      </c>
      <c r="K29" s="43">
        <v>188000</v>
      </c>
      <c r="L29" s="41">
        <f>K29*(1+L$2)^(L$16-2017)</f>
        <v>193632.48</v>
      </c>
      <c r="M29" s="42">
        <f t="shared" ref="M29:BX32" si="8">L29+(L29*L$2)</f>
        <v>199433.70910080001</v>
      </c>
      <c r="N29" s="42">
        <f t="shared" si="8"/>
        <v>203743.4715544683</v>
      </c>
      <c r="O29" s="42">
        <f t="shared" si="8"/>
        <v>196640.97413607955</v>
      </c>
      <c r="P29" s="42">
        <f t="shared" si="8"/>
        <v>208101.21010873027</v>
      </c>
      <c r="Q29" s="42">
        <f t="shared" si="8"/>
        <v>215748.9295802261</v>
      </c>
      <c r="R29" s="42">
        <f t="shared" si="8"/>
        <v>222592.48562651087</v>
      </c>
      <c r="S29" s="42">
        <f t="shared" si="8"/>
        <v>227828.51011652948</v>
      </c>
      <c r="T29" s="42">
        <f t="shared" si="8"/>
        <v>232916.68017579862</v>
      </c>
      <c r="U29" s="42">
        <f t="shared" si="8"/>
        <v>238118.48603305811</v>
      </c>
      <c r="V29" s="42">
        <f t="shared" si="8"/>
        <v>243436.46555446307</v>
      </c>
      <c r="W29" s="42">
        <f t="shared" si="8"/>
        <v>248792.06779666126</v>
      </c>
      <c r="X29" s="42">
        <f t="shared" si="8"/>
        <v>254265.4932881878</v>
      </c>
      <c r="Y29" s="42">
        <f t="shared" si="8"/>
        <v>259859.33414052794</v>
      </c>
      <c r="Z29" s="42">
        <f t="shared" si="8"/>
        <v>265576.23949161958</v>
      </c>
      <c r="AA29" s="42">
        <f t="shared" si="8"/>
        <v>271418.91676043521</v>
      </c>
      <c r="AB29" s="42">
        <f t="shared" si="8"/>
        <v>277390.1329291648</v>
      </c>
      <c r="AC29" s="42">
        <f t="shared" si="8"/>
        <v>283492.71585360641</v>
      </c>
      <c r="AD29" s="42">
        <f t="shared" si="8"/>
        <v>289729.55560238578</v>
      </c>
      <c r="AE29" s="42">
        <f t="shared" si="8"/>
        <v>296103.60582563828</v>
      </c>
      <c r="AF29" s="42">
        <f t="shared" si="8"/>
        <v>302617.88515380234</v>
      </c>
      <c r="AG29" s="42">
        <f t="shared" si="8"/>
        <v>309275.47862718598</v>
      </c>
      <c r="AH29" s="42">
        <f t="shared" si="8"/>
        <v>316079.53915698407</v>
      </c>
      <c r="AI29" s="42">
        <f t="shared" si="8"/>
        <v>323033.28901843773</v>
      </c>
      <c r="AJ29" s="42">
        <f t="shared" si="8"/>
        <v>330140.02137684339</v>
      </c>
      <c r="AK29" s="42">
        <f t="shared" si="8"/>
        <v>337403.10184713395</v>
      </c>
      <c r="AL29" s="42">
        <f t="shared" si="8"/>
        <v>344825.9700877709</v>
      </c>
      <c r="AM29" s="42">
        <f t="shared" si="8"/>
        <v>352412.14142970188</v>
      </c>
      <c r="AN29" s="42">
        <f t="shared" si="8"/>
        <v>360165.20854115533</v>
      </c>
      <c r="AO29" s="42">
        <f t="shared" si="8"/>
        <v>366568.94594901707</v>
      </c>
      <c r="AP29" s="42">
        <f t="shared" si="8"/>
        <v>372932.58285069198</v>
      </c>
      <c r="AQ29" s="42">
        <f t="shared" si="8"/>
        <v>379388.04585983744</v>
      </c>
      <c r="AR29" s="42">
        <f t="shared" si="8"/>
        <v>385924.90189000242</v>
      </c>
      <c r="AS29" s="42">
        <f t="shared" si="8"/>
        <v>392543.51395741594</v>
      </c>
      <c r="AT29" s="42">
        <f t="shared" si="8"/>
        <v>401290.7861105848</v>
      </c>
      <c r="AU29" s="42">
        <f t="shared" si="8"/>
        <v>410032.8124660711</v>
      </c>
      <c r="AV29" s="42">
        <f t="shared" si="8"/>
        <v>418824.81723938813</v>
      </c>
      <c r="AW29" s="42">
        <f t="shared" si="8"/>
        <v>427775.29413558007</v>
      </c>
      <c r="AX29" s="42">
        <f t="shared" si="8"/>
        <v>436902.84482178517</v>
      </c>
      <c r="AY29" s="42">
        <f t="shared" si="8"/>
        <v>446210.14724406035</v>
      </c>
      <c r="AZ29" s="42">
        <f t="shared" si="8"/>
        <v>455699.86909865768</v>
      </c>
      <c r="BA29" s="42">
        <f t="shared" si="8"/>
        <v>465379.90144662955</v>
      </c>
      <c r="BB29" s="42">
        <f t="shared" si="8"/>
        <v>475253.39731816371</v>
      </c>
      <c r="BC29" s="42">
        <f t="shared" si="8"/>
        <v>485323.52206771669</v>
      </c>
      <c r="BD29" s="42">
        <f t="shared" si="8"/>
        <v>495593.45057646802</v>
      </c>
      <c r="BE29" s="42">
        <f t="shared" si="8"/>
        <v>506066.36423554854</v>
      </c>
      <c r="BF29" s="42">
        <f t="shared" si="8"/>
        <v>516745.44769782212</v>
      </c>
      <c r="BG29" s="42">
        <f t="shared" si="8"/>
        <v>527633.88538545335</v>
      </c>
      <c r="BH29" s="42">
        <f t="shared" si="8"/>
        <v>538734.85773993144</v>
      </c>
      <c r="BI29" s="42">
        <f t="shared" si="8"/>
        <v>550051.53720064287</v>
      </c>
      <c r="BJ29" s="42">
        <f t="shared" si="8"/>
        <v>561587.08389749622</v>
      </c>
      <c r="BK29" s="42">
        <f t="shared" si="8"/>
        <v>573344.64104249619</v>
      </c>
      <c r="BL29" s="42">
        <f t="shared" si="8"/>
        <v>585327.3300045497</v>
      </c>
      <c r="BM29" s="42">
        <f t="shared" si="8"/>
        <v>597538.24505115836</v>
      </c>
      <c r="BN29" s="42">
        <f t="shared" si="8"/>
        <v>609980.44774001639</v>
      </c>
      <c r="BO29" s="42">
        <f t="shared" si="8"/>
        <v>622656.96094288793</v>
      </c>
      <c r="BP29" s="42">
        <f t="shared" si="8"/>
        <v>635570.76248348923</v>
      </c>
      <c r="BQ29" s="42">
        <f t="shared" si="8"/>
        <v>648724.77837044746</v>
      </c>
      <c r="BR29" s="42">
        <f t="shared" si="8"/>
        <v>662121.87560575386</v>
      </c>
      <c r="BS29" s="42">
        <f t="shared" si="8"/>
        <v>675861.19800596288</v>
      </c>
      <c r="BT29" s="42">
        <f t="shared" si="8"/>
        <v>689964.62859589665</v>
      </c>
      <c r="BU29" s="42">
        <f t="shared" si="8"/>
        <v>704446.99099126493</v>
      </c>
      <c r="BV29" s="42">
        <f t="shared" si="8"/>
        <v>719324.6678095524</v>
      </c>
      <c r="BW29" s="42">
        <f t="shared" si="8"/>
        <v>734615.01419874118</v>
      </c>
      <c r="BX29" s="42">
        <f t="shared" si="8"/>
        <v>750204.36601193075</v>
      </c>
      <c r="BY29" s="42">
        <f t="shared" ref="BY29:CA32" si="9">BX29+(BX29*BX$2)</f>
        <v>766109.96172289946</v>
      </c>
      <c r="BZ29" s="42">
        <f t="shared" si="9"/>
        <v>782346.43001308758</v>
      </c>
      <c r="CA29" s="42">
        <f t="shared" si="9"/>
        <v>798922.22828344512</v>
      </c>
    </row>
    <row r="30" spans="1:79" ht="15.5" thickTop="1" thickBot="1" x14ac:dyDescent="0.4">
      <c r="A30" s="7" t="s">
        <v>66</v>
      </c>
      <c r="B30" s="110" t="s">
        <v>67</v>
      </c>
      <c r="C30" s="111"/>
      <c r="D30" s="111"/>
      <c r="E30" s="111"/>
      <c r="F30" s="111"/>
      <c r="J30" s="23" t="s">
        <v>108</v>
      </c>
      <c r="K30" s="43">
        <v>238000</v>
      </c>
      <c r="L30" s="41">
        <f>K30*(1+L$2)^(L$16-2017)</f>
        <v>245130.48</v>
      </c>
      <c r="M30" s="42">
        <f t="shared" si="8"/>
        <v>252474.58918080002</v>
      </c>
      <c r="N30" s="42">
        <f t="shared" si="8"/>
        <v>257930.56505299712</v>
      </c>
      <c r="O30" s="42">
        <f t="shared" si="8"/>
        <v>248939.10555524964</v>
      </c>
      <c r="P30" s="42">
        <f t="shared" si="8"/>
        <v>263447.27662700962</v>
      </c>
      <c r="Q30" s="42">
        <f t="shared" si="8"/>
        <v>273128.96404305223</v>
      </c>
      <c r="R30" s="42">
        <f t="shared" si="8"/>
        <v>281792.61478249787</v>
      </c>
      <c r="S30" s="42">
        <f t="shared" si="8"/>
        <v>288421.19897730864</v>
      </c>
      <c r="T30" s="42">
        <f t="shared" si="8"/>
        <v>294862.60575446853</v>
      </c>
      <c r="U30" s="42">
        <f t="shared" si="8"/>
        <v>301447.87061631831</v>
      </c>
      <c r="V30" s="42">
        <f t="shared" si="8"/>
        <v>308180.2063934161</v>
      </c>
      <c r="W30" s="42">
        <f t="shared" si="8"/>
        <v>314960.17093407124</v>
      </c>
      <c r="X30" s="42">
        <f t="shared" si="8"/>
        <v>321889.29469462082</v>
      </c>
      <c r="Y30" s="42">
        <f t="shared" si="8"/>
        <v>328970.85917790246</v>
      </c>
      <c r="Z30" s="42">
        <f t="shared" si="8"/>
        <v>336208.21807981632</v>
      </c>
      <c r="AA30" s="42">
        <f t="shared" si="8"/>
        <v>343604.79887757229</v>
      </c>
      <c r="AB30" s="42">
        <f t="shared" si="8"/>
        <v>351164.10445287888</v>
      </c>
      <c r="AC30" s="42">
        <f t="shared" si="8"/>
        <v>358889.71475084219</v>
      </c>
      <c r="AD30" s="42">
        <f t="shared" si="8"/>
        <v>366785.28847536072</v>
      </c>
      <c r="AE30" s="42">
        <f t="shared" si="8"/>
        <v>374854.56482181867</v>
      </c>
      <c r="AF30" s="42">
        <f t="shared" si="8"/>
        <v>383101.36524789868</v>
      </c>
      <c r="AG30" s="42">
        <f t="shared" si="8"/>
        <v>391529.59528335242</v>
      </c>
      <c r="AH30" s="42">
        <f t="shared" si="8"/>
        <v>400143.24637958617</v>
      </c>
      <c r="AI30" s="42">
        <f t="shared" si="8"/>
        <v>408946.39779993705</v>
      </c>
      <c r="AJ30" s="42">
        <f t="shared" si="8"/>
        <v>417943.21855153568</v>
      </c>
      <c r="AK30" s="42">
        <f t="shared" si="8"/>
        <v>427137.96935966949</v>
      </c>
      <c r="AL30" s="42">
        <f t="shared" si="8"/>
        <v>436535.00468558219</v>
      </c>
      <c r="AM30" s="42">
        <f t="shared" si="8"/>
        <v>446138.774788665</v>
      </c>
      <c r="AN30" s="42">
        <f t="shared" si="8"/>
        <v>455953.82783401565</v>
      </c>
      <c r="AO30" s="42">
        <f t="shared" si="8"/>
        <v>464060.68689290446</v>
      </c>
      <c r="AP30" s="42">
        <f t="shared" si="8"/>
        <v>472116.78041736525</v>
      </c>
      <c r="AQ30" s="42">
        <f t="shared" si="8"/>
        <v>480289.12188638985</v>
      </c>
      <c r="AR30" s="42">
        <f t="shared" si="8"/>
        <v>488564.50345649233</v>
      </c>
      <c r="AS30" s="42">
        <f t="shared" si="8"/>
        <v>496943.38469077117</v>
      </c>
      <c r="AT30" s="42">
        <f t="shared" si="8"/>
        <v>508017.05901233602</v>
      </c>
      <c r="AU30" s="42">
        <f t="shared" si="8"/>
        <v>519084.09237726015</v>
      </c>
      <c r="AV30" s="42">
        <f t="shared" si="8"/>
        <v>530214.39629241684</v>
      </c>
      <c r="AW30" s="42">
        <f t="shared" si="8"/>
        <v>541545.31917163858</v>
      </c>
      <c r="AX30" s="42">
        <f t="shared" si="8"/>
        <v>553100.40993396204</v>
      </c>
      <c r="AY30" s="42">
        <f t="shared" si="8"/>
        <v>564883.05874514021</v>
      </c>
      <c r="AZ30" s="42">
        <f t="shared" si="8"/>
        <v>576896.64279510919</v>
      </c>
      <c r="BA30" s="42">
        <f t="shared" si="8"/>
        <v>589151.15183137148</v>
      </c>
      <c r="BB30" s="42">
        <f t="shared" si="8"/>
        <v>601650.57745597325</v>
      </c>
      <c r="BC30" s="42">
        <f t="shared" si="8"/>
        <v>614398.92687296052</v>
      </c>
      <c r="BD30" s="42">
        <f t="shared" si="8"/>
        <v>627400.21934680524</v>
      </c>
      <c r="BE30" s="42">
        <f t="shared" si="8"/>
        <v>640658.48238330078</v>
      </c>
      <c r="BF30" s="42">
        <f t="shared" si="8"/>
        <v>654177.74761745567</v>
      </c>
      <c r="BG30" s="42">
        <f t="shared" si="8"/>
        <v>667962.04639222287</v>
      </c>
      <c r="BH30" s="42">
        <f t="shared" si="8"/>
        <v>682015.40501118975</v>
      </c>
      <c r="BI30" s="42">
        <f t="shared" si="8"/>
        <v>696341.83964762231</v>
      </c>
      <c r="BJ30" s="42">
        <f t="shared" si="8"/>
        <v>710945.35089151107</v>
      </c>
      <c r="BK30" s="42">
        <f t="shared" si="8"/>
        <v>725829.91791550035</v>
      </c>
      <c r="BL30" s="42">
        <f t="shared" si="8"/>
        <v>740999.49223980214</v>
      </c>
      <c r="BM30" s="42">
        <f t="shared" si="8"/>
        <v>756457.99107540247</v>
      </c>
      <c r="BN30" s="42">
        <f t="shared" si="8"/>
        <v>772209.29022406309</v>
      </c>
      <c r="BO30" s="42">
        <f t="shared" si="8"/>
        <v>788257.21651280473</v>
      </c>
      <c r="BP30" s="42">
        <f t="shared" si="8"/>
        <v>804605.53973973624</v>
      </c>
      <c r="BQ30" s="42">
        <f t="shared" si="8"/>
        <v>821257.96410726849</v>
      </c>
      <c r="BR30" s="42">
        <f t="shared" si="8"/>
        <v>838218.11911792238</v>
      </c>
      <c r="BS30" s="42">
        <f t="shared" si="8"/>
        <v>855611.51662457001</v>
      </c>
      <c r="BT30" s="42">
        <f t="shared" si="8"/>
        <v>873465.85960544366</v>
      </c>
      <c r="BU30" s="42">
        <f t="shared" si="8"/>
        <v>891799.91412723972</v>
      </c>
      <c r="BV30" s="42">
        <f t="shared" si="8"/>
        <v>910634.41988656111</v>
      </c>
      <c r="BW30" s="42">
        <f t="shared" si="8"/>
        <v>929991.34776223626</v>
      </c>
      <c r="BX30" s="42">
        <f t="shared" si="8"/>
        <v>949726.80378106132</v>
      </c>
      <c r="BY30" s="42">
        <f t="shared" si="9"/>
        <v>969862.61111728777</v>
      </c>
      <c r="BZ30" s="42">
        <f t="shared" si="9"/>
        <v>990417.28905912174</v>
      </c>
      <c r="CA30" s="42">
        <f t="shared" si="9"/>
        <v>1011401.5443162764</v>
      </c>
    </row>
    <row r="31" spans="1:79" ht="15.5" thickTop="1" thickBot="1" x14ac:dyDescent="0.4">
      <c r="A31" s="10" t="s">
        <v>44</v>
      </c>
      <c r="B31" s="108" t="s">
        <v>68</v>
      </c>
      <c r="C31" s="109"/>
      <c r="D31" s="109"/>
      <c r="E31" s="109"/>
      <c r="F31" s="109"/>
      <c r="J31" s="23" t="s">
        <v>111</v>
      </c>
      <c r="K31" s="43">
        <v>175000</v>
      </c>
      <c r="L31" s="41">
        <f>K31*(1+L$2)^(L$16-2017)</f>
        <v>180243</v>
      </c>
      <c r="M31" s="42">
        <f t="shared" si="8"/>
        <v>185643.08027999999</v>
      </c>
      <c r="N31" s="42">
        <f t="shared" si="8"/>
        <v>189654.82724485081</v>
      </c>
      <c r="O31" s="42">
        <f t="shared" si="8"/>
        <v>183043.45996709532</v>
      </c>
      <c r="P31" s="42">
        <f t="shared" si="8"/>
        <v>193711.23281397764</v>
      </c>
      <c r="Q31" s="42">
        <f t="shared" si="8"/>
        <v>200830.12061989133</v>
      </c>
      <c r="R31" s="42">
        <f t="shared" si="8"/>
        <v>207200.45204595427</v>
      </c>
      <c r="S31" s="42">
        <f t="shared" si="8"/>
        <v>212074.41101272692</v>
      </c>
      <c r="T31" s="42">
        <f t="shared" si="8"/>
        <v>216810.73952534448</v>
      </c>
      <c r="U31" s="42">
        <f t="shared" si="8"/>
        <v>221652.84604141052</v>
      </c>
      <c r="V31" s="42">
        <f t="shared" si="8"/>
        <v>226603.09293633536</v>
      </c>
      <c r="W31" s="42">
        <f t="shared" si="8"/>
        <v>231588.36098093475</v>
      </c>
      <c r="X31" s="42">
        <f t="shared" si="8"/>
        <v>236683.30492251532</v>
      </c>
      <c r="Y31" s="42">
        <f t="shared" si="8"/>
        <v>241890.33763081065</v>
      </c>
      <c r="Z31" s="42">
        <f t="shared" si="8"/>
        <v>247211.92505868847</v>
      </c>
      <c r="AA31" s="42">
        <f t="shared" si="8"/>
        <v>252650.58740997961</v>
      </c>
      <c r="AB31" s="42">
        <f t="shared" si="8"/>
        <v>258208.90033299915</v>
      </c>
      <c r="AC31" s="42">
        <f t="shared" si="8"/>
        <v>263889.49614032515</v>
      </c>
      <c r="AD31" s="42">
        <f t="shared" si="8"/>
        <v>269695.0650554123</v>
      </c>
      <c r="AE31" s="42">
        <f t="shared" si="8"/>
        <v>275628.35648663138</v>
      </c>
      <c r="AF31" s="42">
        <f t="shared" si="8"/>
        <v>281692.18032933725</v>
      </c>
      <c r="AG31" s="42">
        <f t="shared" si="8"/>
        <v>287889.4082965827</v>
      </c>
      <c r="AH31" s="42">
        <f t="shared" si="8"/>
        <v>294222.97527910752</v>
      </c>
      <c r="AI31" s="42">
        <f t="shared" si="8"/>
        <v>300695.88073524786</v>
      </c>
      <c r="AJ31" s="42">
        <f t="shared" si="8"/>
        <v>307311.19011142332</v>
      </c>
      <c r="AK31" s="42">
        <f t="shared" si="8"/>
        <v>314072.03629387461</v>
      </c>
      <c r="AL31" s="42">
        <f t="shared" si="8"/>
        <v>320981.62109233986</v>
      </c>
      <c r="AM31" s="42">
        <f t="shared" si="8"/>
        <v>328043.21675637132</v>
      </c>
      <c r="AN31" s="42">
        <f t="shared" si="8"/>
        <v>335260.16752501146</v>
      </c>
      <c r="AO31" s="42">
        <f t="shared" si="8"/>
        <v>341221.09330360615</v>
      </c>
      <c r="AP31" s="42">
        <f t="shared" si="8"/>
        <v>347144.69148335676</v>
      </c>
      <c r="AQ31" s="42">
        <f t="shared" si="8"/>
        <v>353153.76609293366</v>
      </c>
      <c r="AR31" s="42">
        <f t="shared" si="8"/>
        <v>359238.60548271489</v>
      </c>
      <c r="AS31" s="42">
        <f t="shared" si="8"/>
        <v>365399.54756674345</v>
      </c>
      <c r="AT31" s="42">
        <f t="shared" si="8"/>
        <v>373541.95515612938</v>
      </c>
      <c r="AU31" s="42">
        <f t="shared" si="8"/>
        <v>381679.47968916182</v>
      </c>
      <c r="AV31" s="42">
        <f t="shared" si="8"/>
        <v>389863.52668560052</v>
      </c>
      <c r="AW31" s="42">
        <f t="shared" si="8"/>
        <v>398195.08762620471</v>
      </c>
      <c r="AX31" s="42">
        <f t="shared" si="8"/>
        <v>406691.47789261903</v>
      </c>
      <c r="AY31" s="42">
        <f t="shared" si="8"/>
        <v>415355.19025377941</v>
      </c>
      <c r="AZ31" s="42">
        <f t="shared" si="8"/>
        <v>424188.70793758007</v>
      </c>
      <c r="BA31" s="42">
        <f t="shared" si="8"/>
        <v>433199.37634659646</v>
      </c>
      <c r="BB31" s="42">
        <f t="shared" si="8"/>
        <v>442390.13048233307</v>
      </c>
      <c r="BC31" s="42">
        <f t="shared" si="8"/>
        <v>451763.91681835311</v>
      </c>
      <c r="BD31" s="42">
        <f t="shared" si="8"/>
        <v>461323.69069618016</v>
      </c>
      <c r="BE31" s="42">
        <f t="shared" si="8"/>
        <v>471072.41351713275</v>
      </c>
      <c r="BF31" s="42">
        <f t="shared" si="8"/>
        <v>481013.04971871717</v>
      </c>
      <c r="BG31" s="42">
        <f t="shared" si="8"/>
        <v>491148.56352369307</v>
      </c>
      <c r="BH31" s="42">
        <f t="shared" si="8"/>
        <v>501481.91544940404</v>
      </c>
      <c r="BI31" s="42">
        <f t="shared" si="8"/>
        <v>512016.05856442801</v>
      </c>
      <c r="BJ31" s="42">
        <f t="shared" si="8"/>
        <v>522753.93447905208</v>
      </c>
      <c r="BK31" s="42">
        <f t="shared" si="8"/>
        <v>533698.46905551478</v>
      </c>
      <c r="BL31" s="42">
        <f t="shared" si="8"/>
        <v>544852.56782338372</v>
      </c>
      <c r="BM31" s="42">
        <f t="shared" si="8"/>
        <v>556219.11108485458</v>
      </c>
      <c r="BN31" s="42">
        <f t="shared" si="8"/>
        <v>567800.94869416393</v>
      </c>
      <c r="BO31" s="42">
        <f t="shared" si="8"/>
        <v>579600.89449470921</v>
      </c>
      <c r="BP31" s="42">
        <f t="shared" si="8"/>
        <v>591621.72039686469</v>
      </c>
      <c r="BQ31" s="42">
        <f t="shared" si="8"/>
        <v>603866.15007887362</v>
      </c>
      <c r="BR31" s="42">
        <f t="shared" si="8"/>
        <v>616336.85229258973</v>
      </c>
      <c r="BS31" s="42">
        <f t="shared" si="8"/>
        <v>629126.11516512476</v>
      </c>
      <c r="BT31" s="42">
        <f t="shared" si="8"/>
        <v>642254.30853341415</v>
      </c>
      <c r="BU31" s="42">
        <f t="shared" si="8"/>
        <v>655735.23097591125</v>
      </c>
      <c r="BV31" s="42">
        <f t="shared" si="8"/>
        <v>669584.13226952998</v>
      </c>
      <c r="BW31" s="42">
        <f t="shared" si="8"/>
        <v>683817.16747223225</v>
      </c>
      <c r="BX31" s="42">
        <f t="shared" si="8"/>
        <v>698328.53219195665</v>
      </c>
      <c r="BY31" s="42">
        <f t="shared" si="9"/>
        <v>713134.27288035839</v>
      </c>
      <c r="BZ31" s="42">
        <f t="shared" si="9"/>
        <v>728248.00666111859</v>
      </c>
      <c r="CA31" s="42">
        <f t="shared" si="9"/>
        <v>743677.60611490882</v>
      </c>
    </row>
    <row r="32" spans="1:79" ht="15.5" thickTop="1" thickBot="1" x14ac:dyDescent="0.4">
      <c r="A32" s="7" t="s">
        <v>10</v>
      </c>
      <c r="B32" s="110" t="s">
        <v>69</v>
      </c>
      <c r="C32" s="111"/>
      <c r="D32" s="111"/>
      <c r="E32" s="111"/>
      <c r="F32" s="111"/>
      <c r="J32" s="23" t="s">
        <v>113</v>
      </c>
      <c r="K32" s="43">
        <v>188000</v>
      </c>
      <c r="L32" s="41">
        <f>K32*(1+L$2)^(L$16-2017)</f>
        <v>193632.48</v>
      </c>
      <c r="M32" s="42">
        <f t="shared" si="8"/>
        <v>199433.70910080001</v>
      </c>
      <c r="N32" s="42">
        <f t="shared" si="8"/>
        <v>203743.4715544683</v>
      </c>
      <c r="O32" s="42">
        <f t="shared" si="8"/>
        <v>196640.97413607955</v>
      </c>
      <c r="P32" s="42">
        <f t="shared" si="8"/>
        <v>208101.21010873027</v>
      </c>
      <c r="Q32" s="42">
        <f t="shared" si="8"/>
        <v>215748.9295802261</v>
      </c>
      <c r="R32" s="42">
        <f t="shared" si="8"/>
        <v>222592.48562651087</v>
      </c>
      <c r="S32" s="42">
        <f t="shared" si="8"/>
        <v>227828.51011652948</v>
      </c>
      <c r="T32" s="42">
        <f t="shared" si="8"/>
        <v>232916.68017579862</v>
      </c>
      <c r="U32" s="42">
        <f t="shared" si="8"/>
        <v>238118.48603305811</v>
      </c>
      <c r="V32" s="42">
        <f t="shared" si="8"/>
        <v>243436.46555446307</v>
      </c>
      <c r="W32" s="42">
        <f t="shared" si="8"/>
        <v>248792.06779666126</v>
      </c>
      <c r="X32" s="42">
        <f t="shared" si="8"/>
        <v>254265.4932881878</v>
      </c>
      <c r="Y32" s="42">
        <f t="shared" si="8"/>
        <v>259859.33414052794</v>
      </c>
      <c r="Z32" s="42">
        <f t="shared" si="8"/>
        <v>265576.23949161958</v>
      </c>
      <c r="AA32" s="42">
        <f t="shared" si="8"/>
        <v>271418.91676043521</v>
      </c>
      <c r="AB32" s="42">
        <f t="shared" si="8"/>
        <v>277390.1329291648</v>
      </c>
      <c r="AC32" s="42">
        <f t="shared" si="8"/>
        <v>283492.71585360641</v>
      </c>
      <c r="AD32" s="42">
        <f t="shared" si="8"/>
        <v>289729.55560238578</v>
      </c>
      <c r="AE32" s="42">
        <f t="shared" si="8"/>
        <v>296103.60582563828</v>
      </c>
      <c r="AF32" s="42">
        <f t="shared" si="8"/>
        <v>302617.88515380234</v>
      </c>
      <c r="AG32" s="42">
        <f t="shared" si="8"/>
        <v>309275.47862718598</v>
      </c>
      <c r="AH32" s="42">
        <f t="shared" si="8"/>
        <v>316079.53915698407</v>
      </c>
      <c r="AI32" s="42">
        <f t="shared" si="8"/>
        <v>323033.28901843773</v>
      </c>
      <c r="AJ32" s="42">
        <f t="shared" si="8"/>
        <v>330140.02137684339</v>
      </c>
      <c r="AK32" s="42">
        <f t="shared" si="8"/>
        <v>337403.10184713395</v>
      </c>
      <c r="AL32" s="42">
        <f t="shared" si="8"/>
        <v>344825.9700877709</v>
      </c>
      <c r="AM32" s="42">
        <f t="shared" si="8"/>
        <v>352412.14142970188</v>
      </c>
      <c r="AN32" s="42">
        <f t="shared" si="8"/>
        <v>360165.20854115533</v>
      </c>
      <c r="AO32" s="42">
        <f t="shared" si="8"/>
        <v>366568.94594901707</v>
      </c>
      <c r="AP32" s="42">
        <f t="shared" si="8"/>
        <v>372932.58285069198</v>
      </c>
      <c r="AQ32" s="42">
        <f t="shared" si="8"/>
        <v>379388.04585983744</v>
      </c>
      <c r="AR32" s="42">
        <f t="shared" si="8"/>
        <v>385924.90189000242</v>
      </c>
      <c r="AS32" s="42">
        <f t="shared" si="8"/>
        <v>392543.51395741594</v>
      </c>
      <c r="AT32" s="42">
        <f t="shared" si="8"/>
        <v>401290.7861105848</v>
      </c>
      <c r="AU32" s="42">
        <f t="shared" si="8"/>
        <v>410032.8124660711</v>
      </c>
      <c r="AV32" s="42">
        <f t="shared" si="8"/>
        <v>418824.81723938813</v>
      </c>
      <c r="AW32" s="42">
        <f t="shared" si="8"/>
        <v>427775.29413558007</v>
      </c>
      <c r="AX32" s="42">
        <f t="shared" si="8"/>
        <v>436902.84482178517</v>
      </c>
      <c r="AY32" s="42">
        <f t="shared" si="8"/>
        <v>446210.14724406035</v>
      </c>
      <c r="AZ32" s="42">
        <f t="shared" si="8"/>
        <v>455699.86909865768</v>
      </c>
      <c r="BA32" s="42">
        <f t="shared" si="8"/>
        <v>465379.90144662955</v>
      </c>
      <c r="BB32" s="42">
        <f t="shared" si="8"/>
        <v>475253.39731816371</v>
      </c>
      <c r="BC32" s="42">
        <f t="shared" si="8"/>
        <v>485323.52206771669</v>
      </c>
      <c r="BD32" s="42">
        <f t="shared" si="8"/>
        <v>495593.45057646802</v>
      </c>
      <c r="BE32" s="42">
        <f t="shared" si="8"/>
        <v>506066.36423554854</v>
      </c>
      <c r="BF32" s="42">
        <f t="shared" si="8"/>
        <v>516745.44769782212</v>
      </c>
      <c r="BG32" s="42">
        <f t="shared" si="8"/>
        <v>527633.88538545335</v>
      </c>
      <c r="BH32" s="42">
        <f t="shared" si="8"/>
        <v>538734.85773993144</v>
      </c>
      <c r="BI32" s="42">
        <f t="shared" si="8"/>
        <v>550051.53720064287</v>
      </c>
      <c r="BJ32" s="42">
        <f t="shared" si="8"/>
        <v>561587.08389749622</v>
      </c>
      <c r="BK32" s="42">
        <f t="shared" si="8"/>
        <v>573344.64104249619</v>
      </c>
      <c r="BL32" s="42">
        <f t="shared" si="8"/>
        <v>585327.3300045497</v>
      </c>
      <c r="BM32" s="42">
        <f t="shared" si="8"/>
        <v>597538.24505115836</v>
      </c>
      <c r="BN32" s="42">
        <f t="shared" si="8"/>
        <v>609980.44774001639</v>
      </c>
      <c r="BO32" s="42">
        <f t="shared" si="8"/>
        <v>622656.96094288793</v>
      </c>
      <c r="BP32" s="42">
        <f t="shared" si="8"/>
        <v>635570.76248348923</v>
      </c>
      <c r="BQ32" s="42">
        <f t="shared" si="8"/>
        <v>648724.77837044746</v>
      </c>
      <c r="BR32" s="42">
        <f t="shared" si="8"/>
        <v>662121.87560575386</v>
      </c>
      <c r="BS32" s="42">
        <f t="shared" si="8"/>
        <v>675861.19800596288</v>
      </c>
      <c r="BT32" s="42">
        <f t="shared" si="8"/>
        <v>689964.62859589665</v>
      </c>
      <c r="BU32" s="42">
        <f t="shared" si="8"/>
        <v>704446.99099126493</v>
      </c>
      <c r="BV32" s="42">
        <f t="shared" si="8"/>
        <v>719324.6678095524</v>
      </c>
      <c r="BW32" s="42">
        <f t="shared" si="8"/>
        <v>734615.01419874118</v>
      </c>
      <c r="BX32" s="42">
        <f t="shared" ref="BX32" si="10">BW32+(BW32*BW$2)</f>
        <v>750204.36601193075</v>
      </c>
      <c r="BY32" s="42">
        <f t="shared" si="9"/>
        <v>766109.96172289946</v>
      </c>
      <c r="BZ32" s="42">
        <f t="shared" si="9"/>
        <v>782346.43001308758</v>
      </c>
      <c r="CA32" s="42">
        <f t="shared" si="9"/>
        <v>798922.22828344512</v>
      </c>
    </row>
    <row r="33" spans="1:79" ht="15" thickTop="1" thickBot="1" x14ac:dyDescent="0.35">
      <c r="A33" s="10" t="s">
        <v>1</v>
      </c>
    </row>
    <row r="34" spans="1:79" ht="15.5" thickTop="1" thickBot="1" x14ac:dyDescent="0.4">
      <c r="A34" s="7" t="s">
        <v>4</v>
      </c>
      <c r="B34" s="8" t="s">
        <v>70</v>
      </c>
      <c r="C34" s="8" t="s">
        <v>71</v>
      </c>
      <c r="D34" s="8" t="s">
        <v>52</v>
      </c>
      <c r="E34" s="8" t="s">
        <v>53</v>
      </c>
      <c r="F34" s="9" t="s">
        <v>54</v>
      </c>
      <c r="J34" s="21" t="s">
        <v>114</v>
      </c>
      <c r="K34" s="35">
        <v>2017</v>
      </c>
      <c r="L34" s="35">
        <v>2018</v>
      </c>
      <c r="M34" s="35">
        <v>2019</v>
      </c>
      <c r="N34" s="35">
        <v>2020</v>
      </c>
      <c r="O34" s="35">
        <v>2021</v>
      </c>
      <c r="P34" s="35">
        <v>2022</v>
      </c>
      <c r="Q34" s="35">
        <v>2023</v>
      </c>
      <c r="R34" s="35">
        <v>2024</v>
      </c>
      <c r="S34" s="35">
        <v>2025</v>
      </c>
      <c r="T34" s="35">
        <v>2026</v>
      </c>
      <c r="U34" s="35">
        <v>2027</v>
      </c>
      <c r="V34" s="35">
        <v>2028</v>
      </c>
      <c r="W34" s="35">
        <v>2029</v>
      </c>
      <c r="X34" s="35">
        <v>2030</v>
      </c>
      <c r="Y34" s="35">
        <v>2031</v>
      </c>
      <c r="Z34" s="35">
        <v>2032</v>
      </c>
      <c r="AA34" s="35">
        <v>2033</v>
      </c>
      <c r="AB34" s="35">
        <v>2034</v>
      </c>
      <c r="AC34" s="35">
        <v>2035</v>
      </c>
      <c r="AD34" s="35">
        <v>2036</v>
      </c>
      <c r="AE34" s="35">
        <v>2037</v>
      </c>
      <c r="AF34" s="35">
        <v>2038</v>
      </c>
      <c r="AG34" s="35">
        <v>2039</v>
      </c>
      <c r="AH34" s="35">
        <v>2040</v>
      </c>
      <c r="AI34" s="35">
        <v>2041</v>
      </c>
      <c r="AJ34" s="35">
        <v>2042</v>
      </c>
      <c r="AK34" s="35">
        <v>2043</v>
      </c>
      <c r="AL34" s="35">
        <v>2044</v>
      </c>
      <c r="AM34" s="35">
        <v>2045</v>
      </c>
      <c r="AN34" s="35">
        <v>2046</v>
      </c>
      <c r="AO34" s="35">
        <v>2047</v>
      </c>
      <c r="AP34" s="35">
        <v>2048</v>
      </c>
      <c r="AQ34" s="35">
        <v>2049</v>
      </c>
      <c r="AR34" s="35">
        <v>2050</v>
      </c>
      <c r="AS34" s="35">
        <v>2051</v>
      </c>
      <c r="AT34" s="35">
        <v>2052</v>
      </c>
      <c r="AU34" s="35">
        <v>2053</v>
      </c>
      <c r="AV34" s="35">
        <v>2054</v>
      </c>
      <c r="AW34" s="35">
        <v>2055</v>
      </c>
      <c r="AX34" s="35">
        <v>2056</v>
      </c>
      <c r="AY34" s="35">
        <v>2057</v>
      </c>
      <c r="AZ34" s="35">
        <v>2058</v>
      </c>
      <c r="BA34" s="35">
        <v>2059</v>
      </c>
      <c r="BB34" s="35">
        <v>2060</v>
      </c>
      <c r="BC34" s="35">
        <v>2061</v>
      </c>
      <c r="BD34" s="35">
        <v>2062</v>
      </c>
      <c r="BE34" s="35">
        <v>2063</v>
      </c>
      <c r="BF34" s="35">
        <v>2064</v>
      </c>
      <c r="BG34" s="35">
        <v>2065</v>
      </c>
      <c r="BH34" s="35">
        <v>2066</v>
      </c>
      <c r="BI34" s="35">
        <v>2067</v>
      </c>
      <c r="BJ34" s="35">
        <v>2068</v>
      </c>
      <c r="BK34" s="35">
        <v>2069</v>
      </c>
      <c r="BL34" s="35">
        <v>2070</v>
      </c>
      <c r="BM34" s="35">
        <v>2071</v>
      </c>
      <c r="BN34" s="35">
        <v>2072</v>
      </c>
      <c r="BO34" s="35">
        <v>2073</v>
      </c>
      <c r="BP34" s="35">
        <v>2074</v>
      </c>
      <c r="BQ34" s="35">
        <v>2075</v>
      </c>
      <c r="BR34" s="35">
        <v>2076</v>
      </c>
      <c r="BS34" s="35">
        <v>2077</v>
      </c>
      <c r="BT34" s="35">
        <v>2078</v>
      </c>
      <c r="BU34" s="35">
        <v>2079</v>
      </c>
      <c r="BV34" s="35">
        <v>2080</v>
      </c>
      <c r="BW34" s="35">
        <v>2081</v>
      </c>
      <c r="BX34" s="35">
        <v>2082</v>
      </c>
      <c r="BY34" s="35">
        <v>2083</v>
      </c>
      <c r="BZ34" s="35">
        <v>2084</v>
      </c>
      <c r="CA34" s="35">
        <v>2085</v>
      </c>
    </row>
    <row r="35" spans="1:79" ht="15.5" thickTop="1" thickBot="1" x14ac:dyDescent="0.4">
      <c r="A35" s="10" t="s">
        <v>5</v>
      </c>
      <c r="B35" s="11" t="s">
        <v>72</v>
      </c>
      <c r="C35" s="11" t="s">
        <v>73</v>
      </c>
      <c r="D35" s="11" t="s">
        <v>74</v>
      </c>
      <c r="E35" s="11" t="s">
        <v>75</v>
      </c>
      <c r="F35" s="12" t="s">
        <v>3</v>
      </c>
      <c r="J35" s="23" t="s">
        <v>107</v>
      </c>
      <c r="K35" s="43">
        <v>1080000</v>
      </c>
      <c r="L35" s="41">
        <v>1112356.8</v>
      </c>
      <c r="M35" s="42">
        <v>1145683.009728</v>
      </c>
      <c r="N35" s="42">
        <v>1170441.2195682221</v>
      </c>
      <c r="O35" s="42">
        <v>1129639.6386540739</v>
      </c>
      <c r="P35" s="42">
        <v>1171153.895374611</v>
      </c>
      <c r="Q35" s="42">
        <v>1208302.8969358937</v>
      </c>
      <c r="R35" s="42">
        <v>1236725.7052886086</v>
      </c>
      <c r="S35" s="42">
        <v>1264345.9127067209</v>
      </c>
      <c r="T35" s="42">
        <v>1292582.9714238376</v>
      </c>
      <c r="U35" s="42">
        <v>1321450.6577856366</v>
      </c>
      <c r="V35" s="42">
        <v>1350522.5722569206</v>
      </c>
      <c r="W35" s="42">
        <v>1380234.0688465729</v>
      </c>
      <c r="X35" s="42">
        <v>1410599.2183611973</v>
      </c>
      <c r="Y35" s="42">
        <v>1441632.4011651436</v>
      </c>
      <c r="Z35" s="42">
        <v>1473348.3139907767</v>
      </c>
      <c r="AA35" s="42">
        <v>1505761.976898574</v>
      </c>
      <c r="AB35" s="42">
        <v>1538888.7403903427</v>
      </c>
      <c r="AC35" s="42">
        <v>1572744.2926789301</v>
      </c>
      <c r="AD35" s="42">
        <v>1607344.6671178667</v>
      </c>
      <c r="AE35" s="42">
        <v>1642706.2497944599</v>
      </c>
      <c r="AF35" s="42">
        <v>1678845.787289938</v>
      </c>
      <c r="AG35" s="42">
        <v>1715780.3946103165</v>
      </c>
      <c r="AH35" s="42">
        <v>1753527.5632917434</v>
      </c>
      <c r="AI35" s="42">
        <v>1792105.1696841617</v>
      </c>
      <c r="AJ35" s="42">
        <v>1831531.4834172132</v>
      </c>
      <c r="AK35" s="42">
        <v>1871825.1760523918</v>
      </c>
      <c r="AL35" s="42">
        <v>1913005.3299255446</v>
      </c>
      <c r="AM35" s="42">
        <v>1955091.4471839063</v>
      </c>
      <c r="AN35" s="42">
        <v>1989852.9731148363</v>
      </c>
      <c r="AO35" s="42">
        <v>2024396.8207281099</v>
      </c>
      <c r="AP35" s="42">
        <v>2059439.1296949135</v>
      </c>
      <c r="AQ35" s="42">
        <v>2094923.2658995569</v>
      </c>
      <c r="AR35" s="42">
        <v>2130851.1999097345</v>
      </c>
      <c r="AS35" s="42">
        <v>2178334.1787408125</v>
      </c>
      <c r="AT35" s="42">
        <v>2225788.6817115364</v>
      </c>
      <c r="AU35" s="42">
        <v>2273514.4834499569</v>
      </c>
      <c r="AV35" s="42">
        <v>2322100.52233706</v>
      </c>
      <c r="AW35" s="42">
        <v>2371647.7741458029</v>
      </c>
      <c r="AX35" s="42">
        <v>2422170.7756201806</v>
      </c>
      <c r="AY35" s="42">
        <v>2473684.0078649805</v>
      </c>
      <c r="AZ35" s="42">
        <v>2526230.3060725178</v>
      </c>
      <c r="BA35" s="42">
        <v>2579826.785894739</v>
      </c>
      <c r="BB35" s="42">
        <v>2634490.6298836465</v>
      </c>
      <c r="BC35" s="42">
        <v>2690239.0723053291</v>
      </c>
      <c r="BD35" s="42">
        <v>2747089.3827639646</v>
      </c>
      <c r="BE35" s="42">
        <v>2805058.848569456</v>
      </c>
      <c r="BF35" s="42">
        <v>2864164.7557793972</v>
      </c>
      <c r="BG35" s="42">
        <v>2924424.3688430092</v>
      </c>
      <c r="BH35" s="42">
        <v>2985854.9087715503</v>
      </c>
      <c r="BI35" s="42">
        <v>3048473.5297565125</v>
      </c>
      <c r="BJ35" s="42">
        <v>3112297.2941536191</v>
      </c>
      <c r="BK35" s="42">
        <v>3177343.1457473016</v>
      </c>
      <c r="BL35" s="42">
        <v>3243627.8812069339</v>
      </c>
      <c r="BM35" s="42">
        <v>3311168.1196426381</v>
      </c>
      <c r="BN35" s="42">
        <v>3379980.2701649894</v>
      </c>
      <c r="BO35" s="42">
        <v>3450080.4973494126</v>
      </c>
      <c r="BP35" s="42">
        <v>3521484.6845025271</v>
      </c>
      <c r="BQ35" s="42">
        <v>3594208.3946241443</v>
      </c>
      <c r="BR35" s="42">
        <v>3668789.8119230382</v>
      </c>
      <c r="BS35" s="42">
        <v>3745347.724426629</v>
      </c>
      <c r="BT35" s="42">
        <v>3823962.5994415958</v>
      </c>
      <c r="BU35" s="42">
        <v>3904723.3670327179</v>
      </c>
      <c r="BV35" s="42">
        <v>3987724.2364700176</v>
      </c>
      <c r="BW35" s="42">
        <v>4072348.2025675792</v>
      </c>
      <c r="BX35" s="42">
        <v>4158688.841250693</v>
      </c>
      <c r="BY35" s="42">
        <v>4246825.5616607433</v>
      </c>
      <c r="BZ35" s="42">
        <v>4336804.2732633622</v>
      </c>
      <c r="CA35" s="42">
        <v>4428666.9671947127</v>
      </c>
    </row>
    <row r="36" spans="1:79" ht="15.5" thickTop="1" thickBot="1" x14ac:dyDescent="0.4">
      <c r="A36" s="7" t="s">
        <v>6</v>
      </c>
      <c r="B36" s="118">
        <v>0.95</v>
      </c>
      <c r="C36" s="119"/>
      <c r="D36" s="119"/>
      <c r="E36" s="119"/>
      <c r="F36" s="119"/>
      <c r="J36" s="23" t="s">
        <v>108</v>
      </c>
      <c r="K36" s="43">
        <v>1366666.6666666667</v>
      </c>
      <c r="L36" s="41">
        <v>1407612</v>
      </c>
      <c r="M36" s="42">
        <v>1449784.0555199999</v>
      </c>
      <c r="N36" s="42">
        <v>1481113.8889597871</v>
      </c>
      <c r="O36" s="42">
        <v>1429482.2587906488</v>
      </c>
      <c r="P36" s="42">
        <v>1482015.7318012053</v>
      </c>
      <c r="Q36" s="42">
        <v>1529025.2708139394</v>
      </c>
      <c r="R36" s="42">
        <v>1564992.4048405231</v>
      </c>
      <c r="S36" s="42">
        <v>1599943.9018819614</v>
      </c>
      <c r="T36" s="42">
        <v>1635675.9823573253</v>
      </c>
      <c r="U36" s="42">
        <v>1672206.079296639</v>
      </c>
      <c r="V36" s="42">
        <v>1708994.6130411651</v>
      </c>
      <c r="W36" s="42">
        <v>1746592.4945280708</v>
      </c>
      <c r="X36" s="42">
        <v>1785017.5294076884</v>
      </c>
      <c r="Y36" s="42">
        <v>1824287.9150546575</v>
      </c>
      <c r="Z36" s="42">
        <v>1864422.2491858599</v>
      </c>
      <c r="AA36" s="42">
        <v>1905439.5386679489</v>
      </c>
      <c r="AB36" s="42">
        <v>1947359.2085186439</v>
      </c>
      <c r="AC36" s="42">
        <v>1990201.1111060539</v>
      </c>
      <c r="AD36" s="42">
        <v>2033985.5355503869</v>
      </c>
      <c r="AE36" s="42">
        <v>2078733.2173324954</v>
      </c>
      <c r="AF36" s="42">
        <v>2124465.3481138102</v>
      </c>
      <c r="AG36" s="42">
        <v>2171203.5857723141</v>
      </c>
      <c r="AH36" s="42">
        <v>2218970.0646593049</v>
      </c>
      <c r="AI36" s="42">
        <v>2267787.4060818097</v>
      </c>
      <c r="AJ36" s="42">
        <v>2317678.7290156097</v>
      </c>
      <c r="AK36" s="42">
        <v>2368667.6610539532</v>
      </c>
      <c r="AL36" s="42">
        <v>2420778.3495971397</v>
      </c>
      <c r="AM36" s="42">
        <v>2474035.4732882767</v>
      </c>
      <c r="AN36" s="42">
        <v>2518023.8240033425</v>
      </c>
      <c r="AO36" s="42">
        <v>2561736.7175880405</v>
      </c>
      <c r="AP36" s="42">
        <v>2606080.3801694899</v>
      </c>
      <c r="AQ36" s="42">
        <v>2650983.14511981</v>
      </c>
      <c r="AR36" s="42">
        <v>2696447.5060586152</v>
      </c>
      <c r="AS36" s="42">
        <v>2756533.9916164605</v>
      </c>
      <c r="AT36" s="42">
        <v>2816584.4429065739</v>
      </c>
      <c r="AU36" s="42">
        <v>2876978.204365687</v>
      </c>
      <c r="AV36" s="42">
        <v>2938460.5375252925</v>
      </c>
      <c r="AW36" s="42">
        <v>3001159.2203696896</v>
      </c>
      <c r="AX36" s="42">
        <v>3065092.6481613405</v>
      </c>
      <c r="AY36" s="42">
        <v>3130279.1457550693</v>
      </c>
      <c r="AZ36" s="42">
        <v>3196772.9181781877</v>
      </c>
      <c r="BA36" s="42">
        <v>3264595.6241260599</v>
      </c>
      <c r="BB36" s="42">
        <v>3333769.0069515295</v>
      </c>
      <c r="BC36" s="42">
        <v>3404314.8754481035</v>
      </c>
      <c r="BD36" s="42">
        <v>3476255.0831272411</v>
      </c>
      <c r="BE36" s="42">
        <v>3549611.5059057944</v>
      </c>
      <c r="BF36" s="42">
        <v>3624406.018115906</v>
      </c>
      <c r="BG36" s="42">
        <v>3700660.466745785</v>
      </c>
      <c r="BH36" s="42">
        <v>3778396.6438158527</v>
      </c>
      <c r="BI36" s="42">
        <v>3857636.2567906505</v>
      </c>
      <c r="BJ36" s="42">
        <v>3938400.8969227914</v>
      </c>
      <c r="BK36" s="42">
        <v>4020712.0054209703</v>
      </c>
      <c r="BL36" s="42">
        <v>4104590.8373297644</v>
      </c>
      <c r="BM36" s="42">
        <v>4190058.4230045755</v>
      </c>
      <c r="BN36" s="42">
        <v>4277135.5270606373</v>
      </c>
      <c r="BO36" s="42">
        <v>4365842.6046705553</v>
      </c>
      <c r="BP36" s="42">
        <v>4456199.7550803609</v>
      </c>
      <c r="BQ36" s="42">
        <v>4548226.6722095674</v>
      </c>
      <c r="BR36" s="42">
        <v>4642604.3916310072</v>
      </c>
      <c r="BS36" s="42">
        <v>4739483.2315275269</v>
      </c>
      <c r="BT36" s="42">
        <v>4838965.0178118981</v>
      </c>
      <c r="BU36" s="42">
        <v>4941162.2854426391</v>
      </c>
      <c r="BV36" s="42">
        <v>5046194.2498540366</v>
      </c>
      <c r="BW36" s="42">
        <v>5153280.1328787291</v>
      </c>
      <c r="BX36" s="42">
        <v>5262538.3484962489</v>
      </c>
      <c r="BY36" s="42">
        <v>5374069.3835830418</v>
      </c>
      <c r="BZ36" s="42">
        <v>5487931.3334505539</v>
      </c>
      <c r="CA36" s="42">
        <v>5604177.3350303499</v>
      </c>
    </row>
    <row r="37" spans="1:79" ht="15" thickTop="1" x14ac:dyDescent="0.35">
      <c r="A37" s="13" t="s">
        <v>7</v>
      </c>
      <c r="B37" s="116" t="s">
        <v>76</v>
      </c>
      <c r="C37" s="117"/>
      <c r="D37" s="117"/>
      <c r="E37" s="117"/>
      <c r="F37" s="117"/>
      <c r="J37" s="23" t="s">
        <v>111</v>
      </c>
      <c r="K37" s="43">
        <v>733333.33333333337</v>
      </c>
      <c r="L37" s="41">
        <v>755304</v>
      </c>
      <c r="M37" s="42">
        <v>777932.90784</v>
      </c>
      <c r="N37" s="42">
        <v>794744.03797842236</v>
      </c>
      <c r="O37" s="42">
        <v>767039.26081449457</v>
      </c>
      <c r="P37" s="42">
        <v>795227.95364942728</v>
      </c>
      <c r="Q37" s="42">
        <v>820452.58433918713</v>
      </c>
      <c r="R37" s="42">
        <v>839752.02210954914</v>
      </c>
      <c r="S37" s="42">
        <v>858506.48393666244</v>
      </c>
      <c r="T37" s="42">
        <v>877679.79541124788</v>
      </c>
      <c r="U37" s="42">
        <v>897281.31084209913</v>
      </c>
      <c r="V37" s="42">
        <v>917021.49968062527</v>
      </c>
      <c r="W37" s="42">
        <v>937195.97267359903</v>
      </c>
      <c r="X37" s="42">
        <v>957814.28407241823</v>
      </c>
      <c r="Y37" s="42">
        <v>978886.19832201151</v>
      </c>
      <c r="Z37" s="42">
        <v>1000421.6946850958</v>
      </c>
      <c r="AA37" s="42">
        <v>1022430.9719681679</v>
      </c>
      <c r="AB37" s="42">
        <v>1044924.4533514677</v>
      </c>
      <c r="AC37" s="42">
        <v>1067912.7913252001</v>
      </c>
      <c r="AD37" s="42">
        <v>1091406.8727343546</v>
      </c>
      <c r="AE37" s="42">
        <v>1115417.8239345104</v>
      </c>
      <c r="AF37" s="42">
        <v>1139957.0160610697</v>
      </c>
      <c r="AG37" s="42">
        <v>1165036.070414413</v>
      </c>
      <c r="AH37" s="42">
        <v>1190666.8639635302</v>
      </c>
      <c r="AI37" s="42">
        <v>1216861.5349707277</v>
      </c>
      <c r="AJ37" s="42">
        <v>1243632.4887400838</v>
      </c>
      <c r="AK37" s="42">
        <v>1270992.4034923657</v>
      </c>
      <c r="AL37" s="42">
        <v>1298954.2363691977</v>
      </c>
      <c r="AM37" s="42">
        <v>1327531.2295693201</v>
      </c>
      <c r="AN37" s="42">
        <v>1351134.7348310626</v>
      </c>
      <c r="AO37" s="42">
        <v>1374590.4338277299</v>
      </c>
      <c r="AP37" s="42">
        <v>1398384.5942372878</v>
      </c>
      <c r="AQ37" s="42">
        <v>1422478.7607959963</v>
      </c>
      <c r="AR37" s="42">
        <v>1446874.2715436474</v>
      </c>
      <c r="AS37" s="42">
        <v>1479115.8003795643</v>
      </c>
      <c r="AT37" s="42">
        <v>1511337.9937547471</v>
      </c>
      <c r="AU37" s="42">
        <v>1543744.4023425637</v>
      </c>
      <c r="AV37" s="42">
        <v>1576734.9225745471</v>
      </c>
      <c r="AW37" s="42">
        <v>1610378.1182471507</v>
      </c>
      <c r="AX37" s="42">
        <v>1644683.8599890119</v>
      </c>
      <c r="AY37" s="42">
        <v>1679661.9806490615</v>
      </c>
      <c r="AZ37" s="42">
        <v>1715341.5658517105</v>
      </c>
      <c r="BA37" s="42">
        <v>1751734.2373359345</v>
      </c>
      <c r="BB37" s="42">
        <v>1788851.6622666742</v>
      </c>
      <c r="BC37" s="42">
        <v>1826705.5429233722</v>
      </c>
      <c r="BD37" s="42">
        <v>1865307.6055804703</v>
      </c>
      <c r="BE37" s="42">
        <v>1904669.5885348162</v>
      </c>
      <c r="BF37" s="42">
        <v>1944803.2292329248</v>
      </c>
      <c r="BG37" s="42">
        <v>1985720.2504489573</v>
      </c>
      <c r="BH37" s="42">
        <v>2027432.3454621641</v>
      </c>
      <c r="BI37" s="42">
        <v>2069951.1621803485</v>
      </c>
      <c r="BJ37" s="42">
        <v>2113288.2861536923</v>
      </c>
      <c r="BK37" s="42">
        <v>2157455.2224210077</v>
      </c>
      <c r="BL37" s="42">
        <v>2202463.3761281655</v>
      </c>
      <c r="BM37" s="42">
        <v>2248324.0318561131</v>
      </c>
      <c r="BN37" s="42">
        <v>2295048.3315935121</v>
      </c>
      <c r="BO37" s="42">
        <v>2342647.2512866384</v>
      </c>
      <c r="BP37" s="42">
        <v>2391131.5758967781</v>
      </c>
      <c r="BQ37" s="42">
        <v>2440511.8728929381</v>
      </c>
      <c r="BR37" s="42">
        <v>2491153.5759971249</v>
      </c>
      <c r="BS37" s="42">
        <v>2543137.3437464773</v>
      </c>
      <c r="BT37" s="42">
        <v>2596517.814435652</v>
      </c>
      <c r="BU37" s="42">
        <v>2651355.3726765374</v>
      </c>
      <c r="BV37" s="42">
        <v>2707713.9877265557</v>
      </c>
      <c r="BW37" s="42">
        <v>2765174.705447122</v>
      </c>
      <c r="BX37" s="42">
        <v>2823801.0650467668</v>
      </c>
      <c r="BY37" s="42">
        <v>2883646.9863128508</v>
      </c>
      <c r="BZ37" s="42">
        <v>2944743.6423393204</v>
      </c>
      <c r="CA37" s="42">
        <v>3007119.5456260401</v>
      </c>
    </row>
    <row r="38" spans="1:79" ht="14.5" x14ac:dyDescent="0.35">
      <c r="J38" s="23" t="s">
        <v>113</v>
      </c>
      <c r="K38" s="43">
        <v>1080000</v>
      </c>
      <c r="L38" s="41">
        <v>1112356.8</v>
      </c>
      <c r="M38" s="42">
        <v>1145683.009728</v>
      </c>
      <c r="N38" s="42">
        <v>1170441.2195682221</v>
      </c>
      <c r="O38" s="42">
        <v>1129639.6386540739</v>
      </c>
      <c r="P38" s="42">
        <v>1171153.895374611</v>
      </c>
      <c r="Q38" s="42">
        <v>1208302.8969358937</v>
      </c>
      <c r="R38" s="42">
        <v>1236725.7052886086</v>
      </c>
      <c r="S38" s="42">
        <v>1264345.9127067209</v>
      </c>
      <c r="T38" s="42">
        <v>1292582.9714238376</v>
      </c>
      <c r="U38" s="42">
        <v>1321450.6577856366</v>
      </c>
      <c r="V38" s="42">
        <v>1350522.5722569206</v>
      </c>
      <c r="W38" s="42">
        <v>1380234.0688465729</v>
      </c>
      <c r="X38" s="42">
        <v>1410599.2183611973</v>
      </c>
      <c r="Y38" s="42">
        <v>1441632.4011651436</v>
      </c>
      <c r="Z38" s="42">
        <v>1473348.3139907767</v>
      </c>
      <c r="AA38" s="42">
        <v>1505761.976898574</v>
      </c>
      <c r="AB38" s="42">
        <v>1538888.7403903427</v>
      </c>
      <c r="AC38" s="42">
        <v>1572744.2926789301</v>
      </c>
      <c r="AD38" s="42">
        <v>1607344.6671178667</v>
      </c>
      <c r="AE38" s="42">
        <v>1642706.2497944599</v>
      </c>
      <c r="AF38" s="42">
        <v>1678845.787289938</v>
      </c>
      <c r="AG38" s="42">
        <v>1715780.3946103165</v>
      </c>
      <c r="AH38" s="42">
        <v>1753527.5632917434</v>
      </c>
      <c r="AI38" s="42">
        <v>1792105.1696841617</v>
      </c>
      <c r="AJ38" s="42">
        <v>1831531.4834172132</v>
      </c>
      <c r="AK38" s="42">
        <v>1871825.1760523918</v>
      </c>
      <c r="AL38" s="42">
        <v>1913005.3299255446</v>
      </c>
      <c r="AM38" s="42">
        <v>1955091.4471839063</v>
      </c>
      <c r="AN38" s="42">
        <v>1989852.9731148363</v>
      </c>
      <c r="AO38" s="42">
        <v>2024396.8207281099</v>
      </c>
      <c r="AP38" s="42">
        <v>2059439.1296949135</v>
      </c>
      <c r="AQ38" s="42">
        <v>2094923.2658995569</v>
      </c>
      <c r="AR38" s="42">
        <v>2130851.1999097345</v>
      </c>
      <c r="AS38" s="42">
        <v>2178334.1787408125</v>
      </c>
      <c r="AT38" s="42">
        <v>2225788.6817115364</v>
      </c>
      <c r="AU38" s="42">
        <v>2273514.4834499569</v>
      </c>
      <c r="AV38" s="42">
        <v>2322100.52233706</v>
      </c>
      <c r="AW38" s="42">
        <v>2371647.7741458029</v>
      </c>
      <c r="AX38" s="42">
        <v>2422170.7756201806</v>
      </c>
      <c r="AY38" s="42">
        <v>2473684.0078649805</v>
      </c>
      <c r="AZ38" s="42">
        <v>2526230.3060725178</v>
      </c>
      <c r="BA38" s="42">
        <v>2579826.785894739</v>
      </c>
      <c r="BB38" s="42">
        <v>2634490.6298836465</v>
      </c>
      <c r="BC38" s="42">
        <v>2690239.0723053291</v>
      </c>
      <c r="BD38" s="42">
        <v>2747089.3827639646</v>
      </c>
      <c r="BE38" s="42">
        <v>2805058.848569456</v>
      </c>
      <c r="BF38" s="42">
        <v>2864164.7557793972</v>
      </c>
      <c r="BG38" s="42">
        <v>2924424.3688430092</v>
      </c>
      <c r="BH38" s="42">
        <v>2985854.9087715503</v>
      </c>
      <c r="BI38" s="42">
        <v>3048473.5297565125</v>
      </c>
      <c r="BJ38" s="42">
        <v>3112297.2941536191</v>
      </c>
      <c r="BK38" s="42">
        <v>3177343.1457473016</v>
      </c>
      <c r="BL38" s="42">
        <v>3243627.8812069339</v>
      </c>
      <c r="BM38" s="42">
        <v>3311168.1196426381</v>
      </c>
      <c r="BN38" s="42">
        <v>3379980.2701649894</v>
      </c>
      <c r="BO38" s="42">
        <v>3450080.4973494126</v>
      </c>
      <c r="BP38" s="42">
        <v>3521484.6845025271</v>
      </c>
      <c r="BQ38" s="42">
        <v>3594208.3946241443</v>
      </c>
      <c r="BR38" s="42">
        <v>3668789.8119230382</v>
      </c>
      <c r="BS38" s="42">
        <v>3745347.724426629</v>
      </c>
      <c r="BT38" s="42">
        <v>3823962.5994415958</v>
      </c>
      <c r="BU38" s="42">
        <v>3904723.3670327179</v>
      </c>
      <c r="BV38" s="42">
        <v>3987724.2364700176</v>
      </c>
      <c r="BW38" s="42">
        <v>4072348.2025675792</v>
      </c>
      <c r="BX38" s="42">
        <v>4158688.841250693</v>
      </c>
      <c r="BY38" s="42">
        <v>4246825.5616607433</v>
      </c>
      <c r="BZ38" s="42">
        <v>4336804.2732633622</v>
      </c>
      <c r="CA38" s="42">
        <v>4428666.9671947127</v>
      </c>
    </row>
    <row r="40" spans="1:79" ht="15" thickBot="1" x14ac:dyDescent="0.4">
      <c r="A40" s="1" t="s">
        <v>77</v>
      </c>
      <c r="B40" s="2"/>
      <c r="C40" s="1" t="s">
        <v>78</v>
      </c>
      <c r="D40" s="2"/>
      <c r="E40" s="2"/>
      <c r="F40" s="2"/>
      <c r="J40" s="21" t="s">
        <v>115</v>
      </c>
      <c r="K40" s="35">
        <v>2017</v>
      </c>
      <c r="L40" s="35">
        <v>2018</v>
      </c>
      <c r="M40" s="35">
        <v>2019</v>
      </c>
      <c r="N40" s="35">
        <v>2020</v>
      </c>
      <c r="O40" s="35">
        <v>2021</v>
      </c>
      <c r="P40" s="35">
        <v>2022</v>
      </c>
      <c r="Q40" s="35">
        <v>2023</v>
      </c>
      <c r="R40" s="35">
        <v>2024</v>
      </c>
      <c r="S40" s="35">
        <v>2025</v>
      </c>
      <c r="T40" s="35">
        <v>2026</v>
      </c>
      <c r="U40" s="35">
        <v>2027</v>
      </c>
      <c r="V40" s="35">
        <v>2028</v>
      </c>
      <c r="W40" s="35">
        <v>2029</v>
      </c>
      <c r="X40" s="35">
        <v>2030</v>
      </c>
      <c r="Y40" s="35">
        <v>2031</v>
      </c>
      <c r="Z40" s="35">
        <v>2032</v>
      </c>
      <c r="AA40" s="35">
        <v>2033</v>
      </c>
      <c r="AB40" s="35">
        <v>2034</v>
      </c>
      <c r="AC40" s="35">
        <v>2035</v>
      </c>
      <c r="AD40" s="35">
        <v>2036</v>
      </c>
      <c r="AE40" s="35">
        <v>2037</v>
      </c>
      <c r="AF40" s="35">
        <v>2038</v>
      </c>
      <c r="AG40" s="35">
        <v>2039</v>
      </c>
      <c r="AH40" s="35">
        <v>2040</v>
      </c>
      <c r="AI40" s="35">
        <v>2041</v>
      </c>
      <c r="AJ40" s="35">
        <v>2042</v>
      </c>
      <c r="AK40" s="35">
        <v>2043</v>
      </c>
      <c r="AL40" s="35">
        <v>2044</v>
      </c>
      <c r="AM40" s="35">
        <v>2045</v>
      </c>
      <c r="AN40" s="35">
        <v>2046</v>
      </c>
      <c r="AO40" s="35">
        <v>2047</v>
      </c>
      <c r="AP40" s="35">
        <v>2048</v>
      </c>
      <c r="AQ40" s="35">
        <v>2049</v>
      </c>
      <c r="AR40" s="35">
        <v>2050</v>
      </c>
      <c r="AS40" s="35">
        <v>2051</v>
      </c>
      <c r="AT40" s="35">
        <v>2052</v>
      </c>
      <c r="AU40" s="35">
        <v>2053</v>
      </c>
      <c r="AV40" s="35">
        <v>2054</v>
      </c>
      <c r="AW40" s="35">
        <v>2055</v>
      </c>
      <c r="AX40" s="35">
        <v>2056</v>
      </c>
      <c r="AY40" s="35">
        <v>2057</v>
      </c>
      <c r="AZ40" s="35">
        <v>2058</v>
      </c>
      <c r="BA40" s="35">
        <v>2059</v>
      </c>
      <c r="BB40" s="35">
        <v>2060</v>
      </c>
      <c r="BC40" s="35">
        <v>2061</v>
      </c>
      <c r="BD40" s="35">
        <v>2062</v>
      </c>
      <c r="BE40" s="35">
        <v>2063</v>
      </c>
      <c r="BF40" s="35">
        <v>2064</v>
      </c>
      <c r="BG40" s="35">
        <v>2065</v>
      </c>
      <c r="BH40" s="35">
        <v>2066</v>
      </c>
      <c r="BI40" s="35">
        <v>2067</v>
      </c>
      <c r="BJ40" s="35">
        <v>2068</v>
      </c>
      <c r="BK40" s="35">
        <v>2069</v>
      </c>
      <c r="BL40" s="35">
        <v>2070</v>
      </c>
      <c r="BM40" s="35">
        <v>2071</v>
      </c>
      <c r="BN40" s="35">
        <v>2072</v>
      </c>
      <c r="BO40" s="35">
        <v>2073</v>
      </c>
      <c r="BP40" s="35">
        <v>2074</v>
      </c>
      <c r="BQ40" s="35">
        <v>2075</v>
      </c>
      <c r="BR40" s="35">
        <v>2076</v>
      </c>
      <c r="BS40" s="35">
        <v>2077</v>
      </c>
      <c r="BT40" s="35">
        <v>2078</v>
      </c>
      <c r="BU40" s="35">
        <v>2079</v>
      </c>
      <c r="BV40" s="35">
        <v>2080</v>
      </c>
      <c r="BW40" s="35">
        <v>2081</v>
      </c>
      <c r="BX40" s="35">
        <v>2082</v>
      </c>
      <c r="BY40" s="35">
        <v>2083</v>
      </c>
      <c r="BZ40" s="35">
        <v>2084</v>
      </c>
      <c r="CA40" s="35">
        <v>2085</v>
      </c>
    </row>
    <row r="41" spans="1:79" ht="15.5" thickTop="1" thickBot="1" x14ac:dyDescent="0.4">
      <c r="A41" s="3" t="s">
        <v>0</v>
      </c>
      <c r="B41" s="4">
        <v>2020</v>
      </c>
      <c r="C41" s="4">
        <v>2025</v>
      </c>
      <c r="D41" s="4">
        <v>2030</v>
      </c>
      <c r="E41" s="4">
        <v>2035</v>
      </c>
      <c r="F41" s="5">
        <v>2040</v>
      </c>
      <c r="I41" s="76"/>
      <c r="J41" s="21" t="s">
        <v>116</v>
      </c>
      <c r="K41" s="30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21"/>
      <c r="AG41" s="21"/>
      <c r="AH41" s="21"/>
      <c r="AI41" s="21"/>
    </row>
    <row r="42" spans="1:79" ht="15.5" thickTop="1" thickBot="1" x14ac:dyDescent="0.4">
      <c r="A42" s="6" t="s">
        <v>79</v>
      </c>
      <c r="B42" s="108" t="s">
        <v>80</v>
      </c>
      <c r="C42" s="109"/>
      <c r="D42" s="109"/>
      <c r="E42" s="109"/>
      <c r="F42" s="109"/>
      <c r="J42" s="31" t="s">
        <v>123</v>
      </c>
      <c r="K42" s="44">
        <f>0.34/1.037</f>
        <v>0.32786885245901642</v>
      </c>
      <c r="L42" s="44">
        <f t="shared" ref="L42:BW43" si="11">K42+(K42*L$2)</f>
        <v>0.33769180327868853</v>
      </c>
      <c r="M42" s="44">
        <f t="shared" si="11"/>
        <v>0.34498932314754099</v>
      </c>
      <c r="N42" s="44">
        <f t="shared" si="11"/>
        <v>0.3329629953426177</v>
      </c>
      <c r="O42" s="44">
        <f t="shared" si="11"/>
        <v>0.35236807871118547</v>
      </c>
      <c r="P42" s="44">
        <f t="shared" si="11"/>
        <v>0.36531760560382154</v>
      </c>
      <c r="Q42" s="44">
        <f t="shared" si="11"/>
        <v>0.37690548005357477</v>
      </c>
      <c r="R42" s="44">
        <f t="shared" si="11"/>
        <v>0.38577139625208501</v>
      </c>
      <c r="S42" s="44">
        <f t="shared" si="11"/>
        <v>0.39438695743504826</v>
      </c>
      <c r="T42" s="44">
        <f t="shared" si="11"/>
        <v>0.40319493281776436</v>
      </c>
      <c r="U42" s="44">
        <f t="shared" si="11"/>
        <v>0.4121996196506944</v>
      </c>
      <c r="V42" s="44">
        <f t="shared" si="11"/>
        <v>0.42126801128300967</v>
      </c>
      <c r="W42" s="44">
        <f t="shared" si="11"/>
        <v>0.43053590753123588</v>
      </c>
      <c r="X42" s="44">
        <f t="shared" si="11"/>
        <v>0.44000769749692309</v>
      </c>
      <c r="Y42" s="44">
        <f t="shared" si="11"/>
        <v>0.44968786684185541</v>
      </c>
      <c r="Z42" s="44">
        <f t="shared" si="11"/>
        <v>0.45958099991237622</v>
      </c>
      <c r="AA42" s="44">
        <f t="shared" si="11"/>
        <v>0.46969178191044847</v>
      </c>
      <c r="AB42" s="44">
        <f t="shared" si="11"/>
        <v>0.48002500111247831</v>
      </c>
      <c r="AC42" s="44">
        <f t="shared" si="11"/>
        <v>0.49058555113695285</v>
      </c>
      <c r="AD42" s="44">
        <f t="shared" si="11"/>
        <v>0.50137843326196585</v>
      </c>
      <c r="AE42" s="44">
        <f t="shared" si="11"/>
        <v>0.51240875879372905</v>
      </c>
      <c r="AF42" s="44">
        <f t="shared" si="11"/>
        <v>0.52368175148719109</v>
      </c>
      <c r="AG42" s="44">
        <f t="shared" si="11"/>
        <v>0.53520275001990925</v>
      </c>
      <c r="AH42" s="44">
        <f t="shared" si="11"/>
        <v>0.5469772105203472</v>
      </c>
      <c r="AI42" s="44">
        <f t="shared" si="11"/>
        <v>0.55901070915179485</v>
      </c>
      <c r="AJ42" s="44">
        <f t="shared" si="11"/>
        <v>0.57130894475313432</v>
      </c>
      <c r="AK42" s="44">
        <f t="shared" si="11"/>
        <v>0.58387774153770322</v>
      </c>
      <c r="AL42" s="44">
        <f t="shared" si="11"/>
        <v>0.59672305185153274</v>
      </c>
      <c r="AM42" s="44">
        <f t="shared" si="11"/>
        <v>0.60985095899226649</v>
      </c>
      <c r="AN42" s="44">
        <f t="shared" si="11"/>
        <v>0.62069410904314903</v>
      </c>
      <c r="AO42" s="44">
        <f t="shared" si="11"/>
        <v>0.63146935877613808</v>
      </c>
      <c r="AP42" s="44">
        <f t="shared" si="11"/>
        <v>0.64240009337655302</v>
      </c>
      <c r="AQ42" s="44">
        <f t="shared" si="11"/>
        <v>0.65346864698543106</v>
      </c>
      <c r="AR42" s="44">
        <f t="shared" si="11"/>
        <v>0.66467563428123122</v>
      </c>
      <c r="AS42" s="44">
        <f t="shared" si="11"/>
        <v>0.67948698247553307</v>
      </c>
      <c r="AT42" s="44">
        <f t="shared" si="11"/>
        <v>0.69428944820514504</v>
      </c>
      <c r="AU42" s="44">
        <f t="shared" si="11"/>
        <v>0.70917654005999109</v>
      </c>
      <c r="AV42" s="44">
        <f t="shared" si="11"/>
        <v>0.7243319653735304</v>
      </c>
      <c r="AW42" s="44">
        <f t="shared" si="11"/>
        <v>0.73978722148163567</v>
      </c>
      <c r="AX42" s="44">
        <f t="shared" si="11"/>
        <v>0.75554684282553619</v>
      </c>
      <c r="AY42" s="44">
        <f t="shared" si="11"/>
        <v>0.77161534649094432</v>
      </c>
      <c r="AZ42" s="44">
        <f t="shared" si="11"/>
        <v>0.78800609404370869</v>
      </c>
      <c r="BA42" s="44">
        <f t="shared" si="11"/>
        <v>0.80472442436287184</v>
      </c>
      <c r="BB42" s="44">
        <f t="shared" si="11"/>
        <v>0.82177569719558607</v>
      </c>
      <c r="BC42" s="44">
        <f t="shared" si="11"/>
        <v>0.83916528842015969</v>
      </c>
      <c r="BD42" s="44">
        <f t="shared" si="11"/>
        <v>0.85689858493789828</v>
      </c>
      <c r="BE42" s="44">
        <f t="shared" si="11"/>
        <v>0.87498097917304773</v>
      </c>
      <c r="BF42" s="44">
        <f t="shared" si="11"/>
        <v>0.89341786315922178</v>
      </c>
      <c r="BG42" s="44">
        <f t="shared" si="11"/>
        <v>0.91221462218974181</v>
      </c>
      <c r="BH42" s="44">
        <f t="shared" si="11"/>
        <v>0.93137662800834198</v>
      </c>
      <c r="BI42" s="44">
        <f t="shared" si="11"/>
        <v>0.95090923151569107</v>
      </c>
      <c r="BJ42" s="44">
        <f t="shared" si="11"/>
        <v>0.97081775496615996</v>
      </c>
      <c r="BK42" s="44">
        <f t="shared" si="11"/>
        <v>0.9911074836282201</v>
      </c>
      <c r="BL42" s="44">
        <f t="shared" si="11"/>
        <v>1.011783656880797</v>
      </c>
      <c r="BM42" s="44">
        <f t="shared" si="11"/>
        <v>1.0328514587168234</v>
      </c>
      <c r="BN42" s="44">
        <f t="shared" si="11"/>
        <v>1.0543160076241505</v>
      </c>
      <c r="BO42" s="44">
        <f t="shared" si="11"/>
        <v>1.0761823458128699</v>
      </c>
      <c r="BP42" s="44">
        <f t="shared" si="11"/>
        <v>1.0984554277569976</v>
      </c>
      <c r="BQ42" s="44">
        <f t="shared" si="11"/>
        <v>1.121140108017364</v>
      </c>
      <c r="BR42" s="44">
        <f t="shared" si="11"/>
        <v>1.1444042621970811</v>
      </c>
      <c r="BS42" s="44">
        <f t="shared" si="11"/>
        <v>1.1682849438020317</v>
      </c>
      <c r="BT42" s="44">
        <f t="shared" si="11"/>
        <v>1.1928072529697138</v>
      </c>
      <c r="BU42" s="44">
        <f t="shared" si="11"/>
        <v>1.2179989296226599</v>
      </c>
      <c r="BV42" s="44">
        <f t="shared" si="11"/>
        <v>1.2438893604239603</v>
      </c>
      <c r="BW42" s="44">
        <f t="shared" si="11"/>
        <v>1.2702860831719742</v>
      </c>
      <c r="BX42" s="44">
        <f t="shared" ref="BX42:CA43" si="12">BW42+(BW42*BX$2)</f>
        <v>1.2972182869708018</v>
      </c>
      <c r="BY42" s="44">
        <f t="shared" si="12"/>
        <v>1.3247107418848285</v>
      </c>
      <c r="BZ42" s="44">
        <f t="shared" si="12"/>
        <v>1.3527777684368527</v>
      </c>
      <c r="CA42" s="44">
        <f t="shared" si="12"/>
        <v>1.3814324649065965</v>
      </c>
    </row>
    <row r="43" spans="1:79" ht="15.5" thickTop="1" thickBot="1" x14ac:dyDescent="0.4">
      <c r="A43" s="7" t="s">
        <v>44</v>
      </c>
      <c r="B43" s="110" t="s">
        <v>81</v>
      </c>
      <c r="C43" s="111"/>
      <c r="D43" s="111"/>
      <c r="E43" s="111"/>
      <c r="F43" s="111"/>
      <c r="J43" s="31" t="s">
        <v>122</v>
      </c>
      <c r="K43" s="44">
        <f>4.66/1.037</f>
        <v>4.4937319189971072</v>
      </c>
      <c r="L43" s="44">
        <f t="shared" si="11"/>
        <v>4.6283641272902605</v>
      </c>
      <c r="M43" s="44">
        <f t="shared" si="11"/>
        <v>4.7283830760810028</v>
      </c>
      <c r="N43" s="44">
        <f t="shared" si="11"/>
        <v>4.5635516420488189</v>
      </c>
      <c r="O43" s="44">
        <f t="shared" si="11"/>
        <v>4.8295154317474243</v>
      </c>
      <c r="P43" s="44">
        <f t="shared" si="11"/>
        <v>5.0070001238641417</v>
      </c>
      <c r="Q43" s="44">
        <f t="shared" si="11"/>
        <v>5.1658221677931122</v>
      </c>
      <c r="R43" s="44">
        <f t="shared" si="11"/>
        <v>5.2873373721609287</v>
      </c>
      <c r="S43" s="44">
        <f t="shared" si="11"/>
        <v>5.405421240139189</v>
      </c>
      <c r="T43" s="44">
        <f t="shared" si="11"/>
        <v>5.5261423145022972</v>
      </c>
      <c r="U43" s="44">
        <f t="shared" si="11"/>
        <v>5.649559492859515</v>
      </c>
      <c r="V43" s="44">
        <f t="shared" si="11"/>
        <v>5.7738498017024247</v>
      </c>
      <c r="W43" s="44">
        <f t="shared" si="11"/>
        <v>5.9008744973398777</v>
      </c>
      <c r="X43" s="44">
        <f t="shared" si="11"/>
        <v>6.0306937362813553</v>
      </c>
      <c r="Y43" s="44">
        <f t="shared" si="11"/>
        <v>6.1633689984795454</v>
      </c>
      <c r="Z43" s="44">
        <f t="shared" si="11"/>
        <v>6.2989631164460951</v>
      </c>
      <c r="AA43" s="44">
        <f t="shared" si="11"/>
        <v>6.437540305007909</v>
      </c>
      <c r="AB43" s="44">
        <f t="shared" si="11"/>
        <v>6.579166191718083</v>
      </c>
      <c r="AC43" s="44">
        <f t="shared" si="11"/>
        <v>6.7239078479358811</v>
      </c>
      <c r="AD43" s="44">
        <f t="shared" si="11"/>
        <v>6.8718338205904708</v>
      </c>
      <c r="AE43" s="44">
        <f t="shared" si="11"/>
        <v>7.0230141646434614</v>
      </c>
      <c r="AF43" s="44">
        <f t="shared" si="11"/>
        <v>7.1775204762656175</v>
      </c>
      <c r="AG43" s="44">
        <f t="shared" si="11"/>
        <v>7.3354259267434614</v>
      </c>
      <c r="AH43" s="44">
        <f t="shared" si="11"/>
        <v>7.496805297131818</v>
      </c>
      <c r="AI43" s="44">
        <f t="shared" si="11"/>
        <v>7.6617350136687179</v>
      </c>
      <c r="AJ43" s="44">
        <f t="shared" si="11"/>
        <v>7.8302931839694301</v>
      </c>
      <c r="AK43" s="44">
        <f t="shared" si="11"/>
        <v>8.0025596340167571</v>
      </c>
      <c r="AL43" s="44">
        <f t="shared" si="11"/>
        <v>8.1786159459651255</v>
      </c>
      <c r="AM43" s="44">
        <f t="shared" si="11"/>
        <v>8.3585454967763582</v>
      </c>
      <c r="AN43" s="44">
        <f t="shared" si="11"/>
        <v>8.5071604357090411</v>
      </c>
      <c r="AO43" s="44">
        <f t="shared" si="11"/>
        <v>8.6548447408729494</v>
      </c>
      <c r="AP43" s="44">
        <f t="shared" si="11"/>
        <v>8.8046601033374596</v>
      </c>
      <c r="AQ43" s="44">
        <f t="shared" si="11"/>
        <v>8.956364396917964</v>
      </c>
      <c r="AR43" s="44">
        <f t="shared" si="11"/>
        <v>9.1099660463251073</v>
      </c>
      <c r="AS43" s="44">
        <f t="shared" si="11"/>
        <v>9.3129686421646554</v>
      </c>
      <c r="AT43" s="44">
        <f t="shared" si="11"/>
        <v>9.5158494959881601</v>
      </c>
      <c r="AU43" s="44">
        <f t="shared" si="11"/>
        <v>9.7198902255281094</v>
      </c>
      <c r="AV43" s="44">
        <f t="shared" si="11"/>
        <v>9.9276087018842656</v>
      </c>
      <c r="AW43" s="44">
        <f t="shared" si="11"/>
        <v>10.139436623836531</v>
      </c>
      <c r="AX43" s="44">
        <f t="shared" si="11"/>
        <v>10.355436139902931</v>
      </c>
      <c r="AY43" s="44">
        <f t="shared" si="11"/>
        <v>10.575669160728818</v>
      </c>
      <c r="AZ43" s="44">
        <f t="shared" si="11"/>
        <v>10.800318818363765</v>
      </c>
      <c r="BA43" s="44">
        <f t="shared" si="11"/>
        <v>11.029458286855824</v>
      </c>
      <c r="BB43" s="44">
        <f t="shared" si="11"/>
        <v>11.263161026268907</v>
      </c>
      <c r="BC43" s="44">
        <f t="shared" si="11"/>
        <v>11.501500717758653</v>
      </c>
      <c r="BD43" s="44">
        <f t="shared" si="11"/>
        <v>11.744551193560598</v>
      </c>
      <c r="BE43" s="44">
        <f t="shared" si="11"/>
        <v>11.992386361607059</v>
      </c>
      <c r="BF43" s="44">
        <f t="shared" si="11"/>
        <v>12.245080124476386</v>
      </c>
      <c r="BG43" s="44">
        <f t="shared" si="11"/>
        <v>12.502706292365279</v>
      </c>
      <c r="BH43" s="44">
        <f t="shared" si="11"/>
        <v>12.765338489761387</v>
      </c>
      <c r="BI43" s="44">
        <f t="shared" si="11"/>
        <v>13.033050055479759</v>
      </c>
      <c r="BJ43" s="44">
        <f t="shared" si="11"/>
        <v>13.305913935712656</v>
      </c>
      <c r="BK43" s="44">
        <f t="shared" si="11"/>
        <v>13.584002569727952</v>
      </c>
      <c r="BL43" s="44">
        <f t="shared" si="11"/>
        <v>13.867387767836799</v>
      </c>
      <c r="BM43" s="44">
        <f t="shared" si="11"/>
        <v>14.156140581236457</v>
      </c>
      <c r="BN43" s="44">
        <f t="shared" si="11"/>
        <v>14.450331163319236</v>
      </c>
      <c r="BO43" s="44">
        <f t="shared" si="11"/>
        <v>14.750028622023448</v>
      </c>
      <c r="BP43" s="44">
        <f t="shared" si="11"/>
        <v>15.05530086278708</v>
      </c>
      <c r="BQ43" s="44">
        <f t="shared" si="11"/>
        <v>15.366214421649747</v>
      </c>
      <c r="BR43" s="44">
        <f t="shared" si="11"/>
        <v>15.685070181877636</v>
      </c>
      <c r="BS43" s="44">
        <f t="shared" si="11"/>
        <v>16.012375994463135</v>
      </c>
      <c r="BT43" s="44">
        <f t="shared" si="11"/>
        <v>16.348475878937837</v>
      </c>
      <c r="BU43" s="44">
        <f t="shared" si="11"/>
        <v>16.69375003541645</v>
      </c>
      <c r="BV43" s="44">
        <f t="shared" si="11"/>
        <v>17.048601234046036</v>
      </c>
      <c r="BW43" s="44">
        <f t="shared" si="11"/>
        <v>17.410391610533519</v>
      </c>
      <c r="BX43" s="44">
        <f t="shared" si="12"/>
        <v>17.779521227305683</v>
      </c>
      <c r="BY43" s="44">
        <f t="shared" si="12"/>
        <v>18.156329579950874</v>
      </c>
      <c r="BZ43" s="44">
        <f t="shared" si="12"/>
        <v>18.541012943869791</v>
      </c>
      <c r="CA43" s="44">
        <f t="shared" si="12"/>
        <v>18.93375084254334</v>
      </c>
    </row>
    <row r="44" spans="1:79" ht="15.5" thickTop="1" thickBot="1" x14ac:dyDescent="0.4">
      <c r="A44" s="10" t="s">
        <v>10</v>
      </c>
      <c r="B44" s="108" t="s">
        <v>82</v>
      </c>
      <c r="C44" s="109"/>
      <c r="D44" s="109"/>
      <c r="E44" s="109"/>
      <c r="F44" s="109"/>
      <c r="J44" s="30" t="s">
        <v>107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23"/>
      <c r="AG44" s="23"/>
      <c r="AH44" s="23"/>
      <c r="AI44" s="23"/>
    </row>
    <row r="45" spans="1:79" ht="15.5" thickTop="1" thickBot="1" x14ac:dyDescent="0.4">
      <c r="A45" s="7" t="s">
        <v>1</v>
      </c>
      <c r="B45" s="8" t="s">
        <v>83</v>
      </c>
      <c r="C45" s="8" t="s">
        <v>84</v>
      </c>
      <c r="D45" s="8" t="s">
        <v>85</v>
      </c>
      <c r="E45" s="8" t="s">
        <v>86</v>
      </c>
      <c r="F45" s="9" t="s">
        <v>87</v>
      </c>
      <c r="J45" s="31" t="s">
        <v>117</v>
      </c>
      <c r="K45" s="45">
        <f>(3000*0.67)*AVERAGE(K42:K43)*365*$S$11</f>
        <v>1591815.3326904539</v>
      </c>
      <c r="L45" s="45">
        <f>(3000*0.67)*AVERAGE(L42:L43)*365*$S$11</f>
        <v>1639506.1200578597</v>
      </c>
      <c r="M45" s="45">
        <f t="shared" ref="M45:BX45" si="13">(3000*0.67)*AVERAGE(M42:M43)*365*$S$11</f>
        <v>1674935.8473123095</v>
      </c>
      <c r="N45" s="45">
        <f t="shared" si="13"/>
        <v>1616547.5836750027</v>
      </c>
      <c r="O45" s="45">
        <f t="shared" si="13"/>
        <v>1710759.9768515816</v>
      </c>
      <c r="P45" s="45">
        <f t="shared" si="13"/>
        <v>1773630.4060008773</v>
      </c>
      <c r="Q45" s="45">
        <f t="shared" si="13"/>
        <v>1829889.9624792251</v>
      </c>
      <c r="R45" s="45">
        <f t="shared" si="13"/>
        <v>1872934.3115757939</v>
      </c>
      <c r="S45" s="45">
        <f t="shared" si="13"/>
        <v>1914763.1778676528</v>
      </c>
      <c r="T45" s="45">
        <f t="shared" si="13"/>
        <v>1957526.2221733639</v>
      </c>
      <c r="U45" s="45">
        <f t="shared" si="13"/>
        <v>2001244.3078019021</v>
      </c>
      <c r="V45" s="45">
        <f t="shared" si="13"/>
        <v>2045271.6825735439</v>
      </c>
      <c r="W45" s="45">
        <f t="shared" si="13"/>
        <v>2090267.6595901621</v>
      </c>
      <c r="X45" s="45">
        <f t="shared" si="13"/>
        <v>2136253.5481011458</v>
      </c>
      <c r="Y45" s="45">
        <f t="shared" si="13"/>
        <v>2183251.1261593709</v>
      </c>
      <c r="Z45" s="45">
        <f t="shared" si="13"/>
        <v>2231282.6509348769</v>
      </c>
      <c r="AA45" s="45">
        <f t="shared" si="13"/>
        <v>2280370.869255444</v>
      </c>
      <c r="AB45" s="45">
        <f t="shared" si="13"/>
        <v>2330539.0283790636</v>
      </c>
      <c r="AC45" s="45">
        <f t="shared" si="13"/>
        <v>2381810.8870034036</v>
      </c>
      <c r="AD45" s="45">
        <f t="shared" si="13"/>
        <v>2434210.7265174785</v>
      </c>
      <c r="AE45" s="45">
        <f t="shared" si="13"/>
        <v>2487763.3625008631</v>
      </c>
      <c r="AF45" s="45">
        <f t="shared" si="13"/>
        <v>2542494.1564758825</v>
      </c>
      <c r="AG45" s="45">
        <f t="shared" si="13"/>
        <v>2598429.0279183513</v>
      </c>
      <c r="AH45" s="45">
        <f t="shared" si="13"/>
        <v>2655594.4665325554</v>
      </c>
      <c r="AI45" s="45">
        <f t="shared" si="13"/>
        <v>2714017.5447962712</v>
      </c>
      <c r="AJ45" s="45">
        <f t="shared" si="13"/>
        <v>2773725.9307817896</v>
      </c>
      <c r="AK45" s="45">
        <f t="shared" si="13"/>
        <v>2834747.9012589888</v>
      </c>
      <c r="AL45" s="45">
        <f t="shared" si="13"/>
        <v>2897112.3550866861</v>
      </c>
      <c r="AM45" s="45">
        <f t="shared" si="13"/>
        <v>2960848.8268985935</v>
      </c>
      <c r="AN45" s="45">
        <f t="shared" si="13"/>
        <v>3013492.7190408502</v>
      </c>
      <c r="AO45" s="45">
        <f t="shared" si="13"/>
        <v>3065806.9526433996</v>
      </c>
      <c r="AP45" s="45">
        <f t="shared" si="13"/>
        <v>3118876.0709936558</v>
      </c>
      <c r="AQ45" s="45">
        <f t="shared" si="13"/>
        <v>3172614.3056968767</v>
      </c>
      <c r="AR45" s="45">
        <f t="shared" si="13"/>
        <v>3227024.6410395782</v>
      </c>
      <c r="AS45" s="45">
        <f t="shared" si="13"/>
        <v>3298934.2810577741</v>
      </c>
      <c r="AT45" s="45">
        <f t="shared" si="13"/>
        <v>3370800.7963833385</v>
      </c>
      <c r="AU45" s="45">
        <f t="shared" si="13"/>
        <v>3443078.1746581695</v>
      </c>
      <c r="AV45" s="45">
        <f t="shared" si="13"/>
        <v>3516658.3217401574</v>
      </c>
      <c r="AW45" s="45">
        <f t="shared" si="13"/>
        <v>3591694.1583529534</v>
      </c>
      <c r="AX45" s="45">
        <f t="shared" si="13"/>
        <v>3668207.6993754334</v>
      </c>
      <c r="AY45" s="45">
        <f t="shared" si="13"/>
        <v>3746220.8754248014</v>
      </c>
      <c r="AZ45" s="45">
        <f t="shared" si="13"/>
        <v>3825798.557394485</v>
      </c>
      <c r="BA45" s="45">
        <f t="shared" si="13"/>
        <v>3906966.6657385188</v>
      </c>
      <c r="BB45" s="45">
        <f t="shared" si="13"/>
        <v>3989751.2222263766</v>
      </c>
      <c r="BC45" s="45">
        <f t="shared" si="13"/>
        <v>4074178.3269448886</v>
      </c>
      <c r="BD45" s="45">
        <f t="shared" si="13"/>
        <v>4160274.1334979404</v>
      </c>
      <c r="BE45" s="45">
        <f t="shared" si="13"/>
        <v>4248064.8223034972</v>
      </c>
      <c r="BF45" s="45">
        <f t="shared" si="13"/>
        <v>4337576.5718829893</v>
      </c>
      <c r="BG45" s="45">
        <f t="shared" si="13"/>
        <v>4428835.528033481</v>
      </c>
      <c r="BH45" s="45">
        <f t="shared" si="13"/>
        <v>4521867.7707682932</v>
      </c>
      <c r="BI45" s="45">
        <f t="shared" si="13"/>
        <v>4616699.2789068967</v>
      </c>
      <c r="BJ45" s="45">
        <f t="shared" si="13"/>
        <v>4713355.8921899311</v>
      </c>
      <c r="BK45" s="45">
        <f t="shared" si="13"/>
        <v>4811863.2707901411</v>
      </c>
      <c r="BL45" s="45">
        <f t="shared" si="13"/>
        <v>4912246.8520848295</v>
      </c>
      <c r="BM45" s="45">
        <f t="shared" si="13"/>
        <v>5014531.8045502761</v>
      </c>
      <c r="BN45" s="45">
        <f t="shared" si="13"/>
        <v>5118742.9786331775</v>
      </c>
      <c r="BO45" s="45">
        <f t="shared" si="13"/>
        <v>5224904.8544489024</v>
      </c>
      <c r="BP45" s="45">
        <f t="shared" si="13"/>
        <v>5333041.4861509493</v>
      </c>
      <c r="BQ45" s="45">
        <f t="shared" si="13"/>
        <v>5443176.4428106248</v>
      </c>
      <c r="BR45" s="45">
        <f t="shared" si="13"/>
        <v>5556124.766652937</v>
      </c>
      <c r="BS45" s="45">
        <f t="shared" si="13"/>
        <v>5672066.3538112082</v>
      </c>
      <c r="BT45" s="45">
        <f t="shared" si="13"/>
        <v>5791123.0663757902</v>
      </c>
      <c r="BU45" s="45">
        <f t="shared" si="13"/>
        <v>5913429.5826904252</v>
      </c>
      <c r="BV45" s="45">
        <f t="shared" si="13"/>
        <v>6039128.5760848112</v>
      </c>
      <c r="BW45" s="45">
        <f t="shared" si="13"/>
        <v>6167285.635494167</v>
      </c>
      <c r="BX45" s="45">
        <f t="shared" si="13"/>
        <v>6298042.4750920236</v>
      </c>
      <c r="BY45" s="45">
        <f t="shared" ref="BY45:CA45" si="14">(3000*0.67)*AVERAGE(BY42:BY43)*365*$S$11</f>
        <v>6431519.3544516442</v>
      </c>
      <c r="BZ45" s="45">
        <f t="shared" si="14"/>
        <v>6567785.8002376966</v>
      </c>
      <c r="CA45" s="45">
        <f t="shared" si="14"/>
        <v>6706905.4050797913</v>
      </c>
    </row>
    <row r="46" spans="1:79" ht="15.5" thickTop="1" thickBot="1" x14ac:dyDescent="0.4">
      <c r="A46" s="10" t="s">
        <v>4</v>
      </c>
      <c r="B46" s="11" t="s">
        <v>27</v>
      </c>
      <c r="C46" s="11" t="s">
        <v>28</v>
      </c>
      <c r="D46" s="11" t="s">
        <v>29</v>
      </c>
      <c r="E46" s="11" t="s">
        <v>30</v>
      </c>
      <c r="F46" s="12" t="s">
        <v>31</v>
      </c>
      <c r="J46" s="21" t="s">
        <v>118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3"/>
      <c r="AG46" s="23"/>
      <c r="AH46" s="23"/>
      <c r="AI46" s="23"/>
    </row>
    <row r="47" spans="1:79" s="48" customFormat="1" ht="15.5" thickTop="1" thickBot="1" x14ac:dyDescent="0.4">
      <c r="A47" s="7" t="s">
        <v>5</v>
      </c>
      <c r="B47" s="8" t="s">
        <v>33</v>
      </c>
      <c r="C47" s="8" t="s">
        <v>2</v>
      </c>
      <c r="D47" s="8" t="s">
        <v>88</v>
      </c>
      <c r="E47" s="8" t="s">
        <v>35</v>
      </c>
      <c r="F47" s="9" t="s">
        <v>36</v>
      </c>
      <c r="G47"/>
      <c r="H47"/>
      <c r="I47"/>
      <c r="J47" s="31" t="s">
        <v>119</v>
      </c>
      <c r="K47" s="46">
        <v>20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9" s="48" customFormat="1" ht="15.5" thickTop="1" thickBot="1" x14ac:dyDescent="0.4">
      <c r="A48" s="10" t="s">
        <v>89</v>
      </c>
      <c r="B48" s="120">
        <v>20</v>
      </c>
      <c r="C48" s="121"/>
      <c r="D48" s="121"/>
      <c r="E48" s="121"/>
      <c r="F48" s="121"/>
      <c r="G48"/>
      <c r="H48"/>
      <c r="I48"/>
      <c r="J48" s="31" t="s">
        <v>120</v>
      </c>
      <c r="K48" s="49">
        <f>K47*(100+K$2)%^(K$1-2017)</f>
        <v>20</v>
      </c>
      <c r="L48" s="49">
        <f t="shared" ref="L48:BW48" si="15">K48+(K48*L2)</f>
        <v>20.5992</v>
      </c>
      <c r="M48" s="49">
        <f t="shared" si="15"/>
        <v>21.044348712000001</v>
      </c>
      <c r="N48" s="49">
        <f t="shared" si="15"/>
        <v>20.310742715899682</v>
      </c>
      <c r="O48" s="49">
        <f t="shared" si="15"/>
        <v>21.494452801382316</v>
      </c>
      <c r="P48" s="49">
        <f t="shared" si="15"/>
        <v>22.284373941833117</v>
      </c>
      <c r="Q48" s="49">
        <f t="shared" si="15"/>
        <v>22.991234283268064</v>
      </c>
      <c r="R48" s="49">
        <f t="shared" si="15"/>
        <v>23.532055171377188</v>
      </c>
      <c r="S48" s="49">
        <f t="shared" si="15"/>
        <v>24.057604403537944</v>
      </c>
      <c r="T48" s="49">
        <f t="shared" si="15"/>
        <v>24.594890901883623</v>
      </c>
      <c r="U48" s="49">
        <f t="shared" si="15"/>
        <v>25.144176798692357</v>
      </c>
      <c r="V48" s="49">
        <f t="shared" si="15"/>
        <v>25.697348688263588</v>
      </c>
      <c r="W48" s="49">
        <f t="shared" si="15"/>
        <v>26.262690359405386</v>
      </c>
      <c r="X48" s="49">
        <f t="shared" si="15"/>
        <v>26.840469547312306</v>
      </c>
      <c r="Y48" s="49">
        <f t="shared" si="15"/>
        <v>27.430959877353178</v>
      </c>
      <c r="Z48" s="49">
        <f t="shared" si="15"/>
        <v>28.034440994654947</v>
      </c>
      <c r="AA48" s="49">
        <f t="shared" si="15"/>
        <v>28.651198696537357</v>
      </c>
      <c r="AB48" s="49">
        <f t="shared" si="15"/>
        <v>29.281525067861178</v>
      </c>
      <c r="AC48" s="49">
        <f t="shared" si="15"/>
        <v>29.925718619354125</v>
      </c>
      <c r="AD48" s="49">
        <f t="shared" si="15"/>
        <v>30.584084428979917</v>
      </c>
      <c r="AE48" s="49">
        <f t="shared" si="15"/>
        <v>31.256934286417476</v>
      </c>
      <c r="AF48" s="49">
        <f t="shared" si="15"/>
        <v>31.94458684071866</v>
      </c>
      <c r="AG48" s="49">
        <f t="shared" si="15"/>
        <v>32.647367751214468</v>
      </c>
      <c r="AH48" s="49">
        <f t="shared" si="15"/>
        <v>33.365609841741183</v>
      </c>
      <c r="AI48" s="49">
        <f t="shared" si="15"/>
        <v>34.099653258259487</v>
      </c>
      <c r="AJ48" s="49">
        <f t="shared" si="15"/>
        <v>34.849845629941193</v>
      </c>
      <c r="AK48" s="49">
        <f t="shared" si="15"/>
        <v>35.616542233799898</v>
      </c>
      <c r="AL48" s="49">
        <f t="shared" si="15"/>
        <v>36.400106162943494</v>
      </c>
      <c r="AM48" s="49">
        <f t="shared" si="15"/>
        <v>37.20090849852825</v>
      </c>
      <c r="AN48" s="49">
        <f t="shared" si="15"/>
        <v>37.862340651632081</v>
      </c>
      <c r="AO48" s="49">
        <f t="shared" si="15"/>
        <v>38.519630885344412</v>
      </c>
      <c r="AP48" s="49">
        <f t="shared" si="15"/>
        <v>39.186405695969725</v>
      </c>
      <c r="AQ48" s="49">
        <f t="shared" si="15"/>
        <v>39.861587466111281</v>
      </c>
      <c r="AR48" s="49">
        <f t="shared" si="15"/>
        <v>40.545213691155091</v>
      </c>
      <c r="AS48" s="49">
        <f t="shared" si="15"/>
        <v>41.448705931007503</v>
      </c>
      <c r="AT48" s="49">
        <f t="shared" si="15"/>
        <v>42.351656340513834</v>
      </c>
      <c r="AU48" s="49">
        <f t="shared" si="15"/>
        <v>43.259768943659445</v>
      </c>
      <c r="AV48" s="49">
        <f t="shared" si="15"/>
        <v>44.184249887785342</v>
      </c>
      <c r="AW48" s="49">
        <f t="shared" si="15"/>
        <v>45.127020510379765</v>
      </c>
      <c r="AX48" s="49">
        <f t="shared" si="15"/>
        <v>46.088357412357695</v>
      </c>
      <c r="AY48" s="49">
        <f t="shared" si="15"/>
        <v>47.068536135947589</v>
      </c>
      <c r="AZ48" s="49">
        <f t="shared" si="15"/>
        <v>48.068371736666215</v>
      </c>
      <c r="BA48" s="49">
        <f t="shared" si="15"/>
        <v>49.088189886135169</v>
      </c>
      <c r="BB48" s="49">
        <f t="shared" si="15"/>
        <v>50.128317528930737</v>
      </c>
      <c r="BC48" s="49">
        <f t="shared" si="15"/>
        <v>51.189082593629728</v>
      </c>
      <c r="BD48" s="49">
        <f t="shared" si="15"/>
        <v>52.270813681211777</v>
      </c>
      <c r="BE48" s="49">
        <f t="shared" si="15"/>
        <v>53.373839729555897</v>
      </c>
      <c r="BF48" s="49">
        <f t="shared" si="15"/>
        <v>54.498489652712514</v>
      </c>
      <c r="BG48" s="49">
        <f t="shared" si="15"/>
        <v>55.645091953574237</v>
      </c>
      <c r="BH48" s="49">
        <f t="shared" si="15"/>
        <v>56.813974308508847</v>
      </c>
      <c r="BI48" s="49">
        <f t="shared" si="15"/>
        <v>58.005463122457137</v>
      </c>
      <c r="BJ48" s="49">
        <f t="shared" si="15"/>
        <v>59.219883052935735</v>
      </c>
      <c r="BK48" s="49">
        <f t="shared" si="15"/>
        <v>60.457556501321406</v>
      </c>
      <c r="BL48" s="49">
        <f t="shared" si="15"/>
        <v>61.718803069728594</v>
      </c>
      <c r="BM48" s="49">
        <f t="shared" si="15"/>
        <v>63.003938981726208</v>
      </c>
      <c r="BN48" s="49">
        <f t="shared" si="15"/>
        <v>64.313276465073159</v>
      </c>
      <c r="BO48" s="49">
        <f t="shared" si="15"/>
        <v>65.647123094585041</v>
      </c>
      <c r="BP48" s="49">
        <f t="shared" si="15"/>
        <v>67.005781093176822</v>
      </c>
      <c r="BQ48" s="49">
        <f t="shared" si="15"/>
        <v>68.389546589059165</v>
      </c>
      <c r="BR48" s="49">
        <f t="shared" si="15"/>
        <v>69.808659994021909</v>
      </c>
      <c r="BS48" s="49">
        <f t="shared" si="15"/>
        <v>71.265381571923896</v>
      </c>
      <c r="BT48" s="49">
        <f t="shared" si="15"/>
        <v>72.76124243115251</v>
      </c>
      <c r="BU48" s="49">
        <f t="shared" si="15"/>
        <v>74.297934706982218</v>
      </c>
      <c r="BV48" s="49">
        <f t="shared" si="15"/>
        <v>75.877250985861536</v>
      </c>
      <c r="BW48" s="49">
        <f t="shared" si="15"/>
        <v>77.487451073490391</v>
      </c>
      <c r="BX48" s="49">
        <f t="shared" ref="BX48:CA48" si="16">BW48+(BW48*BX2)</f>
        <v>79.13031550521886</v>
      </c>
      <c r="BY48" s="49">
        <f t="shared" si="16"/>
        <v>80.807355254974496</v>
      </c>
      <c r="BZ48" s="49">
        <f t="shared" si="16"/>
        <v>82.519443874647962</v>
      </c>
      <c r="CA48" s="49">
        <f t="shared" si="16"/>
        <v>84.267380359302337</v>
      </c>
    </row>
    <row r="49" spans="1:79" s="48" customFormat="1" ht="15.5" thickTop="1" thickBot="1" x14ac:dyDescent="0.4">
      <c r="A49" s="7" t="s">
        <v>6</v>
      </c>
      <c r="B49" s="118">
        <v>0.9</v>
      </c>
      <c r="C49" s="119"/>
      <c r="D49" s="119"/>
      <c r="E49" s="119"/>
      <c r="F49" s="119"/>
      <c r="G49"/>
      <c r="H49"/>
      <c r="I49"/>
      <c r="J49" s="30" t="s">
        <v>113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79" s="48" customFormat="1" ht="15" thickTop="1" x14ac:dyDescent="0.35">
      <c r="A50" s="13" t="s">
        <v>7</v>
      </c>
      <c r="B50" s="116" t="s">
        <v>8</v>
      </c>
      <c r="C50" s="117"/>
      <c r="D50" s="117"/>
      <c r="E50" s="117"/>
      <c r="F50" s="117"/>
      <c r="G50"/>
      <c r="H50"/>
      <c r="I50"/>
      <c r="J50" s="31" t="s">
        <v>121</v>
      </c>
      <c r="K50" s="42">
        <f>K48*$U$14</f>
        <v>1100000</v>
      </c>
      <c r="L50" s="42">
        <f t="shared" ref="L50:BW50" si="17">L48*$U$14</f>
        <v>1132956</v>
      </c>
      <c r="M50" s="42">
        <f t="shared" si="17"/>
        <v>1157439.1791600001</v>
      </c>
      <c r="N50" s="42">
        <f t="shared" si="17"/>
        <v>1117090.8493744824</v>
      </c>
      <c r="O50" s="42">
        <f t="shared" si="17"/>
        <v>1182194.9040760275</v>
      </c>
      <c r="P50" s="42">
        <f t="shared" si="17"/>
        <v>1225640.5668008213</v>
      </c>
      <c r="Q50" s="42">
        <f t="shared" si="17"/>
        <v>1264517.8855797434</v>
      </c>
      <c r="R50" s="42">
        <f t="shared" si="17"/>
        <v>1294263.0344257453</v>
      </c>
      <c r="S50" s="42">
        <f t="shared" si="17"/>
        <v>1323168.2421945869</v>
      </c>
      <c r="T50" s="42">
        <f t="shared" si="17"/>
        <v>1352718.9996035993</v>
      </c>
      <c r="U50" s="42">
        <f t="shared" si="17"/>
        <v>1382929.7239280797</v>
      </c>
      <c r="V50" s="42">
        <f t="shared" si="17"/>
        <v>1413354.1778544975</v>
      </c>
      <c r="W50" s="42">
        <f t="shared" si="17"/>
        <v>1444447.9697672962</v>
      </c>
      <c r="X50" s="42">
        <f t="shared" si="17"/>
        <v>1476225.8251021768</v>
      </c>
      <c r="Y50" s="42">
        <f t="shared" si="17"/>
        <v>1508702.7932544248</v>
      </c>
      <c r="Z50" s="42">
        <f t="shared" si="17"/>
        <v>1541894.2547060221</v>
      </c>
      <c r="AA50" s="42">
        <f t="shared" si="17"/>
        <v>1575815.9283095547</v>
      </c>
      <c r="AB50" s="42">
        <f t="shared" si="17"/>
        <v>1610483.8787323649</v>
      </c>
      <c r="AC50" s="42">
        <f t="shared" si="17"/>
        <v>1645914.5240644768</v>
      </c>
      <c r="AD50" s="42">
        <f t="shared" si="17"/>
        <v>1682124.6435938955</v>
      </c>
      <c r="AE50" s="42">
        <f t="shared" si="17"/>
        <v>1719131.3857529613</v>
      </c>
      <c r="AF50" s="42">
        <f t="shared" si="17"/>
        <v>1756952.2762395262</v>
      </c>
      <c r="AG50" s="42">
        <f t="shared" si="17"/>
        <v>1795605.2263167957</v>
      </c>
      <c r="AH50" s="42">
        <f t="shared" si="17"/>
        <v>1835108.541295765</v>
      </c>
      <c r="AI50" s="42">
        <f t="shared" si="17"/>
        <v>1875480.9292042719</v>
      </c>
      <c r="AJ50" s="42">
        <f t="shared" si="17"/>
        <v>1916741.5096467657</v>
      </c>
      <c r="AK50" s="42">
        <f t="shared" si="17"/>
        <v>1958909.8228589944</v>
      </c>
      <c r="AL50" s="42">
        <f t="shared" si="17"/>
        <v>2002005.8389618923</v>
      </c>
      <c r="AM50" s="42">
        <f t="shared" si="17"/>
        <v>2046049.9674190537</v>
      </c>
      <c r="AN50" s="42">
        <f t="shared" si="17"/>
        <v>2082428.7358397644</v>
      </c>
      <c r="AO50" s="42">
        <f t="shared" si="17"/>
        <v>2118579.6986939427</v>
      </c>
      <c r="AP50" s="42">
        <f t="shared" si="17"/>
        <v>2155252.3132783347</v>
      </c>
      <c r="AQ50" s="42">
        <f t="shared" si="17"/>
        <v>2192387.3106361204</v>
      </c>
      <c r="AR50" s="42">
        <f t="shared" si="17"/>
        <v>2229986.7530135298</v>
      </c>
      <c r="AS50" s="42">
        <f t="shared" si="17"/>
        <v>2279678.8262054129</v>
      </c>
      <c r="AT50" s="42">
        <f t="shared" si="17"/>
        <v>2329341.098728261</v>
      </c>
      <c r="AU50" s="42">
        <f t="shared" si="17"/>
        <v>2379287.2919012695</v>
      </c>
      <c r="AV50" s="42">
        <f t="shared" si="17"/>
        <v>2430133.7438281938</v>
      </c>
      <c r="AW50" s="42">
        <f t="shared" si="17"/>
        <v>2481986.1280708872</v>
      </c>
      <c r="AX50" s="42">
        <f t="shared" si="17"/>
        <v>2534859.6576796733</v>
      </c>
      <c r="AY50" s="42">
        <f t="shared" si="17"/>
        <v>2588769.4874771172</v>
      </c>
      <c r="AZ50" s="42">
        <f t="shared" si="17"/>
        <v>2643760.4455166417</v>
      </c>
      <c r="BA50" s="42">
        <f t="shared" si="17"/>
        <v>2699850.4437374342</v>
      </c>
      <c r="BB50" s="42">
        <f t="shared" si="17"/>
        <v>2757057.4640911906</v>
      </c>
      <c r="BC50" s="42">
        <f t="shared" si="17"/>
        <v>2815399.5426496351</v>
      </c>
      <c r="BD50" s="42">
        <f t="shared" si="17"/>
        <v>2874894.7524666479</v>
      </c>
      <c r="BE50" s="42">
        <f t="shared" si="17"/>
        <v>2935561.1851255745</v>
      </c>
      <c r="BF50" s="42">
        <f t="shared" si="17"/>
        <v>2997416.9308991884</v>
      </c>
      <c r="BG50" s="42">
        <f t="shared" si="17"/>
        <v>3060480.0574465832</v>
      </c>
      <c r="BH50" s="42">
        <f t="shared" si="17"/>
        <v>3124768.5869679865</v>
      </c>
      <c r="BI50" s="42">
        <f t="shared" si="17"/>
        <v>3190300.4717351426</v>
      </c>
      <c r="BJ50" s="42">
        <f t="shared" si="17"/>
        <v>3257093.5679114657</v>
      </c>
      <c r="BK50" s="42">
        <f t="shared" si="17"/>
        <v>3325165.6075726775</v>
      </c>
      <c r="BL50" s="42">
        <f t="shared" si="17"/>
        <v>3394534.1688350728</v>
      </c>
      <c r="BM50" s="42">
        <f t="shared" si="17"/>
        <v>3465216.6439949414</v>
      </c>
      <c r="BN50" s="42">
        <f t="shared" si="17"/>
        <v>3537230.2055790238</v>
      </c>
      <c r="BO50" s="42">
        <f t="shared" si="17"/>
        <v>3610591.7702021771</v>
      </c>
      <c r="BP50" s="42">
        <f t="shared" si="17"/>
        <v>3685317.960124725</v>
      </c>
      <c r="BQ50" s="42">
        <f t="shared" si="17"/>
        <v>3761425.0623982539</v>
      </c>
      <c r="BR50" s="42">
        <f t="shared" si="17"/>
        <v>3839476.2996712048</v>
      </c>
      <c r="BS50" s="42">
        <f t="shared" si="17"/>
        <v>3919595.9864558144</v>
      </c>
      <c r="BT50" s="42">
        <f t="shared" si="17"/>
        <v>4001868.3337133881</v>
      </c>
      <c r="BU50" s="42">
        <f t="shared" si="17"/>
        <v>4086386.4088840219</v>
      </c>
      <c r="BV50" s="42">
        <f t="shared" si="17"/>
        <v>4173248.8042223845</v>
      </c>
      <c r="BW50" s="42">
        <f t="shared" si="17"/>
        <v>4261809.8090419713</v>
      </c>
      <c r="BX50" s="42">
        <f t="shared" ref="BX50:CA50" si="18">BX48*$U$14</f>
        <v>4352167.3527870374</v>
      </c>
      <c r="BY50" s="42">
        <f t="shared" si="18"/>
        <v>4444404.5390235977</v>
      </c>
      <c r="BZ50" s="42">
        <f t="shared" si="18"/>
        <v>4538569.4131056378</v>
      </c>
      <c r="CA50" s="42">
        <f t="shared" si="18"/>
        <v>4634705.9197616288</v>
      </c>
    </row>
    <row r="53" spans="1:79" ht="14.5" x14ac:dyDescent="0.35">
      <c r="I53" t="s">
        <v>235</v>
      </c>
      <c r="J53" s="71" t="s">
        <v>129</v>
      </c>
      <c r="K53" s="64">
        <v>1</v>
      </c>
      <c r="L53" s="64">
        <v>2</v>
      </c>
      <c r="M53" s="64">
        <v>3</v>
      </c>
      <c r="N53" s="64">
        <v>4</v>
      </c>
      <c r="O53" s="64">
        <v>5</v>
      </c>
      <c r="P53" s="64">
        <v>6</v>
      </c>
      <c r="Q53" s="64">
        <v>7</v>
      </c>
      <c r="R53" s="64">
        <v>8</v>
      </c>
      <c r="S53" s="64">
        <v>9</v>
      </c>
      <c r="T53" s="64">
        <v>10</v>
      </c>
      <c r="U53" s="64">
        <v>11</v>
      </c>
      <c r="V53" s="64">
        <v>12</v>
      </c>
      <c r="W53" s="64">
        <v>13</v>
      </c>
      <c r="X53" s="64">
        <v>14</v>
      </c>
      <c r="Y53" s="64">
        <v>15</v>
      </c>
      <c r="Z53" s="64">
        <v>16</v>
      </c>
      <c r="AA53" s="64">
        <v>17</v>
      </c>
      <c r="AB53" s="64">
        <v>18</v>
      </c>
      <c r="AC53" s="64">
        <v>19</v>
      </c>
      <c r="AD53" s="64">
        <v>20</v>
      </c>
      <c r="AE53" s="64">
        <v>21</v>
      </c>
      <c r="AF53" s="64">
        <v>22</v>
      </c>
      <c r="AG53" s="64">
        <v>23</v>
      </c>
      <c r="AH53" s="64">
        <v>24</v>
      </c>
      <c r="AI53" s="64">
        <v>25</v>
      </c>
      <c r="AJ53" s="64">
        <v>26</v>
      </c>
      <c r="AK53" s="64">
        <v>27</v>
      </c>
      <c r="AL53" s="64">
        <v>28</v>
      </c>
      <c r="AM53" s="64">
        <v>29</v>
      </c>
      <c r="AN53" s="64">
        <v>30</v>
      </c>
      <c r="AO53" s="64">
        <v>31</v>
      </c>
      <c r="AP53" s="64">
        <v>32</v>
      </c>
      <c r="AQ53" s="64">
        <v>33</v>
      </c>
      <c r="AR53" s="64">
        <v>34</v>
      </c>
      <c r="AS53" s="64">
        <v>35</v>
      </c>
      <c r="AT53" s="64">
        <v>36</v>
      </c>
      <c r="AU53" s="64">
        <v>37</v>
      </c>
      <c r="AV53" s="64">
        <v>38</v>
      </c>
      <c r="AW53" s="64">
        <v>39</v>
      </c>
      <c r="AX53" s="64">
        <v>40</v>
      </c>
      <c r="AY53" s="64">
        <v>41</v>
      </c>
      <c r="AZ53" s="64">
        <v>42</v>
      </c>
      <c r="BA53" s="64">
        <v>43</v>
      </c>
      <c r="BB53" s="64">
        <v>44</v>
      </c>
      <c r="BC53" s="64">
        <v>45</v>
      </c>
    </row>
    <row r="54" spans="1:79" ht="14.5" x14ac:dyDescent="0.35">
      <c r="I54" s="91">
        <f>-PMT((0.75*K79)+(0.25*K81),45,(NPV((0.75*K79)+(0.25*K81),K54:BC54)))</f>
        <v>110163.34537800449</v>
      </c>
      <c r="J54" s="70" t="s">
        <v>130</v>
      </c>
      <c r="K54" s="43">
        <v>104721.75680529689</v>
      </c>
      <c r="L54" s="43">
        <v>151420.49377358714</v>
      </c>
      <c r="M54" s="43">
        <v>147470.09267938804</v>
      </c>
      <c r="N54" s="43">
        <v>143639.7435153363</v>
      </c>
      <c r="O54" s="43">
        <v>139920.45103594527</v>
      </c>
      <c r="P54" s="43">
        <v>136304.02726134911</v>
      </c>
      <c r="Q54" s="43">
        <v>132782.74550632213</v>
      </c>
      <c r="R54" s="43">
        <v>129349.45570393917</v>
      </c>
      <c r="S54" s="43">
        <v>125965.63975173219</v>
      </c>
      <c r="T54" s="43">
        <v>122588.97386645041</v>
      </c>
      <c r="U54" s="43">
        <v>119212.30798116862</v>
      </c>
      <c r="V54" s="43">
        <v>115835.64209588684</v>
      </c>
      <c r="W54" s="43">
        <v>112458.97621060503</v>
      </c>
      <c r="X54" s="43">
        <v>109082.31032532328</v>
      </c>
      <c r="Y54" s="43">
        <v>105705.64444004148</v>
      </c>
      <c r="Z54" s="43">
        <v>102328.97855475971</v>
      </c>
      <c r="AA54" s="43">
        <v>98952.312669477906</v>
      </c>
      <c r="AB54" s="43">
        <v>95575.646784196142</v>
      </c>
      <c r="AC54" s="43">
        <v>92198.980898914349</v>
      </c>
      <c r="AD54" s="43">
        <v>88822.315013632571</v>
      </c>
      <c r="AE54" s="43">
        <v>85703.051537657986</v>
      </c>
      <c r="AF54" s="43">
        <v>83098.24690931756</v>
      </c>
      <c r="AG54" s="43">
        <v>80750.498719304131</v>
      </c>
      <c r="AH54" s="43">
        <v>78402.750529290686</v>
      </c>
      <c r="AI54" s="43">
        <v>76055.002339277227</v>
      </c>
      <c r="AJ54" s="43">
        <v>73707.254149263797</v>
      </c>
      <c r="AK54" s="91">
        <v>71359.505959250338</v>
      </c>
      <c r="AL54" s="91">
        <v>69011.75776923688</v>
      </c>
      <c r="AM54" s="91">
        <v>66664.009579223435</v>
      </c>
      <c r="AN54" s="91">
        <v>64316.261389209976</v>
      </c>
      <c r="AO54" s="91">
        <v>61968.513199196539</v>
      </c>
      <c r="AP54" s="91">
        <v>59620.765009183087</v>
      </c>
      <c r="AQ54" s="91">
        <v>57273.016819169628</v>
      </c>
      <c r="AR54" s="91">
        <v>54925.268629156191</v>
      </c>
      <c r="AS54" s="91">
        <v>52577.52043914274</v>
      </c>
      <c r="AT54" s="91">
        <v>50229.772249129295</v>
      </c>
      <c r="AU54" s="91">
        <v>47882.024059115844</v>
      </c>
      <c r="AV54" s="91">
        <v>45534.275869102392</v>
      </c>
      <c r="AW54" s="91">
        <v>43186.527679088962</v>
      </c>
      <c r="AX54" s="91">
        <v>40838.779489075496</v>
      </c>
      <c r="AY54" s="91">
        <v>38491.031299062059</v>
      </c>
      <c r="AZ54" s="91">
        <v>36143.283109048614</v>
      </c>
      <c r="BA54" s="91">
        <v>33795.534919035163</v>
      </c>
      <c r="BB54" s="91">
        <v>31447.786729021707</v>
      </c>
      <c r="BC54" s="91">
        <v>29100.038539008267</v>
      </c>
    </row>
    <row r="57" spans="1:79" ht="14.5" x14ac:dyDescent="0.35">
      <c r="J57" s="21" t="s">
        <v>124</v>
      </c>
      <c r="K57" s="35">
        <v>2017</v>
      </c>
      <c r="L57" s="35">
        <v>2018</v>
      </c>
      <c r="M57" s="35">
        <v>2019</v>
      </c>
      <c r="N57" s="35">
        <v>2020</v>
      </c>
      <c r="O57" s="35">
        <v>2021</v>
      </c>
      <c r="P57" s="35">
        <v>2022</v>
      </c>
      <c r="Q57" s="35">
        <v>2023</v>
      </c>
      <c r="R57" s="35">
        <v>2024</v>
      </c>
      <c r="S57" s="35">
        <v>2025</v>
      </c>
      <c r="T57" s="35">
        <v>2026</v>
      </c>
      <c r="U57" s="35">
        <v>2027</v>
      </c>
      <c r="V57" s="35">
        <v>2028</v>
      </c>
      <c r="W57" s="35">
        <v>2029</v>
      </c>
      <c r="X57" s="35">
        <v>2030</v>
      </c>
      <c r="Y57" s="35">
        <v>2031</v>
      </c>
      <c r="Z57" s="35">
        <v>2032</v>
      </c>
      <c r="AA57" s="35">
        <v>2033</v>
      </c>
      <c r="AB57" s="35">
        <v>2034</v>
      </c>
      <c r="AC57" s="35">
        <v>2035</v>
      </c>
      <c r="AD57" s="35">
        <v>2036</v>
      </c>
      <c r="AE57" s="35">
        <v>2037</v>
      </c>
      <c r="AF57" s="35">
        <v>2038</v>
      </c>
      <c r="AG57" s="35">
        <v>2039</v>
      </c>
      <c r="AH57" s="35">
        <v>2040</v>
      </c>
      <c r="AI57" s="35">
        <v>2041</v>
      </c>
      <c r="AJ57" s="35">
        <v>2042</v>
      </c>
      <c r="AK57" s="35">
        <v>2043</v>
      </c>
      <c r="AL57" s="35">
        <v>2044</v>
      </c>
      <c r="AM57" s="35">
        <v>2045</v>
      </c>
      <c r="AN57" s="35">
        <v>2046</v>
      </c>
      <c r="AO57" s="35">
        <v>2047</v>
      </c>
      <c r="AP57" s="35">
        <v>2048</v>
      </c>
      <c r="AQ57" s="35">
        <v>2049</v>
      </c>
      <c r="AR57" s="35">
        <v>2050</v>
      </c>
      <c r="AS57" s="35">
        <v>2051</v>
      </c>
      <c r="AT57" s="35">
        <v>2052</v>
      </c>
      <c r="AU57" s="35">
        <v>2053</v>
      </c>
      <c r="AV57" s="35">
        <v>2054</v>
      </c>
      <c r="AW57" s="35">
        <v>2055</v>
      </c>
      <c r="AX57" s="35">
        <v>2056</v>
      </c>
      <c r="AY57" s="35">
        <v>2057</v>
      </c>
      <c r="AZ57" s="35">
        <v>2058</v>
      </c>
      <c r="BA57" s="35">
        <v>2059</v>
      </c>
      <c r="BB57" s="35">
        <v>2060</v>
      </c>
      <c r="BC57" s="35">
        <v>2061</v>
      </c>
      <c r="BD57" s="35">
        <v>2062</v>
      </c>
      <c r="BE57" s="35">
        <v>2063</v>
      </c>
      <c r="BF57" s="35">
        <v>2064</v>
      </c>
      <c r="BG57" s="35">
        <v>2065</v>
      </c>
      <c r="BH57" s="35">
        <v>2066</v>
      </c>
      <c r="BI57" s="35">
        <v>2067</v>
      </c>
      <c r="BJ57" s="35">
        <v>2068</v>
      </c>
      <c r="BK57" s="35">
        <v>2069</v>
      </c>
      <c r="BL57" s="35">
        <v>2070</v>
      </c>
      <c r="BM57" s="35">
        <v>2071</v>
      </c>
      <c r="BN57" s="35">
        <v>2072</v>
      </c>
      <c r="BO57" s="35">
        <v>2073</v>
      </c>
      <c r="BP57" s="35">
        <v>2074</v>
      </c>
      <c r="BQ57" s="35">
        <v>2075</v>
      </c>
      <c r="BR57" s="35">
        <v>2076</v>
      </c>
      <c r="BS57" s="35">
        <v>2077</v>
      </c>
      <c r="BT57" s="35">
        <v>2078</v>
      </c>
      <c r="BU57" s="35">
        <v>2079</v>
      </c>
      <c r="BV57" s="35">
        <v>2080</v>
      </c>
      <c r="BW57" s="35">
        <v>2081</v>
      </c>
      <c r="BX57" s="35">
        <v>2082</v>
      </c>
      <c r="BY57" s="35">
        <v>2083</v>
      </c>
      <c r="BZ57" s="35">
        <v>2084</v>
      </c>
      <c r="CA57" s="35">
        <v>2085</v>
      </c>
    </row>
    <row r="58" spans="1:79" ht="14.5" x14ac:dyDescent="0.35">
      <c r="J58" s="23" t="s">
        <v>125</v>
      </c>
      <c r="K58" s="42">
        <f>K$54+(K35+K29+K23+K45*(1+$P11))</f>
        <v>4221474.5628634328</v>
      </c>
      <c r="L58" s="42">
        <f t="shared" ref="L58:O58" si="19">L$54+(L35+L29+L23+L45*(1+$P11))</f>
        <v>4391511.2139012236</v>
      </c>
      <c r="M58" s="42">
        <f t="shared" si="19"/>
        <v>4490094.183756982</v>
      </c>
      <c r="N58" s="42">
        <f t="shared" si="19"/>
        <v>4410838.6998902289</v>
      </c>
      <c r="O58" s="42">
        <f t="shared" si="19"/>
        <v>4527820.2004571995</v>
      </c>
      <c r="P58" s="42">
        <f>K$54+(P35+P29+P23+P45*(1+$P11))</f>
        <v>4658110.5021909308</v>
      </c>
      <c r="Q58" s="42">
        <f>$I$54+(Q35+Q29+Q23+Q45*(1+$P11))</f>
        <v>4809032.3308541188</v>
      </c>
      <c r="R58" s="42">
        <f t="shared" ref="R58:CA61" si="20">$I$54+(R35+R29+R23+R45*(1+$P11))</f>
        <v>4921331.9463819051</v>
      </c>
      <c r="S58" s="42">
        <f t="shared" si="20"/>
        <v>5029046.1707820175</v>
      </c>
      <c r="T58" s="42">
        <f t="shared" si="20"/>
        <v>5138901.2205493739</v>
      </c>
      <c r="U58" s="42">
        <f t="shared" si="20"/>
        <v>5251209.6997615341</v>
      </c>
      <c r="V58" s="42">
        <f t="shared" si="20"/>
        <v>5364392.092386649</v>
      </c>
      <c r="W58" s="42">
        <f t="shared" si="20"/>
        <v>5479985.1248208405</v>
      </c>
      <c r="X58" s="42">
        <f t="shared" si="20"/>
        <v>5598121.2039685817</v>
      </c>
      <c r="Y58" s="42">
        <f t="shared" si="20"/>
        <v>5718856.2768575745</v>
      </c>
      <c r="Z58" s="42">
        <f t="shared" si="20"/>
        <v>5842247.5213501258</v>
      </c>
      <c r="AA58" s="42">
        <f t="shared" si="20"/>
        <v>5968353.373221512</v>
      </c>
      <c r="AB58" s="42">
        <f t="shared" si="20"/>
        <v>6097233.5538340686</v>
      </c>
      <c r="AC58" s="42">
        <f t="shared" si="20"/>
        <v>6228949.0984201031</v>
      </c>
      <c r="AD58" s="42">
        <f t="shared" si="20"/>
        <v>6363562.3849870292</v>
      </c>
      <c r="AE58" s="42">
        <f t="shared" si="20"/>
        <v>6501137.1638584277</v>
      </c>
      <c r="AF58" s="42">
        <f t="shared" si="20"/>
        <v>6641738.5878649978</v>
      </c>
      <c r="AG58" s="42">
        <f t="shared" si="20"/>
        <v>6785433.2431997107</v>
      </c>
      <c r="AH58" s="42">
        <f t="shared" si="20"/>
        <v>6932289.1809517881</v>
      </c>
      <c r="AI58" s="42">
        <f t="shared" si="20"/>
        <v>7082375.949334411</v>
      </c>
      <c r="AJ58" s="42">
        <f t="shared" si="20"/>
        <v>7235764.6266214522</v>
      </c>
      <c r="AK58" s="42">
        <f t="shared" si="20"/>
        <v>7392527.8548088083</v>
      </c>
      <c r="AL58" s="42">
        <f t="shared" si="20"/>
        <v>7552739.8740162859</v>
      </c>
      <c r="AM58" s="42">
        <f t="shared" si="20"/>
        <v>7716476.5576463277</v>
      </c>
      <c r="AN58" s="42">
        <f t="shared" si="20"/>
        <v>7853203.9857972916</v>
      </c>
      <c r="AO58" s="42">
        <f t="shared" si="20"/>
        <v>7987774.4407025576</v>
      </c>
      <c r="AP58" s="42">
        <f t="shared" si="20"/>
        <v>8124154.2172099231</v>
      </c>
      <c r="AQ58" s="42">
        <f t="shared" si="20"/>
        <v>8262265.1145382142</v>
      </c>
      <c r="AR58" s="42">
        <f t="shared" si="20"/>
        <v>8402104.0109229796</v>
      </c>
      <c r="AS58" s="42">
        <f t="shared" si="20"/>
        <v>8584896.904498037</v>
      </c>
      <c r="AT58" s="42">
        <f t="shared" si="20"/>
        <v>8769712.8052625544</v>
      </c>
      <c r="AU58" s="42">
        <f t="shared" si="20"/>
        <v>8955530.0496778525</v>
      </c>
      <c r="AV58" s="42">
        <f t="shared" si="20"/>
        <v>9144588.9775245674</v>
      </c>
      <c r="AW58" s="42">
        <f t="shared" si="20"/>
        <v>9337372.7290587556</v>
      </c>
      <c r="AX58" s="42">
        <f t="shared" si="20"/>
        <v>9533953.8410731796</v>
      </c>
      <c r="AY58" s="42">
        <f t="shared" si="20"/>
        <v>9734388.7202035151</v>
      </c>
      <c r="AZ58" s="42">
        <f t="shared" si="20"/>
        <v>9938838.9639228508</v>
      </c>
      <c r="BA58" s="42">
        <f>$I$54+(BA35+BA29+BA23+BA45*(1+$P11))</f>
        <v>10147375.966841478</v>
      </c>
      <c r="BB58" s="42">
        <f t="shared" si="20"/>
        <v>10360066.633755544</v>
      </c>
      <c r="BC58" s="42">
        <f t="shared" si="20"/>
        <v>10576978.073658265</v>
      </c>
      <c r="BD58" s="42">
        <f t="shared" si="20"/>
        <v>10798177.536183136</v>
      </c>
      <c r="BE58" s="42">
        <f t="shared" si="20"/>
        <v>11023732.343166485</v>
      </c>
      <c r="BF58" s="42">
        <f t="shared" si="20"/>
        <v>11253709.815059973</v>
      </c>
      <c r="BG58" s="42">
        <f t="shared" si="20"/>
        <v>11488177.191911843</v>
      </c>
      <c r="BH58" s="42">
        <f t="shared" si="20"/>
        <v>11727201.548623454</v>
      </c>
      <c r="BI58" s="42">
        <f t="shared" si="20"/>
        <v>11970849.704175232</v>
      </c>
      <c r="BJ58" s="42">
        <f t="shared" si="20"/>
        <v>12219188.124503382</v>
      </c>
      <c r="BK58" s="42">
        <f t="shared" si="20"/>
        <v>12472282.818695683</v>
      </c>
      <c r="BL58" s="42">
        <f t="shared" si="20"/>
        <v>12730199.228161424</v>
      </c>
      <c r="BM58" s="42">
        <f t="shared" si="20"/>
        <v>12993002.108417202</v>
      </c>
      <c r="BN58" s="42">
        <f t="shared" si="20"/>
        <v>13260755.403116498</v>
      </c>
      <c r="BO58" s="42">
        <f t="shared" si="20"/>
        <v>13533522.109937452</v>
      </c>
      <c r="BP58" s="42">
        <f t="shared" si="20"/>
        <v>13811364.137929253</v>
      </c>
      <c r="BQ58" s="42">
        <f t="shared" si="20"/>
        <v>14094342.155903889</v>
      </c>
      <c r="BR58" s="42">
        <f t="shared" si="20"/>
        <v>14384455.835163206</v>
      </c>
      <c r="BS58" s="42">
        <f t="shared" si="20"/>
        <v>14682245.054201692</v>
      </c>
      <c r="BT58" s="42">
        <f t="shared" si="20"/>
        <v>14988030.250816599</v>
      </c>
      <c r="BU58" s="42">
        <f t="shared" si="20"/>
        <v>15302156.202443972</v>
      </c>
      <c r="BV58" s="42">
        <f t="shared" si="20"/>
        <v>15624988.832755096</v>
      </c>
      <c r="BW58" s="42">
        <f t="shared" si="20"/>
        <v>15954256.246139234</v>
      </c>
      <c r="BX58" s="42">
        <f t="shared" si="20"/>
        <v>16290191.969628517</v>
      </c>
      <c r="BY58" s="42">
        <f t="shared" si="20"/>
        <v>16633107.870398905</v>
      </c>
      <c r="BZ58" s="42">
        <f t="shared" si="20"/>
        <v>16983188.913267463</v>
      </c>
      <c r="CA58" s="42">
        <f t="shared" si="20"/>
        <v>17340599.353742696</v>
      </c>
    </row>
    <row r="59" spans="1:79" ht="14.5" x14ac:dyDescent="0.35">
      <c r="J59" s="23" t="s">
        <v>126</v>
      </c>
      <c r="K59" s="42">
        <f t="shared" ref="K59:K60" si="21">K$54+(K36+K30+K24-K48)*(1+$P12)</f>
        <v>5112333.104226619</v>
      </c>
      <c r="L59" s="42">
        <f t="shared" ref="L59:O60" si="22">L$54+L36+L30+L24</f>
        <v>5081569.8257330041</v>
      </c>
      <c r="M59" s="42">
        <f t="shared" si="22"/>
        <v>5197960.3514104476</v>
      </c>
      <c r="N59" s="42">
        <f t="shared" si="22"/>
        <v>5114196.4574932847</v>
      </c>
      <c r="O59" s="42">
        <f t="shared" si="22"/>
        <v>5238186.6098577781</v>
      </c>
      <c r="P59" s="42">
        <f>K$54+(P36+P30+P24+P46*(1+$P12))</f>
        <v>5395708.8559064372</v>
      </c>
      <c r="Q59" s="42">
        <f>$I$54+(Q36+Q30+Q24+Q46*(1+$P12))</f>
        <v>5570305.6950640669</v>
      </c>
      <c r="R59" s="42">
        <f t="shared" si="20"/>
        <v>5700983.0294228783</v>
      </c>
      <c r="S59" s="42">
        <f t="shared" si="20"/>
        <v>5826179.8848312153</v>
      </c>
      <c r="T59" s="42">
        <f t="shared" si="20"/>
        <v>5953837.5875456696</v>
      </c>
      <c r="U59" s="42">
        <f t="shared" si="20"/>
        <v>6084346.3122874144</v>
      </c>
      <c r="V59" s="42">
        <f t="shared" si="20"/>
        <v>6215878.8201829605</v>
      </c>
      <c r="W59" s="42">
        <f t="shared" si="20"/>
        <v>6350204.5606286693</v>
      </c>
      <c r="X59" s="42">
        <f t="shared" si="20"/>
        <v>6487485.4673641836</v>
      </c>
      <c r="Y59" s="42">
        <f t="shared" si="20"/>
        <v>6627786.5540478798</v>
      </c>
      <c r="Z59" s="42">
        <f t="shared" si="20"/>
        <v>6771174.2646386167</v>
      </c>
      <c r="AA59" s="42">
        <f t="shared" si="20"/>
        <v>6917716.5048623504</v>
      </c>
      <c r="AB59" s="42">
        <f t="shared" si="20"/>
        <v>7067482.6743710069</v>
      </c>
      <c r="AC59" s="42">
        <f t="shared" si="20"/>
        <v>7220543.6996088522</v>
      </c>
      <c r="AD59" s="42">
        <f t="shared" si="20"/>
        <v>7376972.0674019307</v>
      </c>
      <c r="AE59" s="42">
        <f t="shared" si="20"/>
        <v>7536841.8592864573</v>
      </c>
      <c r="AF59" s="42">
        <f t="shared" si="20"/>
        <v>7700228.7865924435</v>
      </c>
      <c r="AG59" s="42">
        <f t="shared" si="20"/>
        <v>7867210.2262991602</v>
      </c>
      <c r="AH59" s="42">
        <f t="shared" si="20"/>
        <v>8037865.2576794261</v>
      </c>
      <c r="AI59" s="42">
        <f t="shared" si="20"/>
        <v>8212274.6997500574</v>
      </c>
      <c r="AJ59" s="42">
        <f t="shared" si="20"/>
        <v>8390521.1495462414</v>
      </c>
      <c r="AK59" s="42">
        <f t="shared" si="20"/>
        <v>8572689.0212379433</v>
      </c>
      <c r="AL59" s="42">
        <f t="shared" si="20"/>
        <v>8758864.586106861</v>
      </c>
      <c r="AM59" s="42">
        <f t="shared" si="20"/>
        <v>8949136.013402896</v>
      </c>
      <c r="AN59" s="42">
        <f t="shared" si="20"/>
        <v>9108175.6530699879</v>
      </c>
      <c r="AO59" s="42">
        <f t="shared" si="20"/>
        <v>9264572.6473392099</v>
      </c>
      <c r="AP59" s="42">
        <f t="shared" si="20"/>
        <v>9423058.6753905043</v>
      </c>
      <c r="AQ59" s="42">
        <f t="shared" si="20"/>
        <v>9583557.6312690526</v>
      </c>
      <c r="AR59" s="42">
        <f t="shared" si="20"/>
        <v>9746064.7664018348</v>
      </c>
      <c r="AS59" s="42">
        <f t="shared" si="20"/>
        <v>9958279.0000229832</v>
      </c>
      <c r="AT59" s="42">
        <f t="shared" si="20"/>
        <v>10173065.785305697</v>
      </c>
      <c r="AU59" s="42">
        <f t="shared" si="20"/>
        <v>10389010.563386371</v>
      </c>
      <c r="AV59" s="42">
        <f t="shared" si="20"/>
        <v>10608711.445673769</v>
      </c>
      <c r="AW59" s="42">
        <f t="shared" si="20"/>
        <v>10832739.250274871</v>
      </c>
      <c r="AX59" s="42">
        <f t="shared" si="20"/>
        <v>11061179.929572169</v>
      </c>
      <c r="AY59" s="42">
        <f t="shared" si="20"/>
        <v>11294099.03834641</v>
      </c>
      <c r="AZ59" s="42">
        <f t="shared" si="20"/>
        <v>11531683.837080758</v>
      </c>
      <c r="BA59" s="42">
        <f t="shared" si="20"/>
        <v>11774017.7897451</v>
      </c>
      <c r="BB59" s="42">
        <f t="shared" si="20"/>
        <v>12021178.649353011</v>
      </c>
      <c r="BC59" s="42">
        <f t="shared" si="20"/>
        <v>12273244.406518759</v>
      </c>
      <c r="BD59" s="42">
        <f t="shared" si="20"/>
        <v>12530293.215616696</v>
      </c>
      <c r="BE59" s="42">
        <f t="shared" si="20"/>
        <v>12792403.315269794</v>
      </c>
      <c r="BF59" s="42">
        <f t="shared" si="20"/>
        <v>13059652.942854315</v>
      </c>
      <c r="BG59" s="42">
        <f t="shared" si="20"/>
        <v>13332120.242693843</v>
      </c>
      <c r="BH59" s="42">
        <f t="shared" si="20"/>
        <v>13609883.16760174</v>
      </c>
      <c r="BI59" s="42">
        <f t="shared" si="20"/>
        <v>13893019.373416547</v>
      </c>
      <c r="BJ59" s="42">
        <f t="shared" si="20"/>
        <v>14181606.106160138</v>
      </c>
      <c r="BK59" s="42">
        <f t="shared" si="20"/>
        <v>14475720.081433142</v>
      </c>
      <c r="BL59" s="42">
        <f t="shared" si="20"/>
        <v>14775437.355646936</v>
      </c>
      <c r="BM59" s="42">
        <f t="shared" si="20"/>
        <v>15080833.188675743</v>
      </c>
      <c r="BN59" s="42">
        <f t="shared" si="20"/>
        <v>15391981.897496633</v>
      </c>
      <c r="BO59" s="42">
        <f t="shared" si="20"/>
        <v>15708956.700369295</v>
      </c>
      <c r="BP59" s="42">
        <f t="shared" si="20"/>
        <v>16031829.551091265</v>
      </c>
      <c r="BQ59" s="42">
        <f t="shared" si="20"/>
        <v>16360670.962848492</v>
      </c>
      <c r="BR59" s="42">
        <f t="shared" si="20"/>
        <v>16697794.887085062</v>
      </c>
      <c r="BS59" s="42">
        <f t="shared" si="20"/>
        <v>17043836.769950826</v>
      </c>
      <c r="BT59" s="42">
        <f t="shared" si="20"/>
        <v>17399169.745191339</v>
      </c>
      <c r="BU59" s="42">
        <f t="shared" si="20"/>
        <v>17764194.338643603</v>
      </c>
      <c r="BV59" s="42">
        <f t="shared" si="20"/>
        <v>18139335.712393597</v>
      </c>
      <c r="BW59" s="42">
        <f t="shared" si="20"/>
        <v>18521967.151989274</v>
      </c>
      <c r="BX59" s="42">
        <f t="shared" si="20"/>
        <v>18912346.467018921</v>
      </c>
      <c r="BY59" s="42">
        <f t="shared" si="20"/>
        <v>19310836.368922766</v>
      </c>
      <c r="BZ59" s="42">
        <f t="shared" si="20"/>
        <v>19717652.457549989</v>
      </c>
      <c r="CA59" s="42">
        <f t="shared" si="20"/>
        <v>20132985.699531801</v>
      </c>
    </row>
    <row r="60" spans="1:79" ht="14.5" x14ac:dyDescent="0.35">
      <c r="J60" s="23" t="s">
        <v>127</v>
      </c>
      <c r="K60" s="42">
        <f t="shared" si="21"/>
        <v>1932296.8510827883</v>
      </c>
      <c r="L60" s="42">
        <f t="shared" si="22"/>
        <v>1950717.5754476204</v>
      </c>
      <c r="M60" s="42">
        <f t="shared" si="22"/>
        <v>1993461.8017383972</v>
      </c>
      <c r="N60" s="42">
        <f t="shared" si="22"/>
        <v>1979693.3176456848</v>
      </c>
      <c r="O60" s="42">
        <f t="shared" si="22"/>
        <v>1991292.3171597149</v>
      </c>
      <c r="P60" s="42">
        <f t="shared" ref="P60:P61" si="23">K$54+(P37+P31+P25+P47*(1+$P13))</f>
        <v>2028072.4647022067</v>
      </c>
      <c r="Q60" s="42">
        <f t="shared" ref="Q60:Q61" si="24">$I$54+(Q37+Q31+Q25+Q47*(1+$P13))</f>
        <v>2095497.1052304583</v>
      </c>
      <c r="R60" s="42">
        <f t="shared" si="20"/>
        <v>2143844.1670535523</v>
      </c>
      <c r="S60" s="42">
        <f t="shared" si="20"/>
        <v>2189509.5209420524</v>
      </c>
      <c r="T60" s="42">
        <f t="shared" si="20"/>
        <v>2235948.2521963161</v>
      </c>
      <c r="U60" s="42">
        <f t="shared" si="20"/>
        <v>2283424.1151152584</v>
      </c>
      <c r="V60" s="42">
        <f t="shared" si="20"/>
        <v>2331309.7363314917</v>
      </c>
      <c r="W60" s="42">
        <f t="shared" si="20"/>
        <v>2380174.9569324688</v>
      </c>
      <c r="X60" s="42">
        <f t="shared" si="20"/>
        <v>2430115.2123866668</v>
      </c>
      <c r="Y60" s="42">
        <f t="shared" si="20"/>
        <v>2481154.1534608575</v>
      </c>
      <c r="Z60" s="42">
        <f t="shared" si="20"/>
        <v>2533315.9512386802</v>
      </c>
      <c r="AA60" s="42">
        <f t="shared" si="20"/>
        <v>2586625.3085676152</v>
      </c>
      <c r="AB60" s="42">
        <f t="shared" si="20"/>
        <v>2641107.4717577868</v>
      </c>
      <c r="AC60" s="42">
        <f t="shared" si="20"/>
        <v>2696788.242538142</v>
      </c>
      <c r="AD60" s="42">
        <f t="shared" si="20"/>
        <v>2753693.9902756647</v>
      </c>
      <c r="AE60" s="42">
        <f t="shared" si="20"/>
        <v>2811851.6644634134</v>
      </c>
      <c r="AF60" s="42">
        <f t="shared" si="20"/>
        <v>2871288.8074832927</v>
      </c>
      <c r="AG60" s="42">
        <f t="shared" si="20"/>
        <v>2932033.5676496089</v>
      </c>
      <c r="AH60" s="42">
        <f t="shared" si="20"/>
        <v>2994114.7125395839</v>
      </c>
      <c r="AI60" s="42">
        <f t="shared" si="20"/>
        <v>3057561.6426171386</v>
      </c>
      <c r="AJ60" s="42">
        <f t="shared" si="20"/>
        <v>3122404.4051563996</v>
      </c>
      <c r="AK60" s="42">
        <f t="shared" si="20"/>
        <v>3188673.708471525</v>
      </c>
      <c r="AL60" s="42">
        <f t="shared" si="20"/>
        <v>3256400.9364595818</v>
      </c>
      <c r="AM60" s="42">
        <f t="shared" si="20"/>
        <v>3325618.1634633769</v>
      </c>
      <c r="AN60" s="42">
        <f t="shared" si="20"/>
        <v>3384173.2925036466</v>
      </c>
      <c r="AO60" s="42">
        <f t="shared" si="20"/>
        <v>3441150.9144561081</v>
      </c>
      <c r="AP60" s="42">
        <f t="shared" si="20"/>
        <v>3498827.3703315151</v>
      </c>
      <c r="AQ60" s="42">
        <f t="shared" si="20"/>
        <v>3557241.8230567831</v>
      </c>
      <c r="AR60" s="42">
        <f t="shared" si="20"/>
        <v>3616387.4712502612</v>
      </c>
      <c r="AS60" s="42">
        <f t="shared" si="20"/>
        <v>3692674.4957433729</v>
      </c>
      <c r="AT60" s="42">
        <f t="shared" si="20"/>
        <v>3770900.9306606534</v>
      </c>
      <c r="AU60" s="42">
        <f t="shared" si="20"/>
        <v>3849523.1549353455</v>
      </c>
      <c r="AV60" s="42">
        <f t="shared" si="20"/>
        <v>3929462.3582173442</v>
      </c>
      <c r="AW60" s="42">
        <f t="shared" si="20"/>
        <v>4010968.6598549117</v>
      </c>
      <c r="AX60" s="42">
        <f t="shared" si="20"/>
        <v>4094080.8440787927</v>
      </c>
      <c r="AY60" s="42">
        <f t="shared" si="20"/>
        <v>4178822.7903352701</v>
      </c>
      <c r="AZ60" s="42">
        <f t="shared" si="20"/>
        <v>4265260.243768408</v>
      </c>
      <c r="BA60" s="42">
        <f t="shared" si="20"/>
        <v>4353425.8273359882</v>
      </c>
      <c r="BB60" s="42">
        <f t="shared" si="20"/>
        <v>4443347.8523972649</v>
      </c>
      <c r="BC60" s="42">
        <f t="shared" si="20"/>
        <v>4535054.7181584174</v>
      </c>
      <c r="BD60" s="42">
        <f t="shared" si="20"/>
        <v>4628574.8848832687</v>
      </c>
      <c r="BE60" s="42">
        <f t="shared" si="20"/>
        <v>4723936.8450444564</v>
      </c>
      <c r="BF60" s="42">
        <f t="shared" si="20"/>
        <v>4821169.09230131</v>
      </c>
      <c r="BG60" s="42">
        <f t="shared" si="20"/>
        <v>4920300.0881856987</v>
      </c>
      <c r="BH60" s="42">
        <f t="shared" si="20"/>
        <v>5021358.2263719523</v>
      </c>
      <c r="BI60" s="42">
        <f t="shared" si="20"/>
        <v>5124371.7944016689</v>
      </c>
      <c r="BJ60" s="42">
        <f t="shared" si="20"/>
        <v>5229368.9327288708</v>
      </c>
      <c r="BK60" s="42">
        <f t="shared" si="20"/>
        <v>5336377.5909454068</v>
      </c>
      <c r="BL60" s="42">
        <f t="shared" si="20"/>
        <v>5445425.481040963</v>
      </c>
      <c r="BM60" s="42">
        <f t="shared" si="20"/>
        <v>5556540.0275463127</v>
      </c>
      <c r="BN60" s="42">
        <f t="shared" si="20"/>
        <v>5669748.3144027013</v>
      </c>
      <c r="BO60" s="42">
        <f t="shared" si="20"/>
        <v>5785077.0283944467</v>
      </c>
      <c r="BP60" s="42">
        <f t="shared" si="20"/>
        <v>5902552.3989760038</v>
      </c>
      <c r="BQ60" s="42">
        <f t="shared" si="20"/>
        <v>6022200.1343188817</v>
      </c>
      <c r="BR60" s="42">
        <f t="shared" si="20"/>
        <v>6144817.7301024972</v>
      </c>
      <c r="BS60" s="42">
        <f t="shared" si="20"/>
        <v>6270672.9086664962</v>
      </c>
      <c r="BT60" s="42">
        <f t="shared" si="20"/>
        <v>6399904.8794218758</v>
      </c>
      <c r="BU60" s="42">
        <f t="shared" si="20"/>
        <v>6532658.7788960738</v>
      </c>
      <c r="BV60" s="42">
        <f t="shared" si="20"/>
        <v>6669088.9915032135</v>
      </c>
      <c r="BW60" s="42">
        <f t="shared" si="20"/>
        <v>6808300.4372107144</v>
      </c>
      <c r="BX60" s="42">
        <f t="shared" si="20"/>
        <v>6950325.5108972834</v>
      </c>
      <c r="BY60" s="42">
        <f t="shared" si="20"/>
        <v>7095297.5358183915</v>
      </c>
      <c r="BZ60" s="42">
        <f t="shared" si="20"/>
        <v>7243297.9313091496</v>
      </c>
      <c r="CA60" s="42">
        <f t="shared" si="20"/>
        <v>7394396.5853070496</v>
      </c>
    </row>
    <row r="61" spans="1:79" ht="14.5" x14ac:dyDescent="0.35">
      <c r="J61" s="23" t="s">
        <v>128</v>
      </c>
      <c r="K61" s="42">
        <f>K$54+(K38+K32+K26-K50)*(1+$P14)</f>
        <v>2166313.0285108075</v>
      </c>
      <c r="L61" s="42">
        <f t="shared" ref="L61:O61" si="25">L$54+(L38+L32+L26-L50)*(1+$P$14)</f>
        <v>2274777.0399793955</v>
      </c>
      <c r="M61" s="42">
        <f t="shared" si="25"/>
        <v>2328120.6178556927</v>
      </c>
      <c r="N61" s="42">
        <f t="shared" si="25"/>
        <v>2327736.8005223651</v>
      </c>
      <c r="O61" s="42">
        <f t="shared" si="25"/>
        <v>2317408.6957765096</v>
      </c>
      <c r="P61" s="42">
        <f t="shared" si="23"/>
        <v>3492548.3052037535</v>
      </c>
      <c r="Q61" s="42">
        <f t="shared" si="24"/>
        <v>3606498.5009785071</v>
      </c>
      <c r="R61" s="42">
        <f t="shared" si="20"/>
        <v>3690511.0134372809</v>
      </c>
      <c r="S61" s="42">
        <f t="shared" si="20"/>
        <v>3770736.9036682984</v>
      </c>
      <c r="T61" s="42">
        <f t="shared" si="20"/>
        <v>3852489.7131367815</v>
      </c>
      <c r="U61" s="42">
        <f t="shared" si="20"/>
        <v>3936068.3353500608</v>
      </c>
      <c r="V61" s="42">
        <f t="shared" si="20"/>
        <v>4020317.6179581233</v>
      </c>
      <c r="W61" s="42">
        <f t="shared" si="20"/>
        <v>4106341.0119548859</v>
      </c>
      <c r="X61" s="42">
        <f t="shared" si="20"/>
        <v>4194256.9206195772</v>
      </c>
      <c r="Y61" s="42">
        <f t="shared" si="20"/>
        <v>4284106.9792748922</v>
      </c>
      <c r="Z61" s="42">
        <f t="shared" si="20"/>
        <v>4375933.7392206239</v>
      </c>
      <c r="AA61" s="42">
        <f t="shared" si="20"/>
        <v>4469780.6878851615</v>
      </c>
      <c r="AB61" s="42">
        <f t="shared" si="20"/>
        <v>4565692.2694203183</v>
      </c>
      <c r="AC61" s="42">
        <f t="shared" si="20"/>
        <v>4663713.9057492502</v>
      </c>
      <c r="AD61" s="42">
        <f t="shared" si="20"/>
        <v>4763892.0180774173</v>
      </c>
      <c r="AE61" s="42">
        <f t="shared" si="20"/>
        <v>4866274.0488768043</v>
      </c>
      <c r="AF61" s="42">
        <f t="shared" si="20"/>
        <v>4970908.4843537789</v>
      </c>
      <c r="AG61" s="42">
        <f t="shared" si="20"/>
        <v>5077844.8774112454</v>
      </c>
      <c r="AH61" s="42">
        <f t="shared" si="20"/>
        <v>5187133.8711159769</v>
      </c>
      <c r="AI61" s="42">
        <f t="shared" si="20"/>
        <v>5298827.2226822115</v>
      </c>
      <c r="AJ61" s="42">
        <f t="shared" si="20"/>
        <v>5412977.8279829053</v>
      </c>
      <c r="AK61" s="42">
        <f t="shared" si="20"/>
        <v>5529639.7466002116</v>
      </c>
      <c r="AL61" s="42">
        <f t="shared" si="20"/>
        <v>5648868.2274271008</v>
      </c>
      <c r="AM61" s="42">
        <f t="shared" si="20"/>
        <v>5770719.7348321807</v>
      </c>
      <c r="AN61" s="42">
        <f t="shared" si="20"/>
        <v>5872851.6066735098</v>
      </c>
      <c r="AO61" s="42">
        <f t="shared" si="20"/>
        <v>5973043.1442771861</v>
      </c>
      <c r="AP61" s="42">
        <f t="shared" si="20"/>
        <v>6074547.9220434288</v>
      </c>
      <c r="AQ61" s="42">
        <f t="shared" si="20"/>
        <v>6177344.1029060017</v>
      </c>
      <c r="AR61" s="42">
        <f t="shared" si="20"/>
        <v>6281426.6039412757</v>
      </c>
      <c r="AS61" s="42">
        <f t="shared" si="20"/>
        <v>6416963.2271453552</v>
      </c>
      <c r="AT61" s="42">
        <f t="shared" si="20"/>
        <v>6554551.1974406671</v>
      </c>
      <c r="AU61" s="42">
        <f t="shared" si="20"/>
        <v>6692870.5079406146</v>
      </c>
      <c r="AV61" s="42">
        <f t="shared" si="20"/>
        <v>6833575.3719432773</v>
      </c>
      <c r="AW61" s="42">
        <f t="shared" si="20"/>
        <v>6977048.4360426562</v>
      </c>
      <c r="AX61" s="42">
        <f t="shared" si="20"/>
        <v>7123347.7696935078</v>
      </c>
      <c r="AY61" s="42">
        <f t="shared" si="20"/>
        <v>7272515.3675670484</v>
      </c>
      <c r="AZ61" s="42">
        <f t="shared" si="20"/>
        <v>7424670.196461563</v>
      </c>
      <c r="BA61" s="42">
        <f t="shared" si="20"/>
        <v>7579866.6170544289</v>
      </c>
      <c r="BB61" s="42">
        <f t="shared" si="20"/>
        <v>7738154.4336282378</v>
      </c>
      <c r="BC61" s="42">
        <f t="shared" si="20"/>
        <v>7899583.6031954726</v>
      </c>
      <c r="BD61" s="42">
        <f t="shared" si="20"/>
        <v>8064204.1882395372</v>
      </c>
      <c r="BE61" s="42">
        <f t="shared" si="20"/>
        <v>8232066.3058254691</v>
      </c>
      <c r="BF61" s="42">
        <f t="shared" si="20"/>
        <v>8403220.0728799757</v>
      </c>
      <c r="BG61" s="42">
        <f t="shared" si="20"/>
        <v>8577715.5474315472</v>
      </c>
      <c r="BH61" s="42">
        <f t="shared" si="20"/>
        <v>8755602.6655923538</v>
      </c>
      <c r="BI61" s="42">
        <f t="shared" si="20"/>
        <v>8936931.1740543749</v>
      </c>
      <c r="BJ61" s="42">
        <f t="shared" si="20"/>
        <v>9121750.5578626581</v>
      </c>
      <c r="BK61" s="42">
        <f t="shared" si="20"/>
        <v>9310109.963219</v>
      </c>
      <c r="BL61" s="42">
        <f t="shared" si="20"/>
        <v>9502058.115059359</v>
      </c>
      <c r="BM61" s="42">
        <f t="shared" si="20"/>
        <v>9697643.2291384917</v>
      </c>
      <c r="BN61" s="42">
        <f t="shared" si="20"/>
        <v>9896912.9183449429</v>
      </c>
      <c r="BO61" s="42">
        <f t="shared" si="20"/>
        <v>10099914.092959521</v>
      </c>
      <c r="BP61" s="42">
        <f t="shared" si="20"/>
        <v>10306692.854559978</v>
      </c>
      <c r="BQ61" s="42">
        <f t="shared" si="20"/>
        <v>10517294.38326435</v>
      </c>
      <c r="BR61" s="42">
        <f t="shared" si="20"/>
        <v>10733182.735737294</v>
      </c>
      <c r="BS61" s="42">
        <f t="shared" si="20"/>
        <v>10954779.569601757</v>
      </c>
      <c r="BT61" s="42">
        <f t="shared" si="20"/>
        <v>11182325.239541125</v>
      </c>
      <c r="BU61" s="42">
        <f t="shared" si="20"/>
        <v>11416076.017525101</v>
      </c>
      <c r="BV61" s="42">
        <f t="shared" si="20"/>
        <v>11656304.067759037</v>
      </c>
      <c r="BW61" s="42">
        <f t="shared" si="20"/>
        <v>11901351.553914146</v>
      </c>
      <c r="BX61" s="42">
        <f t="shared" si="20"/>
        <v>12151358.873877456</v>
      </c>
      <c r="BY61" s="42">
        <f t="shared" si="20"/>
        <v>12406558.86482412</v>
      </c>
      <c r="BZ61" s="42">
        <f t="shared" si="20"/>
        <v>12667090.801301258</v>
      </c>
      <c r="CA61" s="42">
        <f t="shared" si="20"/>
        <v>12933077.148168767</v>
      </c>
    </row>
    <row r="62" spans="1:79" ht="14.5" x14ac:dyDescent="0.35">
      <c r="J62" s="2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</row>
    <row r="63" spans="1:79" ht="14.5" x14ac:dyDescent="0.35">
      <c r="I63" s="78" t="s">
        <v>231</v>
      </c>
      <c r="J63" s="21" t="s">
        <v>232</v>
      </c>
      <c r="K63" s="18">
        <f>K57</f>
        <v>2017</v>
      </c>
      <c r="L63" s="18">
        <f t="shared" ref="L63:BW63" si="26">L57</f>
        <v>2018</v>
      </c>
      <c r="M63" s="18">
        <f t="shared" si="26"/>
        <v>2019</v>
      </c>
      <c r="N63" s="18">
        <f t="shared" si="26"/>
        <v>2020</v>
      </c>
      <c r="O63" s="18">
        <f t="shared" si="26"/>
        <v>2021</v>
      </c>
      <c r="P63" s="18">
        <f t="shared" si="26"/>
        <v>2022</v>
      </c>
      <c r="Q63" s="18">
        <f t="shared" si="26"/>
        <v>2023</v>
      </c>
      <c r="R63" s="18">
        <f t="shared" si="26"/>
        <v>2024</v>
      </c>
      <c r="S63" s="18">
        <f t="shared" si="26"/>
        <v>2025</v>
      </c>
      <c r="T63" s="18">
        <f t="shared" si="26"/>
        <v>2026</v>
      </c>
      <c r="U63" s="18">
        <f t="shared" si="26"/>
        <v>2027</v>
      </c>
      <c r="V63" s="18">
        <f t="shared" si="26"/>
        <v>2028</v>
      </c>
      <c r="W63" s="18">
        <f t="shared" si="26"/>
        <v>2029</v>
      </c>
      <c r="X63" s="18">
        <f t="shared" si="26"/>
        <v>2030</v>
      </c>
      <c r="Y63" s="18">
        <f t="shared" si="26"/>
        <v>2031</v>
      </c>
      <c r="Z63" s="18">
        <f t="shared" si="26"/>
        <v>2032</v>
      </c>
      <c r="AA63" s="18">
        <f t="shared" si="26"/>
        <v>2033</v>
      </c>
      <c r="AB63" s="18">
        <f t="shared" si="26"/>
        <v>2034</v>
      </c>
      <c r="AC63" s="18">
        <f t="shared" si="26"/>
        <v>2035</v>
      </c>
      <c r="AD63" s="18">
        <f t="shared" si="26"/>
        <v>2036</v>
      </c>
      <c r="AE63" s="18">
        <f t="shared" si="26"/>
        <v>2037</v>
      </c>
      <c r="AF63" s="18">
        <f t="shared" si="26"/>
        <v>2038</v>
      </c>
      <c r="AG63" s="18">
        <f t="shared" si="26"/>
        <v>2039</v>
      </c>
      <c r="AH63" s="18">
        <f t="shared" si="26"/>
        <v>2040</v>
      </c>
      <c r="AI63" s="18">
        <f t="shared" si="26"/>
        <v>2041</v>
      </c>
      <c r="AJ63" s="18">
        <f t="shared" si="26"/>
        <v>2042</v>
      </c>
      <c r="AK63" s="18">
        <f t="shared" si="26"/>
        <v>2043</v>
      </c>
      <c r="AL63" s="18">
        <f t="shared" si="26"/>
        <v>2044</v>
      </c>
      <c r="AM63" s="18">
        <f t="shared" si="26"/>
        <v>2045</v>
      </c>
      <c r="AN63" s="18">
        <f t="shared" si="26"/>
        <v>2046</v>
      </c>
      <c r="AO63" s="18">
        <f t="shared" si="26"/>
        <v>2047</v>
      </c>
      <c r="AP63" s="18">
        <f t="shared" si="26"/>
        <v>2048</v>
      </c>
      <c r="AQ63" s="18">
        <f t="shared" si="26"/>
        <v>2049</v>
      </c>
      <c r="AR63" s="18">
        <f t="shared" si="26"/>
        <v>2050</v>
      </c>
      <c r="AS63" s="18">
        <f t="shared" si="26"/>
        <v>2051</v>
      </c>
      <c r="AT63" s="18">
        <f t="shared" si="26"/>
        <v>2052</v>
      </c>
      <c r="AU63" s="18">
        <f t="shared" si="26"/>
        <v>2053</v>
      </c>
      <c r="AV63" s="18">
        <f t="shared" si="26"/>
        <v>2054</v>
      </c>
      <c r="AW63" s="18">
        <f t="shared" si="26"/>
        <v>2055</v>
      </c>
      <c r="AX63" s="18">
        <f t="shared" si="26"/>
        <v>2056</v>
      </c>
      <c r="AY63" s="18">
        <f t="shared" si="26"/>
        <v>2057</v>
      </c>
      <c r="AZ63" s="18">
        <f t="shared" si="26"/>
        <v>2058</v>
      </c>
      <c r="BA63" s="18">
        <f t="shared" si="26"/>
        <v>2059</v>
      </c>
      <c r="BB63" s="18">
        <f t="shared" si="26"/>
        <v>2060</v>
      </c>
      <c r="BC63" s="18">
        <f t="shared" si="26"/>
        <v>2061</v>
      </c>
      <c r="BD63" s="18">
        <f t="shared" si="26"/>
        <v>2062</v>
      </c>
      <c r="BE63" s="18">
        <f t="shared" si="26"/>
        <v>2063</v>
      </c>
      <c r="BF63" s="18">
        <f t="shared" si="26"/>
        <v>2064</v>
      </c>
      <c r="BG63" s="18">
        <f t="shared" si="26"/>
        <v>2065</v>
      </c>
      <c r="BH63" s="18">
        <f t="shared" si="26"/>
        <v>2066</v>
      </c>
      <c r="BI63" s="18">
        <f t="shared" si="26"/>
        <v>2067</v>
      </c>
      <c r="BJ63" s="18">
        <f t="shared" si="26"/>
        <v>2068</v>
      </c>
      <c r="BK63" s="18">
        <f t="shared" si="26"/>
        <v>2069</v>
      </c>
      <c r="BL63" s="18">
        <f t="shared" si="26"/>
        <v>2070</v>
      </c>
      <c r="BM63" s="18">
        <f t="shared" si="26"/>
        <v>2071</v>
      </c>
      <c r="BN63" s="18">
        <f t="shared" si="26"/>
        <v>2072</v>
      </c>
      <c r="BO63" s="18">
        <f t="shared" si="26"/>
        <v>2073</v>
      </c>
      <c r="BP63" s="18">
        <f t="shared" si="26"/>
        <v>2074</v>
      </c>
      <c r="BQ63" s="18">
        <f t="shared" si="26"/>
        <v>2075</v>
      </c>
      <c r="BR63" s="18">
        <f t="shared" si="26"/>
        <v>2076</v>
      </c>
      <c r="BS63" s="18">
        <f t="shared" si="26"/>
        <v>2077</v>
      </c>
      <c r="BT63" s="18">
        <f t="shared" si="26"/>
        <v>2078</v>
      </c>
      <c r="BU63" s="18">
        <f t="shared" si="26"/>
        <v>2079</v>
      </c>
      <c r="BV63" s="18">
        <f t="shared" si="26"/>
        <v>2080</v>
      </c>
      <c r="BW63" s="18">
        <f t="shared" si="26"/>
        <v>2081</v>
      </c>
      <c r="BX63" s="18">
        <f t="shared" ref="BX63:CA63" si="27">BX57</f>
        <v>2082</v>
      </c>
      <c r="BY63" s="18">
        <f t="shared" si="27"/>
        <v>2083</v>
      </c>
      <c r="BZ63" s="18">
        <f t="shared" si="27"/>
        <v>2084</v>
      </c>
      <c r="CA63" s="18">
        <f t="shared" si="27"/>
        <v>2085</v>
      </c>
    </row>
    <row r="64" spans="1:79" ht="14.5" x14ac:dyDescent="0.35">
      <c r="I64" s="90">
        <f>-PMT(K79,COUNT(Q64:AM64),NPV(K79,Q64:AM64))</f>
        <v>8.7687192681645172</v>
      </c>
      <c r="J64" s="23" t="s">
        <v>125</v>
      </c>
      <c r="K64" s="66">
        <f>K58/($K$74*365)</f>
        <v>6.3743847739596653</v>
      </c>
      <c r="L64" s="66">
        <f t="shared" ref="L64:BW64" si="28">L58/($K$74*365)</f>
        <v>6.6311384327227278</v>
      </c>
      <c r="M64" s="66">
        <f t="shared" si="28"/>
        <v>6.7799977406878629</v>
      </c>
      <c r="N64" s="66">
        <f t="shared" si="28"/>
        <v>6.6603227451170364</v>
      </c>
      <c r="O64" s="66">
        <f t="shared" si="28"/>
        <v>6.8369636522088113</v>
      </c>
      <c r="P64" s="103">
        <f t="shared" si="28"/>
        <v>7.0337007172315991</v>
      </c>
      <c r="Q64" s="103">
        <f>Q58/($K$74*365)</f>
        <v>7.2615911835515536</v>
      </c>
      <c r="R64" s="103">
        <f>R58/($K$74*365)</f>
        <v>7.4311624906107374</v>
      </c>
      <c r="S64" s="103">
        <f>S58/($K$74*365)</f>
        <v>7.5938099024878847</v>
      </c>
      <c r="T64" s="103">
        <f t="shared" si="28"/>
        <v>7.7596899394635503</v>
      </c>
      <c r="U64" s="103">
        <f t="shared" si="28"/>
        <v>7.9292746305983384</v>
      </c>
      <c r="V64" s="103">
        <f t="shared" si="28"/>
        <v>8.1001789223301088</v>
      </c>
      <c r="W64" s="103">
        <f t="shared" si="28"/>
        <v>8.2747232562949069</v>
      </c>
      <c r="X64" s="103">
        <f t="shared" si="28"/>
        <v>8.4531075656069259</v>
      </c>
      <c r="Y64" s="103">
        <f t="shared" si="28"/>
        <v>8.6354163297238138</v>
      </c>
      <c r="Z64" s="103">
        <f t="shared" si="28"/>
        <v>8.8217358866512718</v>
      </c>
      <c r="AA64" s="103">
        <f t="shared" si="28"/>
        <v>9.0121544738311332</v>
      </c>
      <c r="AB64" s="103">
        <f t="shared" si="28"/>
        <v>9.2067622699289515</v>
      </c>
      <c r="AC64" s="103">
        <f t="shared" si="28"/>
        <v>9.4056514375409233</v>
      </c>
      <c r="AD64" s="103">
        <f t="shared" si="28"/>
        <v>9.6089161668403573</v>
      </c>
      <c r="AE64" s="103">
        <f t="shared" si="28"/>
        <v>9.8166527201843792</v>
      </c>
      <c r="AF64" s="103">
        <f t="shared" si="28"/>
        <v>10.028959477701971</v>
      </c>
      <c r="AG64" s="103">
        <f t="shared" si="28"/>
        <v>10.245936983884947</v>
      </c>
      <c r="AH64" s="103">
        <f t="shared" si="28"/>
        <v>10.467687995203949</v>
      </c>
      <c r="AI64" s="103">
        <f t="shared" si="28"/>
        <v>10.69431752877197</v>
      </c>
      <c r="AJ64" s="103">
        <f t="shared" si="28"/>
        <v>10.925932912078487</v>
      </c>
      <c r="AK64" s="103">
        <f t="shared" si="28"/>
        <v>11.162643833817748</v>
      </c>
      <c r="AL64" s="103">
        <f t="shared" si="28"/>
        <v>11.404562395835272</v>
      </c>
      <c r="AM64" s="103">
        <f t="shared" si="28"/>
        <v>11.651803166217181</v>
      </c>
      <c r="AN64" s="103">
        <f t="shared" si="28"/>
        <v>11.858260228366809</v>
      </c>
      <c r="AO64" s="103">
        <f t="shared" si="28"/>
        <v>12.061460282281407</v>
      </c>
      <c r="AP64" s="103">
        <f t="shared" si="28"/>
        <v>12.267392393892878</v>
      </c>
      <c r="AQ64" s="103">
        <f t="shared" si="28"/>
        <v>12.475938480796268</v>
      </c>
      <c r="AR64" s="103">
        <f t="shared" si="28"/>
        <v>12.687093829158178</v>
      </c>
      <c r="AS64" s="103">
        <f t="shared" si="28"/>
        <v>12.963109287795106</v>
      </c>
      <c r="AT64" s="103">
        <f t="shared" si="28"/>
        <v>13.24217946724915</v>
      </c>
      <c r="AU64" s="103">
        <f t="shared" si="28"/>
        <v>13.522761665697027</v>
      </c>
      <c r="AV64" s="103">
        <f t="shared" si="28"/>
        <v>13.808238774015736</v>
      </c>
      <c r="AW64" s="103">
        <f t="shared" si="28"/>
        <v>14.099340329206159</v>
      </c>
      <c r="AX64" s="103">
        <f t="shared" si="28"/>
        <v>14.396175861106849</v>
      </c>
      <c r="AY64" s="103">
        <f t="shared" si="28"/>
        <v>14.698830543178943</v>
      </c>
      <c r="AZ64" s="103">
        <f t="shared" si="28"/>
        <v>15.007548386006089</v>
      </c>
      <c r="BA64" s="103">
        <f t="shared" si="28"/>
        <v>15.322437194742632</v>
      </c>
      <c r="BB64" s="103">
        <f t="shared" si="28"/>
        <v>15.643597994968022</v>
      </c>
      <c r="BC64" s="103">
        <f t="shared" si="28"/>
        <v>15.971132120597266</v>
      </c>
      <c r="BD64" s="103">
        <f t="shared" si="28"/>
        <v>16.3051411179108</v>
      </c>
      <c r="BE64" s="103">
        <f t="shared" si="28"/>
        <v>16.645726642214616</v>
      </c>
      <c r="BF64" s="103">
        <f t="shared" si="28"/>
        <v>16.992990346723882</v>
      </c>
      <c r="BG64" s="103">
        <f t="shared" si="28"/>
        <v>17.347033763245392</v>
      </c>
      <c r="BH64" s="103">
        <f t="shared" si="28"/>
        <v>17.70795817421579</v>
      </c>
      <c r="BI64" s="103">
        <f t="shared" si="28"/>
        <v>18.075864475633637</v>
      </c>
      <c r="BJ64" s="103">
        <f t="shared" si="28"/>
        <v>18.450853030404222</v>
      </c>
      <c r="BK64" s="103">
        <f t="shared" si="28"/>
        <v>18.833023511596242</v>
      </c>
      <c r="BL64" s="103">
        <f t="shared" si="28"/>
        <v>19.222474735089484</v>
      </c>
      <c r="BM64" s="103">
        <f t="shared" si="28"/>
        <v>19.619304481072575</v>
      </c>
      <c r="BN64" s="103">
        <f t="shared" si="28"/>
        <v>20.023609303828877</v>
      </c>
      <c r="BO64" s="103">
        <f t="shared" si="28"/>
        <v>20.435484329228348</v>
      </c>
      <c r="BP64" s="103">
        <f t="shared" si="28"/>
        <v>20.855023039322031</v>
      </c>
      <c r="BQ64" s="103">
        <f t="shared" si="28"/>
        <v>21.282317043415063</v>
      </c>
      <c r="BR64" s="103">
        <f t="shared" si="28"/>
        <v>21.720385825365423</v>
      </c>
      <c r="BS64" s="103">
        <f t="shared" si="28"/>
        <v>22.170044596352</v>
      </c>
      <c r="BT64" s="103">
        <f t="shared" si="28"/>
        <v>22.631777214274535</v>
      </c>
      <c r="BU64" s="103">
        <f t="shared" si="28"/>
        <v>23.106104289646254</v>
      </c>
      <c r="BV64" s="103">
        <f t="shared" si="28"/>
        <v>23.593578363586126</v>
      </c>
      <c r="BW64" s="103">
        <f t="shared" si="28"/>
        <v>24.09076889622628</v>
      </c>
      <c r="BX64" s="103">
        <f t="shared" ref="BX64:CA64" si="29">BX58/($K$74*365)</f>
        <v>24.598028511072023</v>
      </c>
      <c r="BY64" s="103">
        <f t="shared" si="29"/>
        <v>25.115828124469846</v>
      </c>
      <c r="BZ64" s="103">
        <f t="shared" si="29"/>
        <v>25.64444703146134</v>
      </c>
      <c r="CA64" s="103">
        <f t="shared" si="29"/>
        <v>26.184133256237306</v>
      </c>
    </row>
    <row r="65" spans="9:310" ht="14.5" x14ac:dyDescent="0.35">
      <c r="I65" s="90">
        <f>-PMT(K79,COUNT(Q65:AM65),NPV(K79,Q65:AM65))</f>
        <v>29.036473082681223</v>
      </c>
      <c r="J65" s="23" t="s">
        <v>126</v>
      </c>
      <c r="K65" s="66">
        <f t="shared" ref="K65:BV65" si="30">K59/($K$75*365)</f>
        <v>22.05592099139314</v>
      </c>
      <c r="L65" s="66">
        <f t="shared" si="30"/>
        <v>21.923200289111353</v>
      </c>
      <c r="M65" s="66">
        <f t="shared" si="30"/>
        <v>22.425338977289957</v>
      </c>
      <c r="N65" s="66">
        <f t="shared" si="30"/>
        <v>22.06395997703644</v>
      </c>
      <c r="O65" s="66">
        <f t="shared" si="30"/>
        <v>22.598885410983833</v>
      </c>
      <c r="P65" s="103">
        <f t="shared" si="30"/>
        <v>23.278476928673406</v>
      </c>
      <c r="Q65" s="103">
        <f t="shared" si="30"/>
        <v>24.031732636253167</v>
      </c>
      <c r="R65" s="103">
        <f t="shared" si="30"/>
        <v>24.595508294690006</v>
      </c>
      <c r="S65" s="103">
        <f t="shared" si="30"/>
        <v>25.135639756189303</v>
      </c>
      <c r="T65" s="103">
        <f t="shared" si="30"/>
        <v>25.686387946420677</v>
      </c>
      <c r="U65" s="103">
        <f t="shared" si="30"/>
        <v>26.249436179567223</v>
      </c>
      <c r="V65" s="103">
        <f t="shared" si="30"/>
        <v>26.816901276774114</v>
      </c>
      <c r="W65" s="103">
        <f t="shared" si="30"/>
        <v>27.396417098216098</v>
      </c>
      <c r="X65" s="103">
        <f t="shared" si="30"/>
        <v>27.988682267729803</v>
      </c>
      <c r="Y65" s="103">
        <f t="shared" si="30"/>
        <v>28.593977270972815</v>
      </c>
      <c r="Z65" s="103">
        <f t="shared" si="30"/>
        <v>29.212588764287169</v>
      </c>
      <c r="AA65" s="103">
        <f t="shared" si="30"/>
        <v>29.844809710454442</v>
      </c>
      <c r="AB65" s="103">
        <f t="shared" si="30"/>
        <v>30.490939517437397</v>
      </c>
      <c r="AC65" s="103">
        <f t="shared" si="30"/>
        <v>31.15128418017397</v>
      </c>
      <c r="AD65" s="103">
        <f t="shared" si="30"/>
        <v>31.826156425490751</v>
      </c>
      <c r="AE65" s="103">
        <f t="shared" si="30"/>
        <v>32.515875860204503</v>
      </c>
      <c r="AF65" s="103">
        <f t="shared" si="30"/>
        <v>33.220769122481961</v>
      </c>
      <c r="AG65" s="103">
        <f t="shared" si="30"/>
        <v>33.941170036529513</v>
      </c>
      <c r="AH65" s="103">
        <f t="shared" si="30"/>
        <v>34.677419770686114</v>
      </c>
      <c r="AI65" s="103">
        <f t="shared" si="30"/>
        <v>35.429866998994164</v>
      </c>
      <c r="AJ65" s="103">
        <f t="shared" si="30"/>
        <v>36.198868066324984</v>
      </c>
      <c r="AK65" s="103">
        <f t="shared" si="30"/>
        <v>36.984787157137092</v>
      </c>
      <c r="AL65" s="103">
        <f t="shared" si="30"/>
        <v>37.78799646794706</v>
      </c>
      <c r="AM65" s="103">
        <f t="shared" si="30"/>
        <v>38.608876383594847</v>
      </c>
      <c r="AN65" s="103">
        <f t="shared" si="30"/>
        <v>39.295014327950817</v>
      </c>
      <c r="AO65" s="103">
        <f t="shared" si="30"/>
        <v>39.969751219809737</v>
      </c>
      <c r="AP65" s="103">
        <f t="shared" si="30"/>
        <v>40.653500741148463</v>
      </c>
      <c r="AQ65" s="103">
        <f t="shared" si="30"/>
        <v>41.345934551287257</v>
      </c>
      <c r="AR65" s="103">
        <f t="shared" si="30"/>
        <v>42.047032163659786</v>
      </c>
      <c r="AS65" s="103">
        <f t="shared" si="30"/>
        <v>42.962578994152388</v>
      </c>
      <c r="AT65" s="103">
        <f t="shared" si="30"/>
        <v>43.889224474720599</v>
      </c>
      <c r="AU65" s="103">
        <f t="shared" si="30"/>
        <v>44.820865834301337</v>
      </c>
      <c r="AV65" s="103">
        <f t="shared" si="30"/>
        <v>45.768711994299011</v>
      </c>
      <c r="AW65" s="103">
        <f t="shared" si="30"/>
        <v>46.735225610963006</v>
      </c>
      <c r="AX65" s="103">
        <f t="shared" si="30"/>
        <v>47.72077750499664</v>
      </c>
      <c r="AY65" s="103">
        <f t="shared" si="30"/>
        <v>48.725650496598689</v>
      </c>
      <c r="AZ65" s="103">
        <f t="shared" si="30"/>
        <v>49.750652475696747</v>
      </c>
      <c r="BA65" s="103">
        <f t="shared" si="30"/>
        <v>50.796143527341613</v>
      </c>
      <c r="BB65" s="103">
        <f t="shared" si="30"/>
        <v>51.862459098048454</v>
      </c>
      <c r="BC65" s="103">
        <f t="shared" si="30"/>
        <v>52.94993565940301</v>
      </c>
      <c r="BD65" s="103">
        <f t="shared" si="30"/>
        <v>54.058910389494166</v>
      </c>
      <c r="BE65" s="103">
        <f t="shared" si="30"/>
        <v>55.189720829881047</v>
      </c>
      <c r="BF65" s="103">
        <f t="shared" si="30"/>
        <v>56.342704516744135</v>
      </c>
      <c r="BG65" s="103">
        <f t="shared" si="30"/>
        <v>57.518198584810726</v>
      </c>
      <c r="BH65" s="103">
        <f t="shared" si="30"/>
        <v>58.716539342583708</v>
      </c>
      <c r="BI65" s="103">
        <f t="shared" si="30"/>
        <v>59.938061817340156</v>
      </c>
      <c r="BJ65" s="103">
        <f t="shared" si="30"/>
        <v>61.183099268302541</v>
      </c>
      <c r="BK65" s="103">
        <f t="shared" si="30"/>
        <v>62.451982666319552</v>
      </c>
      <c r="BL65" s="103">
        <f t="shared" si="30"/>
        <v>63.745040138327766</v>
      </c>
      <c r="BM65" s="103">
        <f t="shared" si="30"/>
        <v>65.062596374797423</v>
      </c>
      <c r="BN65" s="103">
        <f t="shared" si="30"/>
        <v>66.404971998297739</v>
      </c>
      <c r="BO65" s="103">
        <f t="shared" si="30"/>
        <v>67.772482891248345</v>
      </c>
      <c r="BP65" s="103">
        <f t="shared" si="30"/>
        <v>69.165439480853607</v>
      </c>
      <c r="BQ65" s="103">
        <f t="shared" si="30"/>
        <v>70.58414597914873</v>
      </c>
      <c r="BR65" s="103">
        <f t="shared" si="30"/>
        <v>72.038585368304112</v>
      </c>
      <c r="BS65" s="103">
        <f t="shared" si="30"/>
        <v>73.531499126582162</v>
      </c>
      <c r="BT65" s="103">
        <f t="shared" si="30"/>
        <v>75.064497049010569</v>
      </c>
      <c r="BU65" s="103">
        <f t="shared" si="30"/>
        <v>76.639307107150643</v>
      </c>
      <c r="BV65" s="103">
        <f t="shared" si="30"/>
        <v>78.257763559683426</v>
      </c>
      <c r="BW65" s="103">
        <f t="shared" ref="BW65:CA65" si="31">BW59/($K$75*365)</f>
        <v>79.90853408431299</v>
      </c>
      <c r="BX65" s="103">
        <f t="shared" si="31"/>
        <v>81.592730937966692</v>
      </c>
      <c r="BY65" s="103">
        <f t="shared" si="31"/>
        <v>83.311918951164188</v>
      </c>
      <c r="BZ65" s="103">
        <f t="shared" si="31"/>
        <v>85.067028277153042</v>
      </c>
      <c r="CA65" s="103">
        <f t="shared" si="31"/>
        <v>86.858882795137504</v>
      </c>
    </row>
    <row r="66" spans="9:310" ht="14.5" x14ac:dyDescent="0.35">
      <c r="I66" s="90">
        <f>-PMT(K79,COUNT(Q66:AM66),NPV(K79,Q66:AM66))</f>
        <v>13.449594969633131</v>
      </c>
      <c r="J66" s="23" t="s">
        <v>127</v>
      </c>
      <c r="K66" s="66">
        <f t="shared" ref="K66:BV66" si="32">K60/($K$76*365)</f>
        <v>10.319617886099968</v>
      </c>
      <c r="L66" s="66">
        <f t="shared" si="32"/>
        <v>10.417995542992445</v>
      </c>
      <c r="M66" s="66">
        <f t="shared" si="32"/>
        <v>10.646275210224022</v>
      </c>
      <c r="N66" s="66">
        <f t="shared" si="32"/>
        <v>10.572743291653635</v>
      </c>
      <c r="O66" s="66">
        <f t="shared" si="32"/>
        <v>10.634688868379476</v>
      </c>
      <c r="P66" s="103">
        <f t="shared" si="32"/>
        <v>10.831116797256037</v>
      </c>
      <c r="Q66" s="103">
        <f t="shared" si="32"/>
        <v>11.19120459948441</v>
      </c>
      <c r="R66" s="103">
        <f t="shared" si="32"/>
        <v>11.449406750800033</v>
      </c>
      <c r="S66" s="103">
        <f t="shared" si="32"/>
        <v>11.693286981986448</v>
      </c>
      <c r="T66" s="103">
        <f t="shared" si="32"/>
        <v>11.941297509660156</v>
      </c>
      <c r="U66" s="103">
        <f t="shared" si="32"/>
        <v>12.194846939118579</v>
      </c>
      <c r="V66" s="103">
        <f t="shared" si="32"/>
        <v>12.450584722323649</v>
      </c>
      <c r="W66" s="103">
        <f t="shared" si="32"/>
        <v>12.711554150618008</v>
      </c>
      <c r="X66" s="103">
        <f t="shared" si="32"/>
        <v>12.978264906334838</v>
      </c>
      <c r="Y66" s="103">
        <f t="shared" si="32"/>
        <v>13.250843298677442</v>
      </c>
      <c r="Z66" s="103">
        <f t="shared" si="32"/>
        <v>13.52941841565158</v>
      </c>
      <c r="AA66" s="103">
        <f t="shared" si="32"/>
        <v>13.814122185199151</v>
      </c>
      <c r="AB66" s="103">
        <f t="shared" si="32"/>
        <v>14.105089437676771</v>
      </c>
      <c r="AC66" s="103">
        <f t="shared" si="32"/>
        <v>14.402457969708895</v>
      </c>
      <c r="AD66" s="103">
        <f t="shared" si="32"/>
        <v>14.706368609445725</v>
      </c>
      <c r="AE66" s="103">
        <f t="shared" si="32"/>
        <v>15.016965283256768</v>
      </c>
      <c r="AF66" s="103">
        <f t="shared" si="32"/>
        <v>15.334395083891653</v>
      </c>
      <c r="AG66" s="103">
        <f t="shared" si="32"/>
        <v>15.658808340140505</v>
      </c>
      <c r="AH66" s="103">
        <f t="shared" si="32"/>
        <v>15.990358688026831</v>
      </c>
      <c r="AI66" s="103">
        <f t="shared" si="32"/>
        <v>16.329203143566655</v>
      </c>
      <c r="AJ66" s="103">
        <f t="shared" si="32"/>
        <v>16.675502177128358</v>
      </c>
      <c r="AK66" s="103">
        <f t="shared" si="32"/>
        <v>17.029419789428424</v>
      </c>
      <c r="AL66" s="103">
        <f t="shared" si="32"/>
        <v>17.391123589199079</v>
      </c>
      <c r="AM66" s="103">
        <f t="shared" si="32"/>
        <v>17.760784872564699</v>
      </c>
      <c r="AN66" s="103">
        <f t="shared" si="32"/>
        <v>18.073504192387762</v>
      </c>
      <c r="AO66" s="103">
        <f t="shared" si="32"/>
        <v>18.377798683308544</v>
      </c>
      <c r="AP66" s="103">
        <f t="shared" si="32"/>
        <v>18.685825364263479</v>
      </c>
      <c r="AQ66" s="103">
        <f t="shared" si="32"/>
        <v>18.997793388644734</v>
      </c>
      <c r="AR66" s="103">
        <f t="shared" si="32"/>
        <v>19.313666433016962</v>
      </c>
      <c r="AS66" s="103">
        <f t="shared" si="32"/>
        <v>19.721084652425287</v>
      </c>
      <c r="AT66" s="103">
        <f t="shared" si="32"/>
        <v>20.138860480443554</v>
      </c>
      <c r="AU66" s="103">
        <f t="shared" si="32"/>
        <v>20.558750059736418</v>
      </c>
      <c r="AV66" s="103">
        <f t="shared" si="32"/>
        <v>20.985673092565058</v>
      </c>
      <c r="AW66" s="103">
        <f t="shared" si="32"/>
        <v>21.420965365456549</v>
      </c>
      <c r="AX66" s="103">
        <f t="shared" si="32"/>
        <v>21.864834009339596</v>
      </c>
      <c r="AY66" s="103">
        <f t="shared" si="32"/>
        <v>22.317406554702501</v>
      </c>
      <c r="AZ66" s="103">
        <f t="shared" si="32"/>
        <v>22.779034119834485</v>
      </c>
      <c r="BA66" s="103">
        <f t="shared" si="32"/>
        <v>23.249890930791146</v>
      </c>
      <c r="BB66" s="103">
        <f t="shared" si="32"/>
        <v>23.730128187119895</v>
      </c>
      <c r="BC66" s="103">
        <f t="shared" si="32"/>
        <v>24.219897557523126</v>
      </c>
      <c r="BD66" s="103">
        <f t="shared" si="32"/>
        <v>24.719351036787465</v>
      </c>
      <c r="BE66" s="103">
        <f t="shared" si="32"/>
        <v>25.228640791713833</v>
      </c>
      <c r="BF66" s="103">
        <f t="shared" si="32"/>
        <v>25.747918995440788</v>
      </c>
      <c r="BG66" s="103">
        <f t="shared" si="32"/>
        <v>26.277337649527084</v>
      </c>
      <c r="BH66" s="103">
        <f t="shared" si="32"/>
        <v>26.817048393131738</v>
      </c>
      <c r="BI66" s="103">
        <f t="shared" si="32"/>
        <v>27.367202298601665</v>
      </c>
      <c r="BJ66" s="103">
        <f t="shared" si="32"/>
        <v>27.927949652748381</v>
      </c>
      <c r="BK66" s="103">
        <f t="shared" si="32"/>
        <v>28.499439723065539</v>
      </c>
      <c r="BL66" s="103">
        <f t="shared" si="32"/>
        <v>29.081820508109498</v>
      </c>
      <c r="BM66" s="103">
        <f t="shared" si="32"/>
        <v>29.675238471234547</v>
      </c>
      <c r="BN66" s="103">
        <f t="shared" si="32"/>
        <v>30.279838256843714</v>
      </c>
      <c r="BO66" s="103">
        <f t="shared" si="32"/>
        <v>30.895762388285117</v>
      </c>
      <c r="BP66" s="103">
        <f t="shared" si="32"/>
        <v>31.523150946492585</v>
      </c>
      <c r="BQ66" s="103">
        <f t="shared" si="32"/>
        <v>32.162141228438045</v>
      </c>
      <c r="BR66" s="103">
        <f t="shared" si="32"/>
        <v>32.816992336791351</v>
      </c>
      <c r="BS66" s="103">
        <f t="shared" si="32"/>
        <v>33.489134068554549</v>
      </c>
      <c r="BT66" s="103">
        <f t="shared" si="32"/>
        <v>34.179309885026974</v>
      </c>
      <c r="BU66" s="103">
        <f t="shared" si="32"/>
        <v>34.888294901845569</v>
      </c>
      <c r="BV66" s="103">
        <f t="shared" si="32"/>
        <v>35.616913623878951</v>
      </c>
      <c r="BW66" s="103">
        <f t="shared" ref="BW66:CA66" si="33">BW60/($K$76*365)</f>
        <v>36.360385789797938</v>
      </c>
      <c r="BX66" s="103">
        <f t="shared" si="33"/>
        <v>37.11888440757982</v>
      </c>
      <c r="BY66" s="103">
        <f t="shared" si="33"/>
        <v>37.893121502942087</v>
      </c>
      <c r="BZ66" s="103">
        <f t="shared" si="33"/>
        <v>38.683531903704505</v>
      </c>
      <c r="CA66" s="103">
        <f t="shared" si="33"/>
        <v>39.490488853144541</v>
      </c>
    </row>
    <row r="67" spans="9:310" ht="14.5" x14ac:dyDescent="0.35">
      <c r="I67" s="90">
        <f>-PMT(K79,COUNT(Q67:AM67),NPV(K79,Q67:AM67))</f>
        <v>39.979635339038254</v>
      </c>
      <c r="J67" s="23" t="s">
        <v>128</v>
      </c>
      <c r="K67" s="66">
        <f t="shared" ref="K67:BV67" si="34">K61/($K$77*365)</f>
        <v>19.911111740810661</v>
      </c>
      <c r="L67" s="66">
        <f t="shared" si="34"/>
        <v>20.908030941214598</v>
      </c>
      <c r="M67" s="66">
        <f t="shared" si="34"/>
        <v>21.398324784149999</v>
      </c>
      <c r="N67" s="66">
        <f t="shared" si="34"/>
        <v>21.394797025367509</v>
      </c>
      <c r="O67" s="66">
        <f t="shared" si="34"/>
        <v>21.299868894040667</v>
      </c>
      <c r="P67" s="103">
        <f t="shared" si="34"/>
        <v>32.100863840945088</v>
      </c>
      <c r="Q67" s="103">
        <f t="shared" si="34"/>
        <v>33.148207900228186</v>
      </c>
      <c r="R67" s="103">
        <f t="shared" si="34"/>
        <v>33.92038740576475</v>
      </c>
      <c r="S67" s="103">
        <f t="shared" si="34"/>
        <v>34.657763142268493</v>
      </c>
      <c r="T67" s="103">
        <f t="shared" si="34"/>
        <v>35.409173166133399</v>
      </c>
      <c r="U67" s="103">
        <f t="shared" si="34"/>
        <v>36.177364680531298</v>
      </c>
      <c r="V67" s="103">
        <f t="shared" si="34"/>
        <v>36.951720398294498</v>
      </c>
      <c r="W67" s="103">
        <f t="shared" si="34"/>
        <v>37.742382406808922</v>
      </c>
      <c r="X67" s="103">
        <f t="shared" si="34"/>
        <v>38.550438979510666</v>
      </c>
      <c r="Y67" s="103">
        <f t="shared" si="34"/>
        <v>39.376272796811847</v>
      </c>
      <c r="Z67" s="103">
        <f t="shared" si="34"/>
        <v>40.220274958093654</v>
      </c>
      <c r="AA67" s="103">
        <f t="shared" si="34"/>
        <v>41.082845166923661</v>
      </c>
      <c r="AB67" s="103">
        <f t="shared" si="34"/>
        <v>41.964391920347921</v>
      </c>
      <c r="AC67" s="103">
        <f t="shared" si="34"/>
        <v>42.86533270234753</v>
      </c>
      <c r="AD67" s="103">
        <f t="shared" si="34"/>
        <v>43.786094181551121</v>
      </c>
      <c r="AE67" s="103">
        <f t="shared" si="34"/>
        <v>44.727112413297192</v>
      </c>
      <c r="AF67" s="103">
        <f t="shared" si="34"/>
        <v>45.688833046141681</v>
      </c>
      <c r="AG67" s="103">
        <f t="shared" si="34"/>
        <v>46.671711532908745</v>
      </c>
      <c r="AH67" s="103">
        <f t="shared" si="34"/>
        <v>47.676213346384685</v>
      </c>
      <c r="AI67" s="103">
        <f t="shared" si="34"/>
        <v>48.702814199757086</v>
      </c>
      <c r="AJ67" s="103">
        <f t="shared" si="34"/>
        <v>49.752000271903697</v>
      </c>
      <c r="AK67" s="103">
        <f t="shared" si="34"/>
        <v>50.824268437637514</v>
      </c>
      <c r="AL67" s="103">
        <f t="shared" si="34"/>
        <v>51.920126503017485</v>
      </c>
      <c r="AM67" s="103">
        <f t="shared" si="34"/>
        <v>53.040093445835815</v>
      </c>
      <c r="AN67" s="103">
        <f t="shared" si="34"/>
        <v>53.978812405546265</v>
      </c>
      <c r="AO67" s="103">
        <f t="shared" si="34"/>
        <v>54.899697279733545</v>
      </c>
      <c r="AP67" s="103">
        <f t="shared" si="34"/>
        <v>55.832652464755512</v>
      </c>
      <c r="AQ67" s="103">
        <f t="shared" si="34"/>
        <v>56.777477250807003</v>
      </c>
      <c r="AR67" s="103">
        <f t="shared" si="34"/>
        <v>57.734124919496423</v>
      </c>
      <c r="AS67" s="103">
        <f t="shared" si="34"/>
        <v>58.979875101520548</v>
      </c>
      <c r="AT67" s="103">
        <f t="shared" si="34"/>
        <v>60.244479715298148</v>
      </c>
      <c r="AU67" s="103">
        <f t="shared" si="34"/>
        <v>61.515806255382522</v>
      </c>
      <c r="AV67" s="103">
        <f t="shared" si="34"/>
        <v>62.809058999912466</v>
      </c>
      <c r="AW67" s="103">
        <f t="shared" si="34"/>
        <v>64.127754947119612</v>
      </c>
      <c r="AX67" s="103">
        <f t="shared" si="34"/>
        <v>65.472427827534645</v>
      </c>
      <c r="AY67" s="103">
        <f t="shared" si="34"/>
        <v>66.84346362442966</v>
      </c>
      <c r="AZ67" s="103">
        <f t="shared" si="34"/>
        <v>68.241955790681942</v>
      </c>
      <c r="BA67" s="103">
        <f t="shared" si="34"/>
        <v>69.668403968544141</v>
      </c>
      <c r="BB67" s="103">
        <f t="shared" si="34"/>
        <v>71.123265921332475</v>
      </c>
      <c r="BC67" s="103">
        <f t="shared" si="34"/>
        <v>72.607000816140854</v>
      </c>
      <c r="BD67" s="103">
        <f t="shared" si="34"/>
        <v>74.120068789472128</v>
      </c>
      <c r="BE67" s="103">
        <f t="shared" si="34"/>
        <v>75.662930479502307</v>
      </c>
      <c r="BF67" s="103">
        <f t="shared" si="34"/>
        <v>77.236046523135968</v>
      </c>
      <c r="BG67" s="103">
        <f t="shared" si="34"/>
        <v>78.839877015929773</v>
      </c>
      <c r="BH67" s="103">
        <f t="shared" si="34"/>
        <v>80.474880932877753</v>
      </c>
      <c r="BI67" s="103">
        <f t="shared" si="34"/>
        <v>82.14151550796673</v>
      </c>
      <c r="BJ67" s="103">
        <f t="shared" si="34"/>
        <v>83.840235570322733</v>
      </c>
      <c r="BK67" s="103">
        <f t="shared" si="34"/>
        <v>85.571492834680754</v>
      </c>
      <c r="BL67" s="103">
        <f t="shared" si="34"/>
        <v>87.335735143818681</v>
      </c>
      <c r="BM67" s="103">
        <f t="shared" si="34"/>
        <v>89.133405660505687</v>
      </c>
      <c r="BN67" s="103">
        <f t="shared" si="34"/>
        <v>90.964942006420472</v>
      </c>
      <c r="BO67" s="103">
        <f t="shared" si="34"/>
        <v>92.830775345402543</v>
      </c>
      <c r="BP67" s="103">
        <f t="shared" si="34"/>
        <v>94.731329408304262</v>
      </c>
      <c r="BQ67" s="103">
        <f t="shared" si="34"/>
        <v>96.667019456616856</v>
      </c>
      <c r="BR67" s="103">
        <f t="shared" si="34"/>
        <v>98.651301992453</v>
      </c>
      <c r="BS67" s="103">
        <f t="shared" si="34"/>
        <v>100.68805257393213</v>
      </c>
      <c r="BT67" s="103">
        <f t="shared" si="34"/>
        <v>102.77948035960856</v>
      </c>
      <c r="BU67" s="103">
        <f t="shared" si="34"/>
        <v>104.92794080769987</v>
      </c>
      <c r="BV67" s="103">
        <f t="shared" si="34"/>
        <v>107.13593544584</v>
      </c>
      <c r="BW67" s="103">
        <f t="shared" ref="BW67:CA67" si="35">BW61/($K$77*365)</f>
        <v>109.38822669573071</v>
      </c>
      <c r="BX67" s="103">
        <f t="shared" si="35"/>
        <v>111.68610498861624</v>
      </c>
      <c r="BY67" s="103">
        <f t="shared" si="35"/>
        <v>114.03171038779806</v>
      </c>
      <c r="BZ67" s="103">
        <f t="shared" si="35"/>
        <v>116.42632299962919</v>
      </c>
      <c r="CA67" s="103">
        <f t="shared" si="35"/>
        <v>118.87106842852489</v>
      </c>
    </row>
    <row r="70" spans="9:310" ht="14.5" x14ac:dyDescent="0.35">
      <c r="J70" s="102" t="s">
        <v>253</v>
      </c>
    </row>
    <row r="72" spans="9:310" x14ac:dyDescent="0.3">
      <c r="W72">
        <v>2022</v>
      </c>
      <c r="X72">
        <v>2022</v>
      </c>
      <c r="Y72">
        <v>2022</v>
      </c>
      <c r="Z72">
        <v>2022</v>
      </c>
      <c r="AA72">
        <v>2022</v>
      </c>
      <c r="AB72">
        <v>2022</v>
      </c>
      <c r="AC72">
        <v>2022</v>
      </c>
      <c r="AD72">
        <v>2022</v>
      </c>
      <c r="AE72">
        <v>2022</v>
      </c>
      <c r="AF72">
        <v>2022</v>
      </c>
      <c r="AG72">
        <v>2022</v>
      </c>
      <c r="AH72">
        <v>2022</v>
      </c>
      <c r="AI72">
        <f>W72+1</f>
        <v>2023</v>
      </c>
      <c r="AJ72">
        <f t="shared" ref="AJ72:CU72" si="36">X72+1</f>
        <v>2023</v>
      </c>
      <c r="AK72">
        <f t="shared" si="36"/>
        <v>2023</v>
      </c>
      <c r="AL72">
        <f t="shared" si="36"/>
        <v>2023</v>
      </c>
      <c r="AM72">
        <f t="shared" si="36"/>
        <v>2023</v>
      </c>
      <c r="AN72">
        <f t="shared" si="36"/>
        <v>2023</v>
      </c>
      <c r="AO72">
        <f t="shared" si="36"/>
        <v>2023</v>
      </c>
      <c r="AP72">
        <f t="shared" si="36"/>
        <v>2023</v>
      </c>
      <c r="AQ72">
        <f t="shared" si="36"/>
        <v>2023</v>
      </c>
      <c r="AR72">
        <f t="shared" si="36"/>
        <v>2023</v>
      </c>
      <c r="AS72">
        <f t="shared" si="36"/>
        <v>2023</v>
      </c>
      <c r="AT72">
        <f t="shared" si="36"/>
        <v>2023</v>
      </c>
      <c r="AU72">
        <f t="shared" si="36"/>
        <v>2024</v>
      </c>
      <c r="AV72">
        <f t="shared" si="36"/>
        <v>2024</v>
      </c>
      <c r="AW72">
        <f t="shared" si="36"/>
        <v>2024</v>
      </c>
      <c r="AX72">
        <f t="shared" si="36"/>
        <v>2024</v>
      </c>
      <c r="AY72">
        <f t="shared" si="36"/>
        <v>2024</v>
      </c>
      <c r="AZ72">
        <f t="shared" si="36"/>
        <v>2024</v>
      </c>
      <c r="BA72">
        <f t="shared" si="36"/>
        <v>2024</v>
      </c>
      <c r="BB72">
        <f t="shared" si="36"/>
        <v>2024</v>
      </c>
      <c r="BC72">
        <f t="shared" si="36"/>
        <v>2024</v>
      </c>
      <c r="BD72">
        <f t="shared" si="36"/>
        <v>2024</v>
      </c>
      <c r="BE72">
        <f t="shared" si="36"/>
        <v>2024</v>
      </c>
      <c r="BF72">
        <f t="shared" si="36"/>
        <v>2024</v>
      </c>
      <c r="BG72">
        <f t="shared" si="36"/>
        <v>2025</v>
      </c>
      <c r="BH72">
        <f t="shared" si="36"/>
        <v>2025</v>
      </c>
      <c r="BI72">
        <f t="shared" si="36"/>
        <v>2025</v>
      </c>
      <c r="BJ72">
        <f t="shared" si="36"/>
        <v>2025</v>
      </c>
      <c r="BK72">
        <f t="shared" si="36"/>
        <v>2025</v>
      </c>
      <c r="BL72">
        <f t="shared" si="36"/>
        <v>2025</v>
      </c>
      <c r="BM72">
        <f t="shared" si="36"/>
        <v>2025</v>
      </c>
      <c r="BN72">
        <f t="shared" si="36"/>
        <v>2025</v>
      </c>
      <c r="BO72">
        <f t="shared" si="36"/>
        <v>2025</v>
      </c>
      <c r="BP72">
        <f t="shared" si="36"/>
        <v>2025</v>
      </c>
      <c r="BQ72">
        <f t="shared" si="36"/>
        <v>2025</v>
      </c>
      <c r="BR72">
        <f t="shared" si="36"/>
        <v>2025</v>
      </c>
      <c r="BS72">
        <f t="shared" si="36"/>
        <v>2026</v>
      </c>
      <c r="BT72">
        <f t="shared" si="36"/>
        <v>2026</v>
      </c>
      <c r="BU72">
        <f t="shared" si="36"/>
        <v>2026</v>
      </c>
      <c r="BV72">
        <f t="shared" si="36"/>
        <v>2026</v>
      </c>
      <c r="BW72">
        <f t="shared" si="36"/>
        <v>2026</v>
      </c>
      <c r="BX72">
        <f t="shared" si="36"/>
        <v>2026</v>
      </c>
      <c r="BY72">
        <f t="shared" si="36"/>
        <v>2026</v>
      </c>
      <c r="BZ72">
        <f t="shared" si="36"/>
        <v>2026</v>
      </c>
      <c r="CA72">
        <f t="shared" si="36"/>
        <v>2026</v>
      </c>
      <c r="CB72">
        <f t="shared" si="36"/>
        <v>2026</v>
      </c>
      <c r="CC72">
        <f t="shared" si="36"/>
        <v>2026</v>
      </c>
      <c r="CD72">
        <f t="shared" si="36"/>
        <v>2026</v>
      </c>
      <c r="CE72">
        <f t="shared" si="36"/>
        <v>2027</v>
      </c>
      <c r="CF72">
        <f t="shared" si="36"/>
        <v>2027</v>
      </c>
      <c r="CG72">
        <f t="shared" si="36"/>
        <v>2027</v>
      </c>
      <c r="CH72">
        <f t="shared" si="36"/>
        <v>2027</v>
      </c>
      <c r="CI72">
        <f t="shared" si="36"/>
        <v>2027</v>
      </c>
      <c r="CJ72">
        <f t="shared" si="36"/>
        <v>2027</v>
      </c>
      <c r="CK72">
        <f t="shared" si="36"/>
        <v>2027</v>
      </c>
      <c r="CL72">
        <f t="shared" si="36"/>
        <v>2027</v>
      </c>
      <c r="CM72">
        <f t="shared" si="36"/>
        <v>2027</v>
      </c>
      <c r="CN72">
        <f t="shared" si="36"/>
        <v>2027</v>
      </c>
      <c r="CO72">
        <f t="shared" si="36"/>
        <v>2027</v>
      </c>
      <c r="CP72">
        <f t="shared" si="36"/>
        <v>2027</v>
      </c>
      <c r="CQ72">
        <f t="shared" si="36"/>
        <v>2028</v>
      </c>
      <c r="CR72">
        <f t="shared" si="36"/>
        <v>2028</v>
      </c>
      <c r="CS72">
        <f t="shared" si="36"/>
        <v>2028</v>
      </c>
      <c r="CT72">
        <f t="shared" si="36"/>
        <v>2028</v>
      </c>
      <c r="CU72">
        <f t="shared" si="36"/>
        <v>2028</v>
      </c>
      <c r="CV72">
        <f t="shared" ref="CV72:FG72" si="37">CJ72+1</f>
        <v>2028</v>
      </c>
      <c r="CW72">
        <f t="shared" si="37"/>
        <v>2028</v>
      </c>
      <c r="CX72">
        <f t="shared" si="37"/>
        <v>2028</v>
      </c>
      <c r="CY72">
        <f t="shared" si="37"/>
        <v>2028</v>
      </c>
      <c r="CZ72">
        <f t="shared" si="37"/>
        <v>2028</v>
      </c>
      <c r="DA72">
        <f t="shared" si="37"/>
        <v>2028</v>
      </c>
      <c r="DB72">
        <f t="shared" si="37"/>
        <v>2028</v>
      </c>
      <c r="DC72">
        <f t="shared" si="37"/>
        <v>2029</v>
      </c>
      <c r="DD72">
        <f t="shared" si="37"/>
        <v>2029</v>
      </c>
      <c r="DE72">
        <f t="shared" si="37"/>
        <v>2029</v>
      </c>
      <c r="DF72">
        <f t="shared" si="37"/>
        <v>2029</v>
      </c>
      <c r="DG72">
        <f t="shared" si="37"/>
        <v>2029</v>
      </c>
      <c r="DH72">
        <f t="shared" si="37"/>
        <v>2029</v>
      </c>
      <c r="DI72">
        <f t="shared" si="37"/>
        <v>2029</v>
      </c>
      <c r="DJ72">
        <f t="shared" si="37"/>
        <v>2029</v>
      </c>
      <c r="DK72">
        <f t="shared" si="37"/>
        <v>2029</v>
      </c>
      <c r="DL72">
        <f t="shared" si="37"/>
        <v>2029</v>
      </c>
      <c r="DM72">
        <f t="shared" si="37"/>
        <v>2029</v>
      </c>
      <c r="DN72">
        <f t="shared" si="37"/>
        <v>2029</v>
      </c>
      <c r="DO72">
        <f t="shared" si="37"/>
        <v>2030</v>
      </c>
      <c r="DP72">
        <f t="shared" si="37"/>
        <v>2030</v>
      </c>
      <c r="DQ72">
        <f t="shared" si="37"/>
        <v>2030</v>
      </c>
      <c r="DR72">
        <f t="shared" si="37"/>
        <v>2030</v>
      </c>
      <c r="DS72">
        <f t="shared" si="37"/>
        <v>2030</v>
      </c>
      <c r="DT72">
        <f t="shared" si="37"/>
        <v>2030</v>
      </c>
      <c r="DU72">
        <f t="shared" si="37"/>
        <v>2030</v>
      </c>
      <c r="DV72">
        <f t="shared" si="37"/>
        <v>2030</v>
      </c>
      <c r="DW72">
        <f t="shared" si="37"/>
        <v>2030</v>
      </c>
      <c r="DX72">
        <f t="shared" si="37"/>
        <v>2030</v>
      </c>
      <c r="DY72">
        <f t="shared" si="37"/>
        <v>2030</v>
      </c>
      <c r="DZ72">
        <f t="shared" si="37"/>
        <v>2030</v>
      </c>
      <c r="EA72">
        <f t="shared" si="37"/>
        <v>2031</v>
      </c>
      <c r="EB72">
        <f t="shared" si="37"/>
        <v>2031</v>
      </c>
      <c r="EC72">
        <f t="shared" si="37"/>
        <v>2031</v>
      </c>
      <c r="ED72">
        <f t="shared" si="37"/>
        <v>2031</v>
      </c>
      <c r="EE72">
        <f t="shared" si="37"/>
        <v>2031</v>
      </c>
      <c r="EF72">
        <f t="shared" si="37"/>
        <v>2031</v>
      </c>
      <c r="EG72">
        <f t="shared" si="37"/>
        <v>2031</v>
      </c>
      <c r="EH72">
        <f t="shared" si="37"/>
        <v>2031</v>
      </c>
      <c r="EI72">
        <f t="shared" si="37"/>
        <v>2031</v>
      </c>
      <c r="EJ72">
        <f t="shared" si="37"/>
        <v>2031</v>
      </c>
      <c r="EK72">
        <f t="shared" si="37"/>
        <v>2031</v>
      </c>
      <c r="EL72">
        <f t="shared" si="37"/>
        <v>2031</v>
      </c>
      <c r="EM72">
        <f t="shared" si="37"/>
        <v>2032</v>
      </c>
      <c r="EN72">
        <f t="shared" si="37"/>
        <v>2032</v>
      </c>
      <c r="EO72">
        <f t="shared" si="37"/>
        <v>2032</v>
      </c>
      <c r="EP72">
        <f t="shared" si="37"/>
        <v>2032</v>
      </c>
      <c r="EQ72">
        <f t="shared" si="37"/>
        <v>2032</v>
      </c>
      <c r="ER72">
        <f t="shared" si="37"/>
        <v>2032</v>
      </c>
      <c r="ES72">
        <f t="shared" si="37"/>
        <v>2032</v>
      </c>
      <c r="ET72">
        <f t="shared" si="37"/>
        <v>2032</v>
      </c>
      <c r="EU72">
        <f t="shared" si="37"/>
        <v>2032</v>
      </c>
      <c r="EV72">
        <f t="shared" si="37"/>
        <v>2032</v>
      </c>
      <c r="EW72">
        <f t="shared" si="37"/>
        <v>2032</v>
      </c>
      <c r="EX72">
        <f t="shared" si="37"/>
        <v>2032</v>
      </c>
      <c r="EY72">
        <f t="shared" si="37"/>
        <v>2033</v>
      </c>
      <c r="EZ72">
        <f t="shared" si="37"/>
        <v>2033</v>
      </c>
      <c r="FA72">
        <f t="shared" si="37"/>
        <v>2033</v>
      </c>
      <c r="FB72">
        <f t="shared" si="37"/>
        <v>2033</v>
      </c>
      <c r="FC72">
        <f t="shared" si="37"/>
        <v>2033</v>
      </c>
      <c r="FD72">
        <f t="shared" si="37"/>
        <v>2033</v>
      </c>
      <c r="FE72">
        <f t="shared" si="37"/>
        <v>2033</v>
      </c>
      <c r="FF72">
        <f t="shared" si="37"/>
        <v>2033</v>
      </c>
      <c r="FG72">
        <f t="shared" si="37"/>
        <v>2033</v>
      </c>
      <c r="FH72">
        <f t="shared" ref="FH72:HS72" si="38">EV72+1</f>
        <v>2033</v>
      </c>
      <c r="FI72">
        <f t="shared" si="38"/>
        <v>2033</v>
      </c>
      <c r="FJ72">
        <f t="shared" si="38"/>
        <v>2033</v>
      </c>
      <c r="FK72">
        <f t="shared" si="38"/>
        <v>2034</v>
      </c>
      <c r="FL72">
        <f t="shared" si="38"/>
        <v>2034</v>
      </c>
      <c r="FM72">
        <f t="shared" si="38"/>
        <v>2034</v>
      </c>
      <c r="FN72">
        <f t="shared" si="38"/>
        <v>2034</v>
      </c>
      <c r="FO72">
        <f t="shared" si="38"/>
        <v>2034</v>
      </c>
      <c r="FP72">
        <f t="shared" si="38"/>
        <v>2034</v>
      </c>
      <c r="FQ72">
        <f t="shared" si="38"/>
        <v>2034</v>
      </c>
      <c r="FR72">
        <f t="shared" si="38"/>
        <v>2034</v>
      </c>
      <c r="FS72">
        <f t="shared" si="38"/>
        <v>2034</v>
      </c>
      <c r="FT72">
        <f t="shared" si="38"/>
        <v>2034</v>
      </c>
      <c r="FU72">
        <f t="shared" si="38"/>
        <v>2034</v>
      </c>
      <c r="FV72">
        <f t="shared" si="38"/>
        <v>2034</v>
      </c>
      <c r="FW72">
        <f t="shared" si="38"/>
        <v>2035</v>
      </c>
      <c r="FX72">
        <f t="shared" si="38"/>
        <v>2035</v>
      </c>
      <c r="FY72">
        <f t="shared" si="38"/>
        <v>2035</v>
      </c>
      <c r="FZ72">
        <f t="shared" si="38"/>
        <v>2035</v>
      </c>
      <c r="GA72">
        <f t="shared" si="38"/>
        <v>2035</v>
      </c>
      <c r="GB72">
        <f t="shared" si="38"/>
        <v>2035</v>
      </c>
      <c r="GC72">
        <f t="shared" si="38"/>
        <v>2035</v>
      </c>
      <c r="GD72">
        <f t="shared" si="38"/>
        <v>2035</v>
      </c>
      <c r="GE72">
        <f t="shared" si="38"/>
        <v>2035</v>
      </c>
      <c r="GF72">
        <f t="shared" si="38"/>
        <v>2035</v>
      </c>
      <c r="GG72">
        <f t="shared" si="38"/>
        <v>2035</v>
      </c>
      <c r="GH72">
        <f t="shared" si="38"/>
        <v>2035</v>
      </c>
      <c r="GI72">
        <f t="shared" si="38"/>
        <v>2036</v>
      </c>
      <c r="GJ72">
        <f t="shared" si="38"/>
        <v>2036</v>
      </c>
      <c r="GK72">
        <f t="shared" si="38"/>
        <v>2036</v>
      </c>
      <c r="GL72">
        <f t="shared" si="38"/>
        <v>2036</v>
      </c>
      <c r="GM72">
        <f t="shared" si="38"/>
        <v>2036</v>
      </c>
      <c r="GN72">
        <f t="shared" si="38"/>
        <v>2036</v>
      </c>
      <c r="GO72">
        <f t="shared" si="38"/>
        <v>2036</v>
      </c>
      <c r="GP72">
        <f t="shared" si="38"/>
        <v>2036</v>
      </c>
      <c r="GQ72">
        <f t="shared" si="38"/>
        <v>2036</v>
      </c>
      <c r="GR72">
        <f t="shared" si="38"/>
        <v>2036</v>
      </c>
      <c r="GS72">
        <f t="shared" si="38"/>
        <v>2036</v>
      </c>
      <c r="GT72">
        <f t="shared" si="38"/>
        <v>2036</v>
      </c>
      <c r="GU72">
        <f t="shared" si="38"/>
        <v>2037</v>
      </c>
      <c r="GV72">
        <f t="shared" si="38"/>
        <v>2037</v>
      </c>
      <c r="GW72">
        <f t="shared" si="38"/>
        <v>2037</v>
      </c>
      <c r="GX72">
        <f t="shared" si="38"/>
        <v>2037</v>
      </c>
      <c r="GY72">
        <f t="shared" si="38"/>
        <v>2037</v>
      </c>
      <c r="GZ72">
        <f t="shared" si="38"/>
        <v>2037</v>
      </c>
      <c r="HA72">
        <f t="shared" si="38"/>
        <v>2037</v>
      </c>
      <c r="HB72">
        <f t="shared" si="38"/>
        <v>2037</v>
      </c>
      <c r="HC72">
        <f t="shared" si="38"/>
        <v>2037</v>
      </c>
      <c r="HD72">
        <f t="shared" si="38"/>
        <v>2037</v>
      </c>
      <c r="HE72">
        <f t="shared" si="38"/>
        <v>2037</v>
      </c>
      <c r="HF72">
        <f t="shared" si="38"/>
        <v>2037</v>
      </c>
      <c r="HG72">
        <f t="shared" si="38"/>
        <v>2038</v>
      </c>
      <c r="HH72">
        <f t="shared" si="38"/>
        <v>2038</v>
      </c>
      <c r="HI72">
        <f t="shared" si="38"/>
        <v>2038</v>
      </c>
      <c r="HJ72">
        <f t="shared" si="38"/>
        <v>2038</v>
      </c>
      <c r="HK72">
        <f t="shared" si="38"/>
        <v>2038</v>
      </c>
      <c r="HL72">
        <f t="shared" si="38"/>
        <v>2038</v>
      </c>
      <c r="HM72">
        <f t="shared" si="38"/>
        <v>2038</v>
      </c>
      <c r="HN72">
        <f t="shared" si="38"/>
        <v>2038</v>
      </c>
      <c r="HO72">
        <f t="shared" si="38"/>
        <v>2038</v>
      </c>
      <c r="HP72">
        <f t="shared" si="38"/>
        <v>2038</v>
      </c>
      <c r="HQ72">
        <f t="shared" si="38"/>
        <v>2038</v>
      </c>
      <c r="HR72">
        <f t="shared" si="38"/>
        <v>2038</v>
      </c>
      <c r="HS72">
        <f t="shared" si="38"/>
        <v>2039</v>
      </c>
      <c r="HT72">
        <f t="shared" ref="HT72:KE72" si="39">HH72+1</f>
        <v>2039</v>
      </c>
      <c r="HU72">
        <f t="shared" si="39"/>
        <v>2039</v>
      </c>
      <c r="HV72">
        <f t="shared" si="39"/>
        <v>2039</v>
      </c>
      <c r="HW72">
        <f t="shared" si="39"/>
        <v>2039</v>
      </c>
      <c r="HX72">
        <f t="shared" si="39"/>
        <v>2039</v>
      </c>
      <c r="HY72">
        <f t="shared" si="39"/>
        <v>2039</v>
      </c>
      <c r="HZ72">
        <f t="shared" si="39"/>
        <v>2039</v>
      </c>
      <c r="IA72">
        <f t="shared" si="39"/>
        <v>2039</v>
      </c>
      <c r="IB72">
        <f t="shared" si="39"/>
        <v>2039</v>
      </c>
      <c r="IC72">
        <f t="shared" si="39"/>
        <v>2039</v>
      </c>
      <c r="ID72">
        <f t="shared" si="39"/>
        <v>2039</v>
      </c>
      <c r="IE72">
        <f t="shared" si="39"/>
        <v>2040</v>
      </c>
      <c r="IF72">
        <f t="shared" si="39"/>
        <v>2040</v>
      </c>
      <c r="IG72">
        <f t="shared" si="39"/>
        <v>2040</v>
      </c>
      <c r="IH72">
        <f t="shared" si="39"/>
        <v>2040</v>
      </c>
      <c r="II72">
        <f t="shared" si="39"/>
        <v>2040</v>
      </c>
      <c r="IJ72">
        <f t="shared" si="39"/>
        <v>2040</v>
      </c>
      <c r="IK72">
        <f t="shared" si="39"/>
        <v>2040</v>
      </c>
      <c r="IL72">
        <f t="shared" si="39"/>
        <v>2040</v>
      </c>
      <c r="IM72">
        <f t="shared" si="39"/>
        <v>2040</v>
      </c>
      <c r="IN72">
        <f t="shared" si="39"/>
        <v>2040</v>
      </c>
      <c r="IO72">
        <f t="shared" si="39"/>
        <v>2040</v>
      </c>
      <c r="IP72">
        <f t="shared" si="39"/>
        <v>2040</v>
      </c>
      <c r="IQ72">
        <f t="shared" si="39"/>
        <v>2041</v>
      </c>
      <c r="IR72">
        <f t="shared" si="39"/>
        <v>2041</v>
      </c>
      <c r="IS72">
        <f t="shared" si="39"/>
        <v>2041</v>
      </c>
      <c r="IT72">
        <f t="shared" si="39"/>
        <v>2041</v>
      </c>
      <c r="IU72">
        <f t="shared" si="39"/>
        <v>2041</v>
      </c>
      <c r="IV72">
        <f t="shared" si="39"/>
        <v>2041</v>
      </c>
      <c r="IW72">
        <f t="shared" si="39"/>
        <v>2041</v>
      </c>
      <c r="IX72">
        <f t="shared" si="39"/>
        <v>2041</v>
      </c>
      <c r="IY72">
        <f t="shared" si="39"/>
        <v>2041</v>
      </c>
      <c r="IZ72">
        <f t="shared" si="39"/>
        <v>2041</v>
      </c>
      <c r="JA72">
        <f t="shared" si="39"/>
        <v>2041</v>
      </c>
      <c r="JB72">
        <f t="shared" si="39"/>
        <v>2041</v>
      </c>
      <c r="JC72">
        <f t="shared" si="39"/>
        <v>2042</v>
      </c>
      <c r="JD72">
        <f t="shared" si="39"/>
        <v>2042</v>
      </c>
      <c r="JE72">
        <f t="shared" si="39"/>
        <v>2042</v>
      </c>
      <c r="JF72">
        <f t="shared" si="39"/>
        <v>2042</v>
      </c>
      <c r="JG72">
        <f t="shared" si="39"/>
        <v>2042</v>
      </c>
      <c r="JH72">
        <f t="shared" si="39"/>
        <v>2042</v>
      </c>
      <c r="JI72">
        <f t="shared" si="39"/>
        <v>2042</v>
      </c>
      <c r="JJ72">
        <f t="shared" si="39"/>
        <v>2042</v>
      </c>
      <c r="JK72">
        <f t="shared" si="39"/>
        <v>2042</v>
      </c>
      <c r="JL72">
        <f t="shared" si="39"/>
        <v>2042</v>
      </c>
      <c r="JM72">
        <f t="shared" si="39"/>
        <v>2042</v>
      </c>
      <c r="JN72">
        <f t="shared" si="39"/>
        <v>2042</v>
      </c>
      <c r="JO72">
        <f t="shared" si="39"/>
        <v>2043</v>
      </c>
      <c r="JP72">
        <f t="shared" si="39"/>
        <v>2043</v>
      </c>
      <c r="JQ72">
        <f t="shared" si="39"/>
        <v>2043</v>
      </c>
      <c r="JR72">
        <f t="shared" si="39"/>
        <v>2043</v>
      </c>
      <c r="JS72">
        <f t="shared" si="39"/>
        <v>2043</v>
      </c>
      <c r="JT72">
        <f t="shared" si="39"/>
        <v>2043</v>
      </c>
      <c r="JU72">
        <f t="shared" si="39"/>
        <v>2043</v>
      </c>
      <c r="JV72">
        <f t="shared" si="39"/>
        <v>2043</v>
      </c>
      <c r="JW72">
        <f t="shared" si="39"/>
        <v>2043</v>
      </c>
      <c r="JX72">
        <f t="shared" si="39"/>
        <v>2043</v>
      </c>
      <c r="JY72">
        <f t="shared" si="39"/>
        <v>2043</v>
      </c>
      <c r="JZ72">
        <f t="shared" si="39"/>
        <v>2043</v>
      </c>
      <c r="KA72">
        <f t="shared" si="39"/>
        <v>2044</v>
      </c>
      <c r="KB72">
        <f t="shared" si="39"/>
        <v>2044</v>
      </c>
      <c r="KC72">
        <f t="shared" si="39"/>
        <v>2044</v>
      </c>
      <c r="KD72">
        <f t="shared" si="39"/>
        <v>2044</v>
      </c>
      <c r="KE72">
        <f t="shared" si="39"/>
        <v>2044</v>
      </c>
      <c r="KF72">
        <f t="shared" ref="KF72:KX72" si="40">JT72+1</f>
        <v>2044</v>
      </c>
      <c r="KG72">
        <f t="shared" si="40"/>
        <v>2044</v>
      </c>
      <c r="KH72">
        <f t="shared" si="40"/>
        <v>2044</v>
      </c>
      <c r="KI72">
        <f t="shared" si="40"/>
        <v>2044</v>
      </c>
      <c r="KJ72">
        <f t="shared" si="40"/>
        <v>2044</v>
      </c>
      <c r="KK72">
        <f t="shared" si="40"/>
        <v>2044</v>
      </c>
      <c r="KL72">
        <f t="shared" si="40"/>
        <v>2044</v>
      </c>
      <c r="KM72">
        <f t="shared" si="40"/>
        <v>2045</v>
      </c>
      <c r="KN72">
        <f t="shared" si="40"/>
        <v>2045</v>
      </c>
      <c r="KO72">
        <f t="shared" si="40"/>
        <v>2045</v>
      </c>
      <c r="KP72">
        <f t="shared" si="40"/>
        <v>2045</v>
      </c>
      <c r="KQ72">
        <f t="shared" si="40"/>
        <v>2045</v>
      </c>
      <c r="KR72">
        <f t="shared" si="40"/>
        <v>2045</v>
      </c>
      <c r="KS72">
        <f t="shared" si="40"/>
        <v>2045</v>
      </c>
      <c r="KT72">
        <f t="shared" si="40"/>
        <v>2045</v>
      </c>
      <c r="KU72">
        <f t="shared" si="40"/>
        <v>2045</v>
      </c>
      <c r="KV72">
        <f t="shared" si="40"/>
        <v>2045</v>
      </c>
      <c r="KW72">
        <f t="shared" si="40"/>
        <v>2045</v>
      </c>
      <c r="KX72">
        <f t="shared" si="40"/>
        <v>2045</v>
      </c>
    </row>
    <row r="73" spans="9:310" ht="58" x14ac:dyDescent="0.35">
      <c r="J73" s="58" t="s">
        <v>167</v>
      </c>
      <c r="K73" s="58" t="s">
        <v>168</v>
      </c>
      <c r="L73" s="58" t="s">
        <v>169</v>
      </c>
      <c r="M73" s="59" t="s">
        <v>186</v>
      </c>
      <c r="N73" s="59" t="s">
        <v>187</v>
      </c>
      <c r="O73" s="59" t="s">
        <v>185</v>
      </c>
      <c r="P73" s="22"/>
      <c r="V73" s="23" t="s">
        <v>125</v>
      </c>
      <c r="W73">
        <f>HLOOKUP(W$72,$P$63:$CA$67,2,FALSE)</f>
        <v>7.0337007172315991</v>
      </c>
      <c r="X73">
        <f t="shared" ref="X73:CI73" si="41">HLOOKUP(X$72,$P$63:$CA$67,2,FALSE)</f>
        <v>7.0337007172315991</v>
      </c>
      <c r="Y73">
        <f t="shared" si="41"/>
        <v>7.0337007172315991</v>
      </c>
      <c r="Z73">
        <f t="shared" si="41"/>
        <v>7.0337007172315991</v>
      </c>
      <c r="AA73">
        <f t="shared" si="41"/>
        <v>7.0337007172315991</v>
      </c>
      <c r="AB73">
        <f t="shared" si="41"/>
        <v>7.0337007172315991</v>
      </c>
      <c r="AC73">
        <f t="shared" si="41"/>
        <v>7.0337007172315991</v>
      </c>
      <c r="AD73">
        <f t="shared" si="41"/>
        <v>7.0337007172315991</v>
      </c>
      <c r="AE73">
        <f t="shared" si="41"/>
        <v>7.0337007172315991</v>
      </c>
      <c r="AF73">
        <f t="shared" si="41"/>
        <v>7.0337007172315991</v>
      </c>
      <c r="AG73">
        <f t="shared" si="41"/>
        <v>7.0337007172315991</v>
      </c>
      <c r="AH73">
        <f t="shared" si="41"/>
        <v>7.0337007172315991</v>
      </c>
      <c r="AI73">
        <f t="shared" si="41"/>
        <v>7.2615911835515536</v>
      </c>
      <c r="AJ73">
        <f t="shared" si="41"/>
        <v>7.2615911835515536</v>
      </c>
      <c r="AK73">
        <f t="shared" si="41"/>
        <v>7.2615911835515536</v>
      </c>
      <c r="AL73">
        <f t="shared" si="41"/>
        <v>7.2615911835515536</v>
      </c>
      <c r="AM73">
        <f t="shared" si="41"/>
        <v>7.2615911835515536</v>
      </c>
      <c r="AN73">
        <f t="shared" si="41"/>
        <v>7.2615911835515536</v>
      </c>
      <c r="AO73">
        <f t="shared" si="41"/>
        <v>7.2615911835515536</v>
      </c>
      <c r="AP73">
        <f t="shared" si="41"/>
        <v>7.2615911835515536</v>
      </c>
      <c r="AQ73">
        <f t="shared" si="41"/>
        <v>7.2615911835515536</v>
      </c>
      <c r="AR73">
        <f t="shared" si="41"/>
        <v>7.2615911835515536</v>
      </c>
      <c r="AS73">
        <f t="shared" si="41"/>
        <v>7.2615911835515536</v>
      </c>
      <c r="AT73">
        <f t="shared" si="41"/>
        <v>7.2615911835515536</v>
      </c>
      <c r="AU73">
        <f t="shared" si="41"/>
        <v>7.4311624906107374</v>
      </c>
      <c r="AV73">
        <f t="shared" si="41"/>
        <v>7.4311624906107374</v>
      </c>
      <c r="AW73">
        <f t="shared" si="41"/>
        <v>7.4311624906107374</v>
      </c>
      <c r="AX73">
        <f t="shared" si="41"/>
        <v>7.4311624906107374</v>
      </c>
      <c r="AY73">
        <f t="shared" si="41"/>
        <v>7.4311624906107374</v>
      </c>
      <c r="AZ73">
        <f t="shared" si="41"/>
        <v>7.4311624906107374</v>
      </c>
      <c r="BA73">
        <f t="shared" si="41"/>
        <v>7.4311624906107374</v>
      </c>
      <c r="BB73">
        <f t="shared" si="41"/>
        <v>7.4311624906107374</v>
      </c>
      <c r="BC73">
        <f t="shared" si="41"/>
        <v>7.4311624906107374</v>
      </c>
      <c r="BD73">
        <f t="shared" si="41"/>
        <v>7.4311624906107374</v>
      </c>
      <c r="BE73">
        <f t="shared" si="41"/>
        <v>7.4311624906107374</v>
      </c>
      <c r="BF73">
        <f t="shared" si="41"/>
        <v>7.4311624906107374</v>
      </c>
      <c r="BG73">
        <f t="shared" si="41"/>
        <v>7.5938099024878847</v>
      </c>
      <c r="BH73">
        <f t="shared" si="41"/>
        <v>7.5938099024878847</v>
      </c>
      <c r="BI73">
        <f t="shared" si="41"/>
        <v>7.5938099024878847</v>
      </c>
      <c r="BJ73">
        <f t="shared" si="41"/>
        <v>7.5938099024878847</v>
      </c>
      <c r="BK73">
        <f t="shared" si="41"/>
        <v>7.5938099024878847</v>
      </c>
      <c r="BL73">
        <f t="shared" si="41"/>
        <v>7.5938099024878847</v>
      </c>
      <c r="BM73">
        <f t="shared" si="41"/>
        <v>7.5938099024878847</v>
      </c>
      <c r="BN73">
        <f t="shared" si="41"/>
        <v>7.5938099024878847</v>
      </c>
      <c r="BO73">
        <f t="shared" si="41"/>
        <v>7.5938099024878847</v>
      </c>
      <c r="BP73">
        <f t="shared" si="41"/>
        <v>7.5938099024878847</v>
      </c>
      <c r="BQ73">
        <f t="shared" si="41"/>
        <v>7.5938099024878847</v>
      </c>
      <c r="BR73">
        <f t="shared" si="41"/>
        <v>7.5938099024878847</v>
      </c>
      <c r="BS73">
        <f t="shared" si="41"/>
        <v>7.7596899394635503</v>
      </c>
      <c r="BT73">
        <f t="shared" si="41"/>
        <v>7.7596899394635503</v>
      </c>
      <c r="BU73">
        <f t="shared" si="41"/>
        <v>7.7596899394635503</v>
      </c>
      <c r="BV73">
        <f t="shared" si="41"/>
        <v>7.7596899394635503</v>
      </c>
      <c r="BW73">
        <f t="shared" si="41"/>
        <v>7.7596899394635503</v>
      </c>
      <c r="BX73">
        <f t="shared" si="41"/>
        <v>7.7596899394635503</v>
      </c>
      <c r="BY73">
        <f t="shared" si="41"/>
        <v>7.7596899394635503</v>
      </c>
      <c r="BZ73">
        <f t="shared" si="41"/>
        <v>7.7596899394635503</v>
      </c>
      <c r="CA73">
        <f t="shared" si="41"/>
        <v>7.7596899394635503</v>
      </c>
      <c r="CB73">
        <f t="shared" si="41"/>
        <v>7.7596899394635503</v>
      </c>
      <c r="CC73">
        <f t="shared" si="41"/>
        <v>7.7596899394635503</v>
      </c>
      <c r="CD73">
        <f t="shared" si="41"/>
        <v>7.7596899394635503</v>
      </c>
      <c r="CE73">
        <f t="shared" si="41"/>
        <v>7.9292746305983384</v>
      </c>
      <c r="CF73">
        <f t="shared" si="41"/>
        <v>7.9292746305983384</v>
      </c>
      <c r="CG73">
        <f t="shared" si="41"/>
        <v>7.9292746305983384</v>
      </c>
      <c r="CH73">
        <f t="shared" si="41"/>
        <v>7.9292746305983384</v>
      </c>
      <c r="CI73">
        <f t="shared" si="41"/>
        <v>7.9292746305983384</v>
      </c>
      <c r="CJ73">
        <f t="shared" ref="CJ73:EU73" si="42">HLOOKUP(CJ$72,$P$63:$CA$67,2,FALSE)</f>
        <v>7.9292746305983384</v>
      </c>
      <c r="CK73">
        <f t="shared" si="42"/>
        <v>7.9292746305983384</v>
      </c>
      <c r="CL73">
        <f t="shared" si="42"/>
        <v>7.9292746305983384</v>
      </c>
      <c r="CM73">
        <f t="shared" si="42"/>
        <v>7.9292746305983384</v>
      </c>
      <c r="CN73">
        <f t="shared" si="42"/>
        <v>7.9292746305983384</v>
      </c>
      <c r="CO73">
        <f t="shared" si="42"/>
        <v>7.9292746305983384</v>
      </c>
      <c r="CP73">
        <f t="shared" si="42"/>
        <v>7.9292746305983384</v>
      </c>
      <c r="CQ73">
        <f t="shared" si="42"/>
        <v>8.1001789223301088</v>
      </c>
      <c r="CR73">
        <f t="shared" si="42"/>
        <v>8.1001789223301088</v>
      </c>
      <c r="CS73">
        <f t="shared" si="42"/>
        <v>8.1001789223301088</v>
      </c>
      <c r="CT73">
        <f t="shared" si="42"/>
        <v>8.1001789223301088</v>
      </c>
      <c r="CU73">
        <f t="shared" si="42"/>
        <v>8.1001789223301088</v>
      </c>
      <c r="CV73">
        <f t="shared" si="42"/>
        <v>8.1001789223301088</v>
      </c>
      <c r="CW73">
        <f t="shared" si="42"/>
        <v>8.1001789223301088</v>
      </c>
      <c r="CX73">
        <f t="shared" si="42"/>
        <v>8.1001789223301088</v>
      </c>
      <c r="CY73">
        <f t="shared" si="42"/>
        <v>8.1001789223301088</v>
      </c>
      <c r="CZ73">
        <f t="shared" si="42"/>
        <v>8.1001789223301088</v>
      </c>
      <c r="DA73">
        <f t="shared" si="42"/>
        <v>8.1001789223301088</v>
      </c>
      <c r="DB73">
        <f t="shared" si="42"/>
        <v>8.1001789223301088</v>
      </c>
      <c r="DC73">
        <f t="shared" si="42"/>
        <v>8.2747232562949069</v>
      </c>
      <c r="DD73">
        <f t="shared" si="42"/>
        <v>8.2747232562949069</v>
      </c>
      <c r="DE73">
        <f t="shared" si="42"/>
        <v>8.2747232562949069</v>
      </c>
      <c r="DF73">
        <f t="shared" si="42"/>
        <v>8.2747232562949069</v>
      </c>
      <c r="DG73">
        <f t="shared" si="42"/>
        <v>8.2747232562949069</v>
      </c>
      <c r="DH73">
        <f t="shared" si="42"/>
        <v>8.2747232562949069</v>
      </c>
      <c r="DI73">
        <f t="shared" si="42"/>
        <v>8.2747232562949069</v>
      </c>
      <c r="DJ73">
        <f t="shared" si="42"/>
        <v>8.2747232562949069</v>
      </c>
      <c r="DK73">
        <f t="shared" si="42"/>
        <v>8.2747232562949069</v>
      </c>
      <c r="DL73">
        <f t="shared" si="42"/>
        <v>8.2747232562949069</v>
      </c>
      <c r="DM73">
        <f t="shared" si="42"/>
        <v>8.2747232562949069</v>
      </c>
      <c r="DN73">
        <f t="shared" si="42"/>
        <v>8.2747232562949069</v>
      </c>
      <c r="DO73">
        <f t="shared" si="42"/>
        <v>8.4531075656069259</v>
      </c>
      <c r="DP73">
        <f t="shared" si="42"/>
        <v>8.4531075656069259</v>
      </c>
      <c r="DQ73">
        <f t="shared" si="42"/>
        <v>8.4531075656069259</v>
      </c>
      <c r="DR73">
        <f t="shared" si="42"/>
        <v>8.4531075656069259</v>
      </c>
      <c r="DS73">
        <f t="shared" si="42"/>
        <v>8.4531075656069259</v>
      </c>
      <c r="DT73">
        <f t="shared" si="42"/>
        <v>8.4531075656069259</v>
      </c>
      <c r="DU73">
        <f t="shared" si="42"/>
        <v>8.4531075656069259</v>
      </c>
      <c r="DV73">
        <f t="shared" si="42"/>
        <v>8.4531075656069259</v>
      </c>
      <c r="DW73">
        <f t="shared" si="42"/>
        <v>8.4531075656069259</v>
      </c>
      <c r="DX73">
        <f t="shared" si="42"/>
        <v>8.4531075656069259</v>
      </c>
      <c r="DY73">
        <f t="shared" si="42"/>
        <v>8.4531075656069259</v>
      </c>
      <c r="DZ73">
        <f t="shared" si="42"/>
        <v>8.4531075656069259</v>
      </c>
      <c r="EA73">
        <f t="shared" si="42"/>
        <v>8.6354163297238138</v>
      </c>
      <c r="EB73">
        <f t="shared" si="42"/>
        <v>8.6354163297238138</v>
      </c>
      <c r="EC73">
        <f t="shared" si="42"/>
        <v>8.6354163297238138</v>
      </c>
      <c r="ED73">
        <f t="shared" si="42"/>
        <v>8.6354163297238138</v>
      </c>
      <c r="EE73">
        <f t="shared" si="42"/>
        <v>8.6354163297238138</v>
      </c>
      <c r="EF73">
        <f t="shared" si="42"/>
        <v>8.6354163297238138</v>
      </c>
      <c r="EG73">
        <f t="shared" si="42"/>
        <v>8.6354163297238138</v>
      </c>
      <c r="EH73">
        <f t="shared" si="42"/>
        <v>8.6354163297238138</v>
      </c>
      <c r="EI73">
        <f t="shared" si="42"/>
        <v>8.6354163297238138</v>
      </c>
      <c r="EJ73">
        <f t="shared" si="42"/>
        <v>8.6354163297238138</v>
      </c>
      <c r="EK73">
        <f t="shared" si="42"/>
        <v>8.6354163297238138</v>
      </c>
      <c r="EL73">
        <f t="shared" si="42"/>
        <v>8.6354163297238138</v>
      </c>
      <c r="EM73">
        <f t="shared" si="42"/>
        <v>8.8217358866512718</v>
      </c>
      <c r="EN73">
        <f t="shared" si="42"/>
        <v>8.8217358866512718</v>
      </c>
      <c r="EO73">
        <f t="shared" si="42"/>
        <v>8.8217358866512718</v>
      </c>
      <c r="EP73">
        <f t="shared" si="42"/>
        <v>8.8217358866512718</v>
      </c>
      <c r="EQ73">
        <f t="shared" si="42"/>
        <v>8.8217358866512718</v>
      </c>
      <c r="ER73">
        <f t="shared" si="42"/>
        <v>8.8217358866512718</v>
      </c>
      <c r="ES73">
        <f t="shared" si="42"/>
        <v>8.8217358866512718</v>
      </c>
      <c r="ET73">
        <f t="shared" si="42"/>
        <v>8.8217358866512718</v>
      </c>
      <c r="EU73">
        <f t="shared" si="42"/>
        <v>8.8217358866512718</v>
      </c>
      <c r="EV73">
        <f t="shared" ref="EV73:HG73" si="43">HLOOKUP(EV$72,$P$63:$CA$67,2,FALSE)</f>
        <v>8.8217358866512718</v>
      </c>
      <c r="EW73">
        <f t="shared" si="43"/>
        <v>8.8217358866512718</v>
      </c>
      <c r="EX73">
        <f t="shared" si="43"/>
        <v>8.8217358866512718</v>
      </c>
      <c r="EY73">
        <f t="shared" si="43"/>
        <v>9.0121544738311332</v>
      </c>
      <c r="EZ73">
        <f t="shared" si="43"/>
        <v>9.0121544738311332</v>
      </c>
      <c r="FA73">
        <f t="shared" si="43"/>
        <v>9.0121544738311332</v>
      </c>
      <c r="FB73">
        <f t="shared" si="43"/>
        <v>9.0121544738311332</v>
      </c>
      <c r="FC73">
        <f t="shared" si="43"/>
        <v>9.0121544738311332</v>
      </c>
      <c r="FD73">
        <f t="shared" si="43"/>
        <v>9.0121544738311332</v>
      </c>
      <c r="FE73">
        <f t="shared" si="43"/>
        <v>9.0121544738311332</v>
      </c>
      <c r="FF73">
        <f t="shared" si="43"/>
        <v>9.0121544738311332</v>
      </c>
      <c r="FG73">
        <f t="shared" si="43"/>
        <v>9.0121544738311332</v>
      </c>
      <c r="FH73">
        <f t="shared" si="43"/>
        <v>9.0121544738311332</v>
      </c>
      <c r="FI73">
        <f t="shared" si="43"/>
        <v>9.0121544738311332</v>
      </c>
      <c r="FJ73">
        <f t="shared" si="43"/>
        <v>9.0121544738311332</v>
      </c>
      <c r="FK73">
        <f t="shared" si="43"/>
        <v>9.2067622699289515</v>
      </c>
      <c r="FL73">
        <f t="shared" si="43"/>
        <v>9.2067622699289515</v>
      </c>
      <c r="FM73">
        <f t="shared" si="43"/>
        <v>9.2067622699289515</v>
      </c>
      <c r="FN73">
        <f t="shared" si="43"/>
        <v>9.2067622699289515</v>
      </c>
      <c r="FO73">
        <f t="shared" si="43"/>
        <v>9.2067622699289515</v>
      </c>
      <c r="FP73">
        <f t="shared" si="43"/>
        <v>9.2067622699289515</v>
      </c>
      <c r="FQ73">
        <f t="shared" si="43"/>
        <v>9.2067622699289515</v>
      </c>
      <c r="FR73">
        <f t="shared" si="43"/>
        <v>9.2067622699289515</v>
      </c>
      <c r="FS73">
        <f t="shared" si="43"/>
        <v>9.2067622699289515</v>
      </c>
      <c r="FT73">
        <f t="shared" si="43"/>
        <v>9.2067622699289515</v>
      </c>
      <c r="FU73">
        <f t="shared" si="43"/>
        <v>9.2067622699289515</v>
      </c>
      <c r="FV73">
        <f t="shared" si="43"/>
        <v>9.2067622699289515</v>
      </c>
      <c r="FW73">
        <f t="shared" si="43"/>
        <v>9.4056514375409233</v>
      </c>
      <c r="FX73">
        <f t="shared" si="43"/>
        <v>9.4056514375409233</v>
      </c>
      <c r="FY73">
        <f t="shared" si="43"/>
        <v>9.4056514375409233</v>
      </c>
      <c r="FZ73">
        <f t="shared" si="43"/>
        <v>9.4056514375409233</v>
      </c>
      <c r="GA73">
        <f t="shared" si="43"/>
        <v>9.4056514375409233</v>
      </c>
      <c r="GB73">
        <f t="shared" si="43"/>
        <v>9.4056514375409233</v>
      </c>
      <c r="GC73">
        <f t="shared" si="43"/>
        <v>9.4056514375409233</v>
      </c>
      <c r="GD73">
        <f t="shared" si="43"/>
        <v>9.4056514375409233</v>
      </c>
      <c r="GE73">
        <f t="shared" si="43"/>
        <v>9.4056514375409233</v>
      </c>
      <c r="GF73">
        <f t="shared" si="43"/>
        <v>9.4056514375409233</v>
      </c>
      <c r="GG73">
        <f t="shared" si="43"/>
        <v>9.4056514375409233</v>
      </c>
      <c r="GH73">
        <f t="shared" si="43"/>
        <v>9.4056514375409233</v>
      </c>
      <c r="GI73">
        <f t="shared" si="43"/>
        <v>9.6089161668403573</v>
      </c>
      <c r="GJ73">
        <f t="shared" si="43"/>
        <v>9.6089161668403573</v>
      </c>
      <c r="GK73">
        <f t="shared" si="43"/>
        <v>9.6089161668403573</v>
      </c>
      <c r="GL73">
        <f t="shared" si="43"/>
        <v>9.6089161668403573</v>
      </c>
      <c r="GM73">
        <f t="shared" si="43"/>
        <v>9.6089161668403573</v>
      </c>
      <c r="GN73">
        <f t="shared" si="43"/>
        <v>9.6089161668403573</v>
      </c>
      <c r="GO73">
        <f t="shared" si="43"/>
        <v>9.6089161668403573</v>
      </c>
      <c r="GP73">
        <f t="shared" si="43"/>
        <v>9.6089161668403573</v>
      </c>
      <c r="GQ73">
        <f t="shared" si="43"/>
        <v>9.6089161668403573</v>
      </c>
      <c r="GR73">
        <f t="shared" si="43"/>
        <v>9.6089161668403573</v>
      </c>
      <c r="GS73">
        <f t="shared" si="43"/>
        <v>9.6089161668403573</v>
      </c>
      <c r="GT73">
        <f t="shared" si="43"/>
        <v>9.6089161668403573</v>
      </c>
      <c r="GU73">
        <f t="shared" si="43"/>
        <v>9.8166527201843792</v>
      </c>
      <c r="GV73">
        <f t="shared" si="43"/>
        <v>9.8166527201843792</v>
      </c>
      <c r="GW73">
        <f t="shared" si="43"/>
        <v>9.8166527201843792</v>
      </c>
      <c r="GX73">
        <f t="shared" si="43"/>
        <v>9.8166527201843792</v>
      </c>
      <c r="GY73">
        <f t="shared" si="43"/>
        <v>9.8166527201843792</v>
      </c>
      <c r="GZ73">
        <f t="shared" si="43"/>
        <v>9.8166527201843792</v>
      </c>
      <c r="HA73">
        <f t="shared" si="43"/>
        <v>9.8166527201843792</v>
      </c>
      <c r="HB73">
        <f t="shared" si="43"/>
        <v>9.8166527201843792</v>
      </c>
      <c r="HC73">
        <f t="shared" si="43"/>
        <v>9.8166527201843792</v>
      </c>
      <c r="HD73">
        <f t="shared" si="43"/>
        <v>9.8166527201843792</v>
      </c>
      <c r="HE73">
        <f t="shared" si="43"/>
        <v>9.8166527201843792</v>
      </c>
      <c r="HF73">
        <f t="shared" si="43"/>
        <v>9.8166527201843792</v>
      </c>
      <c r="HG73">
        <f t="shared" si="43"/>
        <v>10.028959477701971</v>
      </c>
      <c r="HH73">
        <f t="shared" ref="HH73:JS73" si="44">HLOOKUP(HH$72,$P$63:$CA$67,2,FALSE)</f>
        <v>10.028959477701971</v>
      </c>
      <c r="HI73">
        <f t="shared" si="44"/>
        <v>10.028959477701971</v>
      </c>
      <c r="HJ73">
        <f t="shared" si="44"/>
        <v>10.028959477701971</v>
      </c>
      <c r="HK73">
        <f t="shared" si="44"/>
        <v>10.028959477701971</v>
      </c>
      <c r="HL73">
        <f t="shared" si="44"/>
        <v>10.028959477701971</v>
      </c>
      <c r="HM73">
        <f t="shared" si="44"/>
        <v>10.028959477701971</v>
      </c>
      <c r="HN73">
        <f t="shared" si="44"/>
        <v>10.028959477701971</v>
      </c>
      <c r="HO73">
        <f t="shared" si="44"/>
        <v>10.028959477701971</v>
      </c>
      <c r="HP73">
        <f t="shared" si="44"/>
        <v>10.028959477701971</v>
      </c>
      <c r="HQ73">
        <f t="shared" si="44"/>
        <v>10.028959477701971</v>
      </c>
      <c r="HR73">
        <f t="shared" si="44"/>
        <v>10.028959477701971</v>
      </c>
      <c r="HS73">
        <f t="shared" si="44"/>
        <v>10.245936983884947</v>
      </c>
      <c r="HT73">
        <f t="shared" si="44"/>
        <v>10.245936983884947</v>
      </c>
      <c r="HU73">
        <f t="shared" si="44"/>
        <v>10.245936983884947</v>
      </c>
      <c r="HV73">
        <f t="shared" si="44"/>
        <v>10.245936983884947</v>
      </c>
      <c r="HW73">
        <f t="shared" si="44"/>
        <v>10.245936983884947</v>
      </c>
      <c r="HX73">
        <f t="shared" si="44"/>
        <v>10.245936983884947</v>
      </c>
      <c r="HY73">
        <f t="shared" si="44"/>
        <v>10.245936983884947</v>
      </c>
      <c r="HZ73">
        <f t="shared" si="44"/>
        <v>10.245936983884947</v>
      </c>
      <c r="IA73">
        <f t="shared" si="44"/>
        <v>10.245936983884947</v>
      </c>
      <c r="IB73">
        <f t="shared" si="44"/>
        <v>10.245936983884947</v>
      </c>
      <c r="IC73">
        <f t="shared" si="44"/>
        <v>10.245936983884947</v>
      </c>
      <c r="ID73">
        <f t="shared" si="44"/>
        <v>10.245936983884947</v>
      </c>
      <c r="IE73">
        <f t="shared" si="44"/>
        <v>10.467687995203949</v>
      </c>
      <c r="IF73">
        <f t="shared" si="44"/>
        <v>10.467687995203949</v>
      </c>
      <c r="IG73">
        <f t="shared" si="44"/>
        <v>10.467687995203949</v>
      </c>
      <c r="IH73">
        <f t="shared" si="44"/>
        <v>10.467687995203949</v>
      </c>
      <c r="II73">
        <f t="shared" si="44"/>
        <v>10.467687995203949</v>
      </c>
      <c r="IJ73">
        <f t="shared" si="44"/>
        <v>10.467687995203949</v>
      </c>
      <c r="IK73">
        <f t="shared" si="44"/>
        <v>10.467687995203949</v>
      </c>
      <c r="IL73">
        <f t="shared" si="44"/>
        <v>10.467687995203949</v>
      </c>
      <c r="IM73">
        <f t="shared" si="44"/>
        <v>10.467687995203949</v>
      </c>
      <c r="IN73">
        <f t="shared" si="44"/>
        <v>10.467687995203949</v>
      </c>
      <c r="IO73">
        <f t="shared" si="44"/>
        <v>10.467687995203949</v>
      </c>
      <c r="IP73">
        <f t="shared" si="44"/>
        <v>10.467687995203949</v>
      </c>
      <c r="IQ73">
        <f t="shared" si="44"/>
        <v>10.69431752877197</v>
      </c>
      <c r="IR73">
        <f t="shared" si="44"/>
        <v>10.69431752877197</v>
      </c>
      <c r="IS73">
        <f t="shared" si="44"/>
        <v>10.69431752877197</v>
      </c>
      <c r="IT73">
        <f t="shared" si="44"/>
        <v>10.69431752877197</v>
      </c>
      <c r="IU73">
        <f t="shared" si="44"/>
        <v>10.69431752877197</v>
      </c>
      <c r="IV73">
        <f t="shared" si="44"/>
        <v>10.69431752877197</v>
      </c>
      <c r="IW73">
        <f t="shared" si="44"/>
        <v>10.69431752877197</v>
      </c>
      <c r="IX73">
        <f t="shared" si="44"/>
        <v>10.69431752877197</v>
      </c>
      <c r="IY73">
        <f t="shared" si="44"/>
        <v>10.69431752877197</v>
      </c>
      <c r="IZ73">
        <f t="shared" si="44"/>
        <v>10.69431752877197</v>
      </c>
      <c r="JA73">
        <f t="shared" si="44"/>
        <v>10.69431752877197</v>
      </c>
      <c r="JB73">
        <f t="shared" si="44"/>
        <v>10.69431752877197</v>
      </c>
      <c r="JC73">
        <f t="shared" si="44"/>
        <v>10.925932912078487</v>
      </c>
      <c r="JD73">
        <f t="shared" si="44"/>
        <v>10.925932912078487</v>
      </c>
      <c r="JE73">
        <f t="shared" si="44"/>
        <v>10.925932912078487</v>
      </c>
      <c r="JF73">
        <f t="shared" si="44"/>
        <v>10.925932912078487</v>
      </c>
      <c r="JG73">
        <f t="shared" si="44"/>
        <v>10.925932912078487</v>
      </c>
      <c r="JH73">
        <f t="shared" si="44"/>
        <v>10.925932912078487</v>
      </c>
      <c r="JI73">
        <f t="shared" si="44"/>
        <v>10.925932912078487</v>
      </c>
      <c r="JJ73">
        <f t="shared" si="44"/>
        <v>10.925932912078487</v>
      </c>
      <c r="JK73">
        <f t="shared" si="44"/>
        <v>10.925932912078487</v>
      </c>
      <c r="JL73">
        <f t="shared" si="44"/>
        <v>10.925932912078487</v>
      </c>
      <c r="JM73">
        <f t="shared" si="44"/>
        <v>10.925932912078487</v>
      </c>
      <c r="JN73">
        <f t="shared" si="44"/>
        <v>10.925932912078487</v>
      </c>
      <c r="JO73">
        <f t="shared" si="44"/>
        <v>11.162643833817748</v>
      </c>
      <c r="JP73">
        <f t="shared" si="44"/>
        <v>11.162643833817748</v>
      </c>
      <c r="JQ73">
        <f t="shared" si="44"/>
        <v>11.162643833817748</v>
      </c>
      <c r="JR73">
        <f t="shared" si="44"/>
        <v>11.162643833817748</v>
      </c>
      <c r="JS73">
        <f t="shared" si="44"/>
        <v>11.162643833817748</v>
      </c>
      <c r="JT73">
        <f t="shared" ref="JT73:KX73" si="45">HLOOKUP(JT$72,$P$63:$CA$67,2,FALSE)</f>
        <v>11.162643833817748</v>
      </c>
      <c r="JU73">
        <f t="shared" si="45"/>
        <v>11.162643833817748</v>
      </c>
      <c r="JV73">
        <f t="shared" si="45"/>
        <v>11.162643833817748</v>
      </c>
      <c r="JW73">
        <f t="shared" si="45"/>
        <v>11.162643833817748</v>
      </c>
      <c r="JX73">
        <f t="shared" si="45"/>
        <v>11.162643833817748</v>
      </c>
      <c r="JY73">
        <f t="shared" si="45"/>
        <v>11.162643833817748</v>
      </c>
      <c r="JZ73">
        <f t="shared" si="45"/>
        <v>11.162643833817748</v>
      </c>
      <c r="KA73">
        <f t="shared" si="45"/>
        <v>11.404562395835272</v>
      </c>
      <c r="KB73">
        <f t="shared" si="45"/>
        <v>11.404562395835272</v>
      </c>
      <c r="KC73">
        <f t="shared" si="45"/>
        <v>11.404562395835272</v>
      </c>
      <c r="KD73">
        <f t="shared" si="45"/>
        <v>11.404562395835272</v>
      </c>
      <c r="KE73">
        <f t="shared" si="45"/>
        <v>11.404562395835272</v>
      </c>
      <c r="KF73">
        <f t="shared" si="45"/>
        <v>11.404562395835272</v>
      </c>
      <c r="KG73">
        <f t="shared" si="45"/>
        <v>11.404562395835272</v>
      </c>
      <c r="KH73">
        <f t="shared" si="45"/>
        <v>11.404562395835272</v>
      </c>
      <c r="KI73">
        <f t="shared" si="45"/>
        <v>11.404562395835272</v>
      </c>
      <c r="KJ73">
        <f t="shared" si="45"/>
        <v>11.404562395835272</v>
      </c>
      <c r="KK73">
        <f t="shared" si="45"/>
        <v>11.404562395835272</v>
      </c>
      <c r="KL73">
        <f t="shared" si="45"/>
        <v>11.404562395835272</v>
      </c>
      <c r="KM73">
        <f t="shared" si="45"/>
        <v>11.651803166217181</v>
      </c>
      <c r="KN73">
        <f t="shared" si="45"/>
        <v>11.651803166217181</v>
      </c>
      <c r="KO73">
        <f t="shared" si="45"/>
        <v>11.651803166217181</v>
      </c>
      <c r="KP73">
        <f t="shared" si="45"/>
        <v>11.651803166217181</v>
      </c>
      <c r="KQ73">
        <f t="shared" si="45"/>
        <v>11.651803166217181</v>
      </c>
      <c r="KR73">
        <f t="shared" si="45"/>
        <v>11.651803166217181</v>
      </c>
      <c r="KS73">
        <f t="shared" si="45"/>
        <v>11.651803166217181</v>
      </c>
      <c r="KT73">
        <f t="shared" si="45"/>
        <v>11.651803166217181</v>
      </c>
      <c r="KU73">
        <f t="shared" si="45"/>
        <v>11.651803166217181</v>
      </c>
      <c r="KV73">
        <f t="shared" si="45"/>
        <v>11.651803166217181</v>
      </c>
      <c r="KW73">
        <f t="shared" si="45"/>
        <v>11.651803166217181</v>
      </c>
      <c r="KX73">
        <f t="shared" si="45"/>
        <v>11.651803166217181</v>
      </c>
    </row>
    <row r="74" spans="9:310" ht="14.5" x14ac:dyDescent="0.35">
      <c r="J74" s="60" t="s">
        <v>170</v>
      </c>
      <c r="K74" s="61">
        <f t="shared" ref="K74:K77" si="46">L74/365</f>
        <v>1814.4000000000003</v>
      </c>
      <c r="L74" s="62">
        <f>($Y11*0.001)*60*24*365*$S11</f>
        <v>662256.00000000012</v>
      </c>
      <c r="M74" s="63">
        <f>-PMT($K$80,COUNT(Q57:AK57),NPV($K$80,Q58:AK58))/L74</f>
        <v>8.6526719250191011</v>
      </c>
      <c r="N74" s="63">
        <f>-PMT($K$81,COUNT(P57:AI57),NPV($K$81,P58:AJ58))/L74</f>
        <v>8.65271204535461</v>
      </c>
      <c r="O74" s="63">
        <f>-PMT($K$79,COUNT(P57:AI57),NPV($K$79,P58:AJ58))/L74</f>
        <v>8.6636577689032954</v>
      </c>
      <c r="P74" s="46">
        <f>O74*L85</f>
        <v>5.1316446807769678</v>
      </c>
      <c r="V74" s="23" t="s">
        <v>126</v>
      </c>
      <c r="W74">
        <f>HLOOKUP(W$72,$P$63:$CA$67,3,FALSE)</f>
        <v>23.278476928673406</v>
      </c>
      <c r="X74">
        <f t="shared" ref="X74:CI74" si="47">HLOOKUP(X$72,$P$63:$CA$67,3,FALSE)</f>
        <v>23.278476928673406</v>
      </c>
      <c r="Y74">
        <f t="shared" si="47"/>
        <v>23.278476928673406</v>
      </c>
      <c r="Z74">
        <f t="shared" si="47"/>
        <v>23.278476928673406</v>
      </c>
      <c r="AA74">
        <f t="shared" si="47"/>
        <v>23.278476928673406</v>
      </c>
      <c r="AB74">
        <f t="shared" si="47"/>
        <v>23.278476928673406</v>
      </c>
      <c r="AC74">
        <f t="shared" si="47"/>
        <v>23.278476928673406</v>
      </c>
      <c r="AD74">
        <f t="shared" si="47"/>
        <v>23.278476928673406</v>
      </c>
      <c r="AE74">
        <f t="shared" si="47"/>
        <v>23.278476928673406</v>
      </c>
      <c r="AF74">
        <f t="shared" si="47"/>
        <v>23.278476928673406</v>
      </c>
      <c r="AG74">
        <f t="shared" si="47"/>
        <v>23.278476928673406</v>
      </c>
      <c r="AH74">
        <f t="shared" si="47"/>
        <v>23.278476928673406</v>
      </c>
      <c r="AI74">
        <f t="shared" si="47"/>
        <v>24.031732636253167</v>
      </c>
      <c r="AJ74">
        <f t="shared" si="47"/>
        <v>24.031732636253167</v>
      </c>
      <c r="AK74">
        <f t="shared" si="47"/>
        <v>24.031732636253167</v>
      </c>
      <c r="AL74">
        <f t="shared" si="47"/>
        <v>24.031732636253167</v>
      </c>
      <c r="AM74">
        <f t="shared" si="47"/>
        <v>24.031732636253167</v>
      </c>
      <c r="AN74">
        <f t="shared" si="47"/>
        <v>24.031732636253167</v>
      </c>
      <c r="AO74">
        <f t="shared" si="47"/>
        <v>24.031732636253167</v>
      </c>
      <c r="AP74">
        <f t="shared" si="47"/>
        <v>24.031732636253167</v>
      </c>
      <c r="AQ74">
        <f t="shared" si="47"/>
        <v>24.031732636253167</v>
      </c>
      <c r="AR74">
        <f t="shared" si="47"/>
        <v>24.031732636253167</v>
      </c>
      <c r="AS74">
        <f t="shared" si="47"/>
        <v>24.031732636253167</v>
      </c>
      <c r="AT74">
        <f t="shared" si="47"/>
        <v>24.031732636253167</v>
      </c>
      <c r="AU74">
        <f t="shared" si="47"/>
        <v>24.595508294690006</v>
      </c>
      <c r="AV74">
        <f t="shared" si="47"/>
        <v>24.595508294690006</v>
      </c>
      <c r="AW74">
        <f t="shared" si="47"/>
        <v>24.595508294690006</v>
      </c>
      <c r="AX74">
        <f t="shared" si="47"/>
        <v>24.595508294690006</v>
      </c>
      <c r="AY74">
        <f t="shared" si="47"/>
        <v>24.595508294690006</v>
      </c>
      <c r="AZ74">
        <f t="shared" si="47"/>
        <v>24.595508294690006</v>
      </c>
      <c r="BA74">
        <f t="shared" si="47"/>
        <v>24.595508294690006</v>
      </c>
      <c r="BB74">
        <f t="shared" si="47"/>
        <v>24.595508294690006</v>
      </c>
      <c r="BC74">
        <f t="shared" si="47"/>
        <v>24.595508294690006</v>
      </c>
      <c r="BD74">
        <f t="shared" si="47"/>
        <v>24.595508294690006</v>
      </c>
      <c r="BE74">
        <f t="shared" si="47"/>
        <v>24.595508294690006</v>
      </c>
      <c r="BF74">
        <f t="shared" si="47"/>
        <v>24.595508294690006</v>
      </c>
      <c r="BG74">
        <f t="shared" si="47"/>
        <v>25.135639756189303</v>
      </c>
      <c r="BH74">
        <f t="shared" si="47"/>
        <v>25.135639756189303</v>
      </c>
      <c r="BI74">
        <f t="shared" si="47"/>
        <v>25.135639756189303</v>
      </c>
      <c r="BJ74">
        <f t="shared" si="47"/>
        <v>25.135639756189303</v>
      </c>
      <c r="BK74">
        <f t="shared" si="47"/>
        <v>25.135639756189303</v>
      </c>
      <c r="BL74">
        <f t="shared" si="47"/>
        <v>25.135639756189303</v>
      </c>
      <c r="BM74">
        <f t="shared" si="47"/>
        <v>25.135639756189303</v>
      </c>
      <c r="BN74">
        <f t="shared" si="47"/>
        <v>25.135639756189303</v>
      </c>
      <c r="BO74">
        <f t="shared" si="47"/>
        <v>25.135639756189303</v>
      </c>
      <c r="BP74">
        <f t="shared" si="47"/>
        <v>25.135639756189303</v>
      </c>
      <c r="BQ74">
        <f t="shared" si="47"/>
        <v>25.135639756189303</v>
      </c>
      <c r="BR74">
        <f t="shared" si="47"/>
        <v>25.135639756189303</v>
      </c>
      <c r="BS74">
        <f t="shared" si="47"/>
        <v>25.686387946420677</v>
      </c>
      <c r="BT74">
        <f t="shared" si="47"/>
        <v>25.686387946420677</v>
      </c>
      <c r="BU74">
        <f t="shared" si="47"/>
        <v>25.686387946420677</v>
      </c>
      <c r="BV74">
        <f t="shared" si="47"/>
        <v>25.686387946420677</v>
      </c>
      <c r="BW74">
        <f t="shared" si="47"/>
        <v>25.686387946420677</v>
      </c>
      <c r="BX74">
        <f t="shared" si="47"/>
        <v>25.686387946420677</v>
      </c>
      <c r="BY74">
        <f t="shared" si="47"/>
        <v>25.686387946420677</v>
      </c>
      <c r="BZ74">
        <f t="shared" si="47"/>
        <v>25.686387946420677</v>
      </c>
      <c r="CA74">
        <f t="shared" si="47"/>
        <v>25.686387946420677</v>
      </c>
      <c r="CB74">
        <f t="shared" si="47"/>
        <v>25.686387946420677</v>
      </c>
      <c r="CC74">
        <f t="shared" si="47"/>
        <v>25.686387946420677</v>
      </c>
      <c r="CD74">
        <f t="shared" si="47"/>
        <v>25.686387946420677</v>
      </c>
      <c r="CE74">
        <f t="shared" si="47"/>
        <v>26.249436179567223</v>
      </c>
      <c r="CF74">
        <f t="shared" si="47"/>
        <v>26.249436179567223</v>
      </c>
      <c r="CG74">
        <f t="shared" si="47"/>
        <v>26.249436179567223</v>
      </c>
      <c r="CH74">
        <f t="shared" si="47"/>
        <v>26.249436179567223</v>
      </c>
      <c r="CI74">
        <f t="shared" si="47"/>
        <v>26.249436179567223</v>
      </c>
      <c r="CJ74">
        <f t="shared" ref="CJ74:EU74" si="48">HLOOKUP(CJ$72,$P$63:$CA$67,3,FALSE)</f>
        <v>26.249436179567223</v>
      </c>
      <c r="CK74">
        <f t="shared" si="48"/>
        <v>26.249436179567223</v>
      </c>
      <c r="CL74">
        <f t="shared" si="48"/>
        <v>26.249436179567223</v>
      </c>
      <c r="CM74">
        <f t="shared" si="48"/>
        <v>26.249436179567223</v>
      </c>
      <c r="CN74">
        <f t="shared" si="48"/>
        <v>26.249436179567223</v>
      </c>
      <c r="CO74">
        <f t="shared" si="48"/>
        <v>26.249436179567223</v>
      </c>
      <c r="CP74">
        <f t="shared" si="48"/>
        <v>26.249436179567223</v>
      </c>
      <c r="CQ74">
        <f t="shared" si="48"/>
        <v>26.816901276774114</v>
      </c>
      <c r="CR74">
        <f t="shared" si="48"/>
        <v>26.816901276774114</v>
      </c>
      <c r="CS74">
        <f t="shared" si="48"/>
        <v>26.816901276774114</v>
      </c>
      <c r="CT74">
        <f t="shared" si="48"/>
        <v>26.816901276774114</v>
      </c>
      <c r="CU74">
        <f t="shared" si="48"/>
        <v>26.816901276774114</v>
      </c>
      <c r="CV74">
        <f t="shared" si="48"/>
        <v>26.816901276774114</v>
      </c>
      <c r="CW74">
        <f t="shared" si="48"/>
        <v>26.816901276774114</v>
      </c>
      <c r="CX74">
        <f t="shared" si="48"/>
        <v>26.816901276774114</v>
      </c>
      <c r="CY74">
        <f t="shared" si="48"/>
        <v>26.816901276774114</v>
      </c>
      <c r="CZ74">
        <f t="shared" si="48"/>
        <v>26.816901276774114</v>
      </c>
      <c r="DA74">
        <f t="shared" si="48"/>
        <v>26.816901276774114</v>
      </c>
      <c r="DB74">
        <f t="shared" si="48"/>
        <v>26.816901276774114</v>
      </c>
      <c r="DC74">
        <f t="shared" si="48"/>
        <v>27.396417098216098</v>
      </c>
      <c r="DD74">
        <f t="shared" si="48"/>
        <v>27.396417098216098</v>
      </c>
      <c r="DE74">
        <f t="shared" si="48"/>
        <v>27.396417098216098</v>
      </c>
      <c r="DF74">
        <f t="shared" si="48"/>
        <v>27.396417098216098</v>
      </c>
      <c r="DG74">
        <f t="shared" si="48"/>
        <v>27.396417098216098</v>
      </c>
      <c r="DH74">
        <f t="shared" si="48"/>
        <v>27.396417098216098</v>
      </c>
      <c r="DI74">
        <f t="shared" si="48"/>
        <v>27.396417098216098</v>
      </c>
      <c r="DJ74">
        <f t="shared" si="48"/>
        <v>27.396417098216098</v>
      </c>
      <c r="DK74">
        <f t="shared" si="48"/>
        <v>27.396417098216098</v>
      </c>
      <c r="DL74">
        <f t="shared" si="48"/>
        <v>27.396417098216098</v>
      </c>
      <c r="DM74">
        <f t="shared" si="48"/>
        <v>27.396417098216098</v>
      </c>
      <c r="DN74">
        <f t="shared" si="48"/>
        <v>27.396417098216098</v>
      </c>
      <c r="DO74">
        <f t="shared" si="48"/>
        <v>27.988682267729803</v>
      </c>
      <c r="DP74">
        <f t="shared" si="48"/>
        <v>27.988682267729803</v>
      </c>
      <c r="DQ74">
        <f t="shared" si="48"/>
        <v>27.988682267729803</v>
      </c>
      <c r="DR74">
        <f t="shared" si="48"/>
        <v>27.988682267729803</v>
      </c>
      <c r="DS74">
        <f t="shared" si="48"/>
        <v>27.988682267729803</v>
      </c>
      <c r="DT74">
        <f t="shared" si="48"/>
        <v>27.988682267729803</v>
      </c>
      <c r="DU74">
        <f t="shared" si="48"/>
        <v>27.988682267729803</v>
      </c>
      <c r="DV74">
        <f t="shared" si="48"/>
        <v>27.988682267729803</v>
      </c>
      <c r="DW74">
        <f t="shared" si="48"/>
        <v>27.988682267729803</v>
      </c>
      <c r="DX74">
        <f t="shared" si="48"/>
        <v>27.988682267729803</v>
      </c>
      <c r="DY74">
        <f t="shared" si="48"/>
        <v>27.988682267729803</v>
      </c>
      <c r="DZ74">
        <f t="shared" si="48"/>
        <v>27.988682267729803</v>
      </c>
      <c r="EA74">
        <f t="shared" si="48"/>
        <v>28.593977270972815</v>
      </c>
      <c r="EB74">
        <f t="shared" si="48"/>
        <v>28.593977270972815</v>
      </c>
      <c r="EC74">
        <f t="shared" si="48"/>
        <v>28.593977270972815</v>
      </c>
      <c r="ED74">
        <f t="shared" si="48"/>
        <v>28.593977270972815</v>
      </c>
      <c r="EE74">
        <f t="shared" si="48"/>
        <v>28.593977270972815</v>
      </c>
      <c r="EF74">
        <f t="shared" si="48"/>
        <v>28.593977270972815</v>
      </c>
      <c r="EG74">
        <f t="shared" si="48"/>
        <v>28.593977270972815</v>
      </c>
      <c r="EH74">
        <f t="shared" si="48"/>
        <v>28.593977270972815</v>
      </c>
      <c r="EI74">
        <f t="shared" si="48"/>
        <v>28.593977270972815</v>
      </c>
      <c r="EJ74">
        <f t="shared" si="48"/>
        <v>28.593977270972815</v>
      </c>
      <c r="EK74">
        <f t="shared" si="48"/>
        <v>28.593977270972815</v>
      </c>
      <c r="EL74">
        <f t="shared" si="48"/>
        <v>28.593977270972815</v>
      </c>
      <c r="EM74">
        <f t="shared" si="48"/>
        <v>29.212588764287169</v>
      </c>
      <c r="EN74">
        <f t="shared" si="48"/>
        <v>29.212588764287169</v>
      </c>
      <c r="EO74">
        <f t="shared" si="48"/>
        <v>29.212588764287169</v>
      </c>
      <c r="EP74">
        <f t="shared" si="48"/>
        <v>29.212588764287169</v>
      </c>
      <c r="EQ74">
        <f t="shared" si="48"/>
        <v>29.212588764287169</v>
      </c>
      <c r="ER74">
        <f t="shared" si="48"/>
        <v>29.212588764287169</v>
      </c>
      <c r="ES74">
        <f t="shared" si="48"/>
        <v>29.212588764287169</v>
      </c>
      <c r="ET74">
        <f t="shared" si="48"/>
        <v>29.212588764287169</v>
      </c>
      <c r="EU74">
        <f t="shared" si="48"/>
        <v>29.212588764287169</v>
      </c>
      <c r="EV74">
        <f t="shared" ref="EV74:HG74" si="49">HLOOKUP(EV$72,$P$63:$CA$67,3,FALSE)</f>
        <v>29.212588764287169</v>
      </c>
      <c r="EW74">
        <f t="shared" si="49"/>
        <v>29.212588764287169</v>
      </c>
      <c r="EX74">
        <f t="shared" si="49"/>
        <v>29.212588764287169</v>
      </c>
      <c r="EY74">
        <f t="shared" si="49"/>
        <v>29.844809710454442</v>
      </c>
      <c r="EZ74">
        <f t="shared" si="49"/>
        <v>29.844809710454442</v>
      </c>
      <c r="FA74">
        <f t="shared" si="49"/>
        <v>29.844809710454442</v>
      </c>
      <c r="FB74">
        <f t="shared" si="49"/>
        <v>29.844809710454442</v>
      </c>
      <c r="FC74">
        <f t="shared" si="49"/>
        <v>29.844809710454442</v>
      </c>
      <c r="FD74">
        <f t="shared" si="49"/>
        <v>29.844809710454442</v>
      </c>
      <c r="FE74">
        <f t="shared" si="49"/>
        <v>29.844809710454442</v>
      </c>
      <c r="FF74">
        <f t="shared" si="49"/>
        <v>29.844809710454442</v>
      </c>
      <c r="FG74">
        <f t="shared" si="49"/>
        <v>29.844809710454442</v>
      </c>
      <c r="FH74">
        <f t="shared" si="49"/>
        <v>29.844809710454442</v>
      </c>
      <c r="FI74">
        <f t="shared" si="49"/>
        <v>29.844809710454442</v>
      </c>
      <c r="FJ74">
        <f t="shared" si="49"/>
        <v>29.844809710454442</v>
      </c>
      <c r="FK74">
        <f t="shared" si="49"/>
        <v>30.490939517437397</v>
      </c>
      <c r="FL74">
        <f t="shared" si="49"/>
        <v>30.490939517437397</v>
      </c>
      <c r="FM74">
        <f t="shared" si="49"/>
        <v>30.490939517437397</v>
      </c>
      <c r="FN74">
        <f t="shared" si="49"/>
        <v>30.490939517437397</v>
      </c>
      <c r="FO74">
        <f t="shared" si="49"/>
        <v>30.490939517437397</v>
      </c>
      <c r="FP74">
        <f t="shared" si="49"/>
        <v>30.490939517437397</v>
      </c>
      <c r="FQ74">
        <f t="shared" si="49"/>
        <v>30.490939517437397</v>
      </c>
      <c r="FR74">
        <f t="shared" si="49"/>
        <v>30.490939517437397</v>
      </c>
      <c r="FS74">
        <f t="shared" si="49"/>
        <v>30.490939517437397</v>
      </c>
      <c r="FT74">
        <f t="shared" si="49"/>
        <v>30.490939517437397</v>
      </c>
      <c r="FU74">
        <f t="shared" si="49"/>
        <v>30.490939517437397</v>
      </c>
      <c r="FV74">
        <f t="shared" si="49"/>
        <v>30.490939517437397</v>
      </c>
      <c r="FW74">
        <f t="shared" si="49"/>
        <v>31.15128418017397</v>
      </c>
      <c r="FX74">
        <f t="shared" si="49"/>
        <v>31.15128418017397</v>
      </c>
      <c r="FY74">
        <f t="shared" si="49"/>
        <v>31.15128418017397</v>
      </c>
      <c r="FZ74">
        <f t="shared" si="49"/>
        <v>31.15128418017397</v>
      </c>
      <c r="GA74">
        <f t="shared" si="49"/>
        <v>31.15128418017397</v>
      </c>
      <c r="GB74">
        <f t="shared" si="49"/>
        <v>31.15128418017397</v>
      </c>
      <c r="GC74">
        <f t="shared" si="49"/>
        <v>31.15128418017397</v>
      </c>
      <c r="GD74">
        <f t="shared" si="49"/>
        <v>31.15128418017397</v>
      </c>
      <c r="GE74">
        <f t="shared" si="49"/>
        <v>31.15128418017397</v>
      </c>
      <c r="GF74">
        <f t="shared" si="49"/>
        <v>31.15128418017397</v>
      </c>
      <c r="GG74">
        <f t="shared" si="49"/>
        <v>31.15128418017397</v>
      </c>
      <c r="GH74">
        <f t="shared" si="49"/>
        <v>31.15128418017397</v>
      </c>
      <c r="GI74">
        <f t="shared" si="49"/>
        <v>31.826156425490751</v>
      </c>
      <c r="GJ74">
        <f t="shared" si="49"/>
        <v>31.826156425490751</v>
      </c>
      <c r="GK74">
        <f t="shared" si="49"/>
        <v>31.826156425490751</v>
      </c>
      <c r="GL74">
        <f t="shared" si="49"/>
        <v>31.826156425490751</v>
      </c>
      <c r="GM74">
        <f t="shared" si="49"/>
        <v>31.826156425490751</v>
      </c>
      <c r="GN74">
        <f t="shared" si="49"/>
        <v>31.826156425490751</v>
      </c>
      <c r="GO74">
        <f t="shared" si="49"/>
        <v>31.826156425490751</v>
      </c>
      <c r="GP74">
        <f t="shared" si="49"/>
        <v>31.826156425490751</v>
      </c>
      <c r="GQ74">
        <f t="shared" si="49"/>
        <v>31.826156425490751</v>
      </c>
      <c r="GR74">
        <f t="shared" si="49"/>
        <v>31.826156425490751</v>
      </c>
      <c r="GS74">
        <f t="shared" si="49"/>
        <v>31.826156425490751</v>
      </c>
      <c r="GT74">
        <f t="shared" si="49"/>
        <v>31.826156425490751</v>
      </c>
      <c r="GU74">
        <f t="shared" si="49"/>
        <v>32.515875860204503</v>
      </c>
      <c r="GV74">
        <f t="shared" si="49"/>
        <v>32.515875860204503</v>
      </c>
      <c r="GW74">
        <f t="shared" si="49"/>
        <v>32.515875860204503</v>
      </c>
      <c r="GX74">
        <f t="shared" si="49"/>
        <v>32.515875860204503</v>
      </c>
      <c r="GY74">
        <f t="shared" si="49"/>
        <v>32.515875860204503</v>
      </c>
      <c r="GZ74">
        <f t="shared" si="49"/>
        <v>32.515875860204503</v>
      </c>
      <c r="HA74">
        <f t="shared" si="49"/>
        <v>32.515875860204503</v>
      </c>
      <c r="HB74">
        <f t="shared" si="49"/>
        <v>32.515875860204503</v>
      </c>
      <c r="HC74">
        <f t="shared" si="49"/>
        <v>32.515875860204503</v>
      </c>
      <c r="HD74">
        <f t="shared" si="49"/>
        <v>32.515875860204503</v>
      </c>
      <c r="HE74">
        <f t="shared" si="49"/>
        <v>32.515875860204503</v>
      </c>
      <c r="HF74">
        <f t="shared" si="49"/>
        <v>32.515875860204503</v>
      </c>
      <c r="HG74">
        <f t="shared" si="49"/>
        <v>33.220769122481961</v>
      </c>
      <c r="HH74">
        <f t="shared" ref="HH74:JS74" si="50">HLOOKUP(HH$72,$P$63:$CA$67,3,FALSE)</f>
        <v>33.220769122481961</v>
      </c>
      <c r="HI74">
        <f t="shared" si="50"/>
        <v>33.220769122481961</v>
      </c>
      <c r="HJ74">
        <f t="shared" si="50"/>
        <v>33.220769122481961</v>
      </c>
      <c r="HK74">
        <f t="shared" si="50"/>
        <v>33.220769122481961</v>
      </c>
      <c r="HL74">
        <f t="shared" si="50"/>
        <v>33.220769122481961</v>
      </c>
      <c r="HM74">
        <f t="shared" si="50"/>
        <v>33.220769122481961</v>
      </c>
      <c r="HN74">
        <f t="shared" si="50"/>
        <v>33.220769122481961</v>
      </c>
      <c r="HO74">
        <f t="shared" si="50"/>
        <v>33.220769122481961</v>
      </c>
      <c r="HP74">
        <f t="shared" si="50"/>
        <v>33.220769122481961</v>
      </c>
      <c r="HQ74">
        <f t="shared" si="50"/>
        <v>33.220769122481961</v>
      </c>
      <c r="HR74">
        <f t="shared" si="50"/>
        <v>33.220769122481961</v>
      </c>
      <c r="HS74">
        <f t="shared" si="50"/>
        <v>33.941170036529513</v>
      </c>
      <c r="HT74">
        <f t="shared" si="50"/>
        <v>33.941170036529513</v>
      </c>
      <c r="HU74">
        <f t="shared" si="50"/>
        <v>33.941170036529513</v>
      </c>
      <c r="HV74">
        <f t="shared" si="50"/>
        <v>33.941170036529513</v>
      </c>
      <c r="HW74">
        <f t="shared" si="50"/>
        <v>33.941170036529513</v>
      </c>
      <c r="HX74">
        <f t="shared" si="50"/>
        <v>33.941170036529513</v>
      </c>
      <c r="HY74">
        <f t="shared" si="50"/>
        <v>33.941170036529513</v>
      </c>
      <c r="HZ74">
        <f t="shared" si="50"/>
        <v>33.941170036529513</v>
      </c>
      <c r="IA74">
        <f t="shared" si="50"/>
        <v>33.941170036529513</v>
      </c>
      <c r="IB74">
        <f t="shared" si="50"/>
        <v>33.941170036529513</v>
      </c>
      <c r="IC74">
        <f t="shared" si="50"/>
        <v>33.941170036529513</v>
      </c>
      <c r="ID74">
        <f t="shared" si="50"/>
        <v>33.941170036529513</v>
      </c>
      <c r="IE74">
        <f t="shared" si="50"/>
        <v>34.677419770686114</v>
      </c>
      <c r="IF74">
        <f t="shared" si="50"/>
        <v>34.677419770686114</v>
      </c>
      <c r="IG74">
        <f t="shared" si="50"/>
        <v>34.677419770686114</v>
      </c>
      <c r="IH74">
        <f t="shared" si="50"/>
        <v>34.677419770686114</v>
      </c>
      <c r="II74">
        <f t="shared" si="50"/>
        <v>34.677419770686114</v>
      </c>
      <c r="IJ74">
        <f t="shared" si="50"/>
        <v>34.677419770686114</v>
      </c>
      <c r="IK74">
        <f t="shared" si="50"/>
        <v>34.677419770686114</v>
      </c>
      <c r="IL74">
        <f t="shared" si="50"/>
        <v>34.677419770686114</v>
      </c>
      <c r="IM74">
        <f t="shared" si="50"/>
        <v>34.677419770686114</v>
      </c>
      <c r="IN74">
        <f t="shared" si="50"/>
        <v>34.677419770686114</v>
      </c>
      <c r="IO74">
        <f t="shared" si="50"/>
        <v>34.677419770686114</v>
      </c>
      <c r="IP74">
        <f t="shared" si="50"/>
        <v>34.677419770686114</v>
      </c>
      <c r="IQ74">
        <f t="shared" si="50"/>
        <v>35.429866998994164</v>
      </c>
      <c r="IR74">
        <f t="shared" si="50"/>
        <v>35.429866998994164</v>
      </c>
      <c r="IS74">
        <f t="shared" si="50"/>
        <v>35.429866998994164</v>
      </c>
      <c r="IT74">
        <f t="shared" si="50"/>
        <v>35.429866998994164</v>
      </c>
      <c r="IU74">
        <f t="shared" si="50"/>
        <v>35.429866998994164</v>
      </c>
      <c r="IV74">
        <f t="shared" si="50"/>
        <v>35.429866998994164</v>
      </c>
      <c r="IW74">
        <f t="shared" si="50"/>
        <v>35.429866998994164</v>
      </c>
      <c r="IX74">
        <f t="shared" si="50"/>
        <v>35.429866998994164</v>
      </c>
      <c r="IY74">
        <f t="shared" si="50"/>
        <v>35.429866998994164</v>
      </c>
      <c r="IZ74">
        <f t="shared" si="50"/>
        <v>35.429866998994164</v>
      </c>
      <c r="JA74">
        <f t="shared" si="50"/>
        <v>35.429866998994164</v>
      </c>
      <c r="JB74">
        <f t="shared" si="50"/>
        <v>35.429866998994164</v>
      </c>
      <c r="JC74">
        <f t="shared" si="50"/>
        <v>36.198868066324984</v>
      </c>
      <c r="JD74">
        <f t="shared" si="50"/>
        <v>36.198868066324984</v>
      </c>
      <c r="JE74">
        <f t="shared" si="50"/>
        <v>36.198868066324984</v>
      </c>
      <c r="JF74">
        <f t="shared" si="50"/>
        <v>36.198868066324984</v>
      </c>
      <c r="JG74">
        <f t="shared" si="50"/>
        <v>36.198868066324984</v>
      </c>
      <c r="JH74">
        <f t="shared" si="50"/>
        <v>36.198868066324984</v>
      </c>
      <c r="JI74">
        <f t="shared" si="50"/>
        <v>36.198868066324984</v>
      </c>
      <c r="JJ74">
        <f t="shared" si="50"/>
        <v>36.198868066324984</v>
      </c>
      <c r="JK74">
        <f t="shared" si="50"/>
        <v>36.198868066324984</v>
      </c>
      <c r="JL74">
        <f t="shared" si="50"/>
        <v>36.198868066324984</v>
      </c>
      <c r="JM74">
        <f t="shared" si="50"/>
        <v>36.198868066324984</v>
      </c>
      <c r="JN74">
        <f t="shared" si="50"/>
        <v>36.198868066324984</v>
      </c>
      <c r="JO74">
        <f t="shared" si="50"/>
        <v>36.984787157137092</v>
      </c>
      <c r="JP74">
        <f t="shared" si="50"/>
        <v>36.984787157137092</v>
      </c>
      <c r="JQ74">
        <f t="shared" si="50"/>
        <v>36.984787157137092</v>
      </c>
      <c r="JR74">
        <f t="shared" si="50"/>
        <v>36.984787157137092</v>
      </c>
      <c r="JS74">
        <f t="shared" si="50"/>
        <v>36.984787157137092</v>
      </c>
      <c r="JT74">
        <f t="shared" ref="JT74:KX74" si="51">HLOOKUP(JT$72,$P$63:$CA$67,3,FALSE)</f>
        <v>36.984787157137092</v>
      </c>
      <c r="JU74">
        <f t="shared" si="51"/>
        <v>36.984787157137092</v>
      </c>
      <c r="JV74">
        <f t="shared" si="51"/>
        <v>36.984787157137092</v>
      </c>
      <c r="JW74">
        <f t="shared" si="51"/>
        <v>36.984787157137092</v>
      </c>
      <c r="JX74">
        <f t="shared" si="51"/>
        <v>36.984787157137092</v>
      </c>
      <c r="JY74">
        <f t="shared" si="51"/>
        <v>36.984787157137092</v>
      </c>
      <c r="JZ74">
        <f t="shared" si="51"/>
        <v>36.984787157137092</v>
      </c>
      <c r="KA74">
        <f t="shared" si="51"/>
        <v>37.78799646794706</v>
      </c>
      <c r="KB74">
        <f t="shared" si="51"/>
        <v>37.78799646794706</v>
      </c>
      <c r="KC74">
        <f t="shared" si="51"/>
        <v>37.78799646794706</v>
      </c>
      <c r="KD74">
        <f t="shared" si="51"/>
        <v>37.78799646794706</v>
      </c>
      <c r="KE74">
        <f t="shared" si="51"/>
        <v>37.78799646794706</v>
      </c>
      <c r="KF74">
        <f t="shared" si="51"/>
        <v>37.78799646794706</v>
      </c>
      <c r="KG74">
        <f t="shared" si="51"/>
        <v>37.78799646794706</v>
      </c>
      <c r="KH74">
        <f t="shared" si="51"/>
        <v>37.78799646794706</v>
      </c>
      <c r="KI74">
        <f t="shared" si="51"/>
        <v>37.78799646794706</v>
      </c>
      <c r="KJ74">
        <f t="shared" si="51"/>
        <v>37.78799646794706</v>
      </c>
      <c r="KK74">
        <f t="shared" si="51"/>
        <v>37.78799646794706</v>
      </c>
      <c r="KL74">
        <f t="shared" si="51"/>
        <v>37.78799646794706</v>
      </c>
      <c r="KM74">
        <f t="shared" si="51"/>
        <v>38.608876383594847</v>
      </c>
      <c r="KN74">
        <f t="shared" si="51"/>
        <v>38.608876383594847</v>
      </c>
      <c r="KO74">
        <f t="shared" si="51"/>
        <v>38.608876383594847</v>
      </c>
      <c r="KP74">
        <f t="shared" si="51"/>
        <v>38.608876383594847</v>
      </c>
      <c r="KQ74">
        <f t="shared" si="51"/>
        <v>38.608876383594847</v>
      </c>
      <c r="KR74">
        <f t="shared" si="51"/>
        <v>38.608876383594847</v>
      </c>
      <c r="KS74">
        <f t="shared" si="51"/>
        <v>38.608876383594847</v>
      </c>
      <c r="KT74">
        <f t="shared" si="51"/>
        <v>38.608876383594847</v>
      </c>
      <c r="KU74">
        <f t="shared" si="51"/>
        <v>38.608876383594847</v>
      </c>
      <c r="KV74">
        <f t="shared" si="51"/>
        <v>38.608876383594847</v>
      </c>
      <c r="KW74">
        <f t="shared" si="51"/>
        <v>38.608876383594847</v>
      </c>
      <c r="KX74">
        <f t="shared" si="51"/>
        <v>38.608876383594847</v>
      </c>
    </row>
    <row r="75" spans="9:310" ht="14.5" x14ac:dyDescent="0.35">
      <c r="J75" s="60" t="s">
        <v>171</v>
      </c>
      <c r="K75" s="61">
        <f t="shared" si="46"/>
        <v>635.04</v>
      </c>
      <c r="L75" s="62">
        <f>($Y12*0.001)*60*24*365*$S12</f>
        <v>231789.59999999998</v>
      </c>
      <c r="M75" s="63">
        <f>-PMT($K$80,COUNT(P58:AI58),NPV($K$80,P59:AJ59))/L75</f>
        <v>28.691628579437751</v>
      </c>
      <c r="N75" s="63">
        <f>-PMT($K$81,COUNT(P58:AI58),NPV($K$81,P59:AJ59))/L75</f>
        <v>28.649704653201958</v>
      </c>
      <c r="O75" s="63">
        <f>-PMT($K$79,COUNT(P58:AI58),NPV($K$79,P59:AJ59))/L75</f>
        <v>28.686016935348352</v>
      </c>
      <c r="P75" s="46">
        <f>O75/-L86</f>
        <v>6.3397060072283642</v>
      </c>
      <c r="V75" s="23" t="s">
        <v>127</v>
      </c>
      <c r="W75">
        <f>HLOOKUP(W$72,$P$63:$CA$67,4,FALSE)</f>
        <v>10.831116797256037</v>
      </c>
      <c r="X75">
        <f t="shared" ref="X75:CI75" si="52">HLOOKUP(X$72,$P$63:$CA$67,4,FALSE)</f>
        <v>10.831116797256037</v>
      </c>
      <c r="Y75">
        <f t="shared" si="52"/>
        <v>10.831116797256037</v>
      </c>
      <c r="Z75">
        <f t="shared" si="52"/>
        <v>10.831116797256037</v>
      </c>
      <c r="AA75">
        <f t="shared" si="52"/>
        <v>10.831116797256037</v>
      </c>
      <c r="AB75">
        <f t="shared" si="52"/>
        <v>10.831116797256037</v>
      </c>
      <c r="AC75">
        <f t="shared" si="52"/>
        <v>10.831116797256037</v>
      </c>
      <c r="AD75">
        <f t="shared" si="52"/>
        <v>10.831116797256037</v>
      </c>
      <c r="AE75">
        <f t="shared" si="52"/>
        <v>10.831116797256037</v>
      </c>
      <c r="AF75">
        <f t="shared" si="52"/>
        <v>10.831116797256037</v>
      </c>
      <c r="AG75">
        <f t="shared" si="52"/>
        <v>10.831116797256037</v>
      </c>
      <c r="AH75">
        <f t="shared" si="52"/>
        <v>10.831116797256037</v>
      </c>
      <c r="AI75">
        <f t="shared" si="52"/>
        <v>11.19120459948441</v>
      </c>
      <c r="AJ75">
        <f t="shared" si="52"/>
        <v>11.19120459948441</v>
      </c>
      <c r="AK75">
        <f t="shared" si="52"/>
        <v>11.19120459948441</v>
      </c>
      <c r="AL75">
        <f t="shared" si="52"/>
        <v>11.19120459948441</v>
      </c>
      <c r="AM75">
        <f t="shared" si="52"/>
        <v>11.19120459948441</v>
      </c>
      <c r="AN75">
        <f t="shared" si="52"/>
        <v>11.19120459948441</v>
      </c>
      <c r="AO75">
        <f t="shared" si="52"/>
        <v>11.19120459948441</v>
      </c>
      <c r="AP75">
        <f t="shared" si="52"/>
        <v>11.19120459948441</v>
      </c>
      <c r="AQ75">
        <f t="shared" si="52"/>
        <v>11.19120459948441</v>
      </c>
      <c r="AR75">
        <f t="shared" si="52"/>
        <v>11.19120459948441</v>
      </c>
      <c r="AS75">
        <f t="shared" si="52"/>
        <v>11.19120459948441</v>
      </c>
      <c r="AT75">
        <f t="shared" si="52"/>
        <v>11.19120459948441</v>
      </c>
      <c r="AU75">
        <f t="shared" si="52"/>
        <v>11.449406750800033</v>
      </c>
      <c r="AV75">
        <f t="shared" si="52"/>
        <v>11.449406750800033</v>
      </c>
      <c r="AW75">
        <f t="shared" si="52"/>
        <v>11.449406750800033</v>
      </c>
      <c r="AX75">
        <f t="shared" si="52"/>
        <v>11.449406750800033</v>
      </c>
      <c r="AY75">
        <f t="shared" si="52"/>
        <v>11.449406750800033</v>
      </c>
      <c r="AZ75">
        <f t="shared" si="52"/>
        <v>11.449406750800033</v>
      </c>
      <c r="BA75">
        <f t="shared" si="52"/>
        <v>11.449406750800033</v>
      </c>
      <c r="BB75">
        <f t="shared" si="52"/>
        <v>11.449406750800033</v>
      </c>
      <c r="BC75">
        <f t="shared" si="52"/>
        <v>11.449406750800033</v>
      </c>
      <c r="BD75">
        <f t="shared" si="52"/>
        <v>11.449406750800033</v>
      </c>
      <c r="BE75">
        <f t="shared" si="52"/>
        <v>11.449406750800033</v>
      </c>
      <c r="BF75">
        <f t="shared" si="52"/>
        <v>11.449406750800033</v>
      </c>
      <c r="BG75">
        <f t="shared" si="52"/>
        <v>11.693286981986448</v>
      </c>
      <c r="BH75">
        <f t="shared" si="52"/>
        <v>11.693286981986448</v>
      </c>
      <c r="BI75">
        <f t="shared" si="52"/>
        <v>11.693286981986448</v>
      </c>
      <c r="BJ75">
        <f t="shared" si="52"/>
        <v>11.693286981986448</v>
      </c>
      <c r="BK75">
        <f t="shared" si="52"/>
        <v>11.693286981986448</v>
      </c>
      <c r="BL75">
        <f t="shared" si="52"/>
        <v>11.693286981986448</v>
      </c>
      <c r="BM75">
        <f t="shared" si="52"/>
        <v>11.693286981986448</v>
      </c>
      <c r="BN75">
        <f t="shared" si="52"/>
        <v>11.693286981986448</v>
      </c>
      <c r="BO75">
        <f t="shared" si="52"/>
        <v>11.693286981986448</v>
      </c>
      <c r="BP75">
        <f t="shared" si="52"/>
        <v>11.693286981986448</v>
      </c>
      <c r="BQ75">
        <f t="shared" si="52"/>
        <v>11.693286981986448</v>
      </c>
      <c r="BR75">
        <f t="shared" si="52"/>
        <v>11.693286981986448</v>
      </c>
      <c r="BS75">
        <f t="shared" si="52"/>
        <v>11.941297509660156</v>
      </c>
      <c r="BT75">
        <f t="shared" si="52"/>
        <v>11.941297509660156</v>
      </c>
      <c r="BU75">
        <f t="shared" si="52"/>
        <v>11.941297509660156</v>
      </c>
      <c r="BV75">
        <f t="shared" si="52"/>
        <v>11.941297509660156</v>
      </c>
      <c r="BW75">
        <f t="shared" si="52"/>
        <v>11.941297509660156</v>
      </c>
      <c r="BX75">
        <f t="shared" si="52"/>
        <v>11.941297509660156</v>
      </c>
      <c r="BY75">
        <f t="shared" si="52"/>
        <v>11.941297509660156</v>
      </c>
      <c r="BZ75">
        <f t="shared" si="52"/>
        <v>11.941297509660156</v>
      </c>
      <c r="CA75">
        <f t="shared" si="52"/>
        <v>11.941297509660156</v>
      </c>
      <c r="CB75">
        <f t="shared" si="52"/>
        <v>11.941297509660156</v>
      </c>
      <c r="CC75">
        <f t="shared" si="52"/>
        <v>11.941297509660156</v>
      </c>
      <c r="CD75">
        <f t="shared" si="52"/>
        <v>11.941297509660156</v>
      </c>
      <c r="CE75">
        <f t="shared" si="52"/>
        <v>12.194846939118579</v>
      </c>
      <c r="CF75">
        <f t="shared" si="52"/>
        <v>12.194846939118579</v>
      </c>
      <c r="CG75">
        <f t="shared" si="52"/>
        <v>12.194846939118579</v>
      </c>
      <c r="CH75">
        <f t="shared" si="52"/>
        <v>12.194846939118579</v>
      </c>
      <c r="CI75">
        <f t="shared" si="52"/>
        <v>12.194846939118579</v>
      </c>
      <c r="CJ75">
        <f t="shared" ref="CJ75:EU75" si="53">HLOOKUP(CJ$72,$P$63:$CA$67,4,FALSE)</f>
        <v>12.194846939118579</v>
      </c>
      <c r="CK75">
        <f t="shared" si="53"/>
        <v>12.194846939118579</v>
      </c>
      <c r="CL75">
        <f t="shared" si="53"/>
        <v>12.194846939118579</v>
      </c>
      <c r="CM75">
        <f t="shared" si="53"/>
        <v>12.194846939118579</v>
      </c>
      <c r="CN75">
        <f t="shared" si="53"/>
        <v>12.194846939118579</v>
      </c>
      <c r="CO75">
        <f t="shared" si="53"/>
        <v>12.194846939118579</v>
      </c>
      <c r="CP75">
        <f t="shared" si="53"/>
        <v>12.194846939118579</v>
      </c>
      <c r="CQ75">
        <f t="shared" si="53"/>
        <v>12.450584722323649</v>
      </c>
      <c r="CR75">
        <f t="shared" si="53"/>
        <v>12.450584722323649</v>
      </c>
      <c r="CS75">
        <f t="shared" si="53"/>
        <v>12.450584722323649</v>
      </c>
      <c r="CT75">
        <f t="shared" si="53"/>
        <v>12.450584722323649</v>
      </c>
      <c r="CU75">
        <f t="shared" si="53"/>
        <v>12.450584722323649</v>
      </c>
      <c r="CV75">
        <f t="shared" si="53"/>
        <v>12.450584722323649</v>
      </c>
      <c r="CW75">
        <f t="shared" si="53"/>
        <v>12.450584722323649</v>
      </c>
      <c r="CX75">
        <f t="shared" si="53"/>
        <v>12.450584722323649</v>
      </c>
      <c r="CY75">
        <f t="shared" si="53"/>
        <v>12.450584722323649</v>
      </c>
      <c r="CZ75">
        <f t="shared" si="53"/>
        <v>12.450584722323649</v>
      </c>
      <c r="DA75">
        <f t="shared" si="53"/>
        <v>12.450584722323649</v>
      </c>
      <c r="DB75">
        <f t="shared" si="53"/>
        <v>12.450584722323649</v>
      </c>
      <c r="DC75">
        <f t="shared" si="53"/>
        <v>12.711554150618008</v>
      </c>
      <c r="DD75">
        <f t="shared" si="53"/>
        <v>12.711554150618008</v>
      </c>
      <c r="DE75">
        <f t="shared" si="53"/>
        <v>12.711554150618008</v>
      </c>
      <c r="DF75">
        <f t="shared" si="53"/>
        <v>12.711554150618008</v>
      </c>
      <c r="DG75">
        <f t="shared" si="53"/>
        <v>12.711554150618008</v>
      </c>
      <c r="DH75">
        <f t="shared" si="53"/>
        <v>12.711554150618008</v>
      </c>
      <c r="DI75">
        <f t="shared" si="53"/>
        <v>12.711554150618008</v>
      </c>
      <c r="DJ75">
        <f t="shared" si="53"/>
        <v>12.711554150618008</v>
      </c>
      <c r="DK75">
        <f t="shared" si="53"/>
        <v>12.711554150618008</v>
      </c>
      <c r="DL75">
        <f t="shared" si="53"/>
        <v>12.711554150618008</v>
      </c>
      <c r="DM75">
        <f t="shared" si="53"/>
        <v>12.711554150618008</v>
      </c>
      <c r="DN75">
        <f t="shared" si="53"/>
        <v>12.711554150618008</v>
      </c>
      <c r="DO75">
        <f t="shared" si="53"/>
        <v>12.978264906334838</v>
      </c>
      <c r="DP75">
        <f t="shared" si="53"/>
        <v>12.978264906334838</v>
      </c>
      <c r="DQ75">
        <f t="shared" si="53"/>
        <v>12.978264906334838</v>
      </c>
      <c r="DR75">
        <f t="shared" si="53"/>
        <v>12.978264906334838</v>
      </c>
      <c r="DS75">
        <f t="shared" si="53"/>
        <v>12.978264906334838</v>
      </c>
      <c r="DT75">
        <f t="shared" si="53"/>
        <v>12.978264906334838</v>
      </c>
      <c r="DU75">
        <f t="shared" si="53"/>
        <v>12.978264906334838</v>
      </c>
      <c r="DV75">
        <f t="shared" si="53"/>
        <v>12.978264906334838</v>
      </c>
      <c r="DW75">
        <f t="shared" si="53"/>
        <v>12.978264906334838</v>
      </c>
      <c r="DX75">
        <f t="shared" si="53"/>
        <v>12.978264906334838</v>
      </c>
      <c r="DY75">
        <f t="shared" si="53"/>
        <v>12.978264906334838</v>
      </c>
      <c r="DZ75">
        <f t="shared" si="53"/>
        <v>12.978264906334838</v>
      </c>
      <c r="EA75">
        <f t="shared" si="53"/>
        <v>13.250843298677442</v>
      </c>
      <c r="EB75">
        <f t="shared" si="53"/>
        <v>13.250843298677442</v>
      </c>
      <c r="EC75">
        <f t="shared" si="53"/>
        <v>13.250843298677442</v>
      </c>
      <c r="ED75">
        <f t="shared" si="53"/>
        <v>13.250843298677442</v>
      </c>
      <c r="EE75">
        <f t="shared" si="53"/>
        <v>13.250843298677442</v>
      </c>
      <c r="EF75">
        <f t="shared" si="53"/>
        <v>13.250843298677442</v>
      </c>
      <c r="EG75">
        <f t="shared" si="53"/>
        <v>13.250843298677442</v>
      </c>
      <c r="EH75">
        <f t="shared" si="53"/>
        <v>13.250843298677442</v>
      </c>
      <c r="EI75">
        <f t="shared" si="53"/>
        <v>13.250843298677442</v>
      </c>
      <c r="EJ75">
        <f t="shared" si="53"/>
        <v>13.250843298677442</v>
      </c>
      <c r="EK75">
        <f t="shared" si="53"/>
        <v>13.250843298677442</v>
      </c>
      <c r="EL75">
        <f t="shared" si="53"/>
        <v>13.250843298677442</v>
      </c>
      <c r="EM75">
        <f t="shared" si="53"/>
        <v>13.52941841565158</v>
      </c>
      <c r="EN75">
        <f t="shared" si="53"/>
        <v>13.52941841565158</v>
      </c>
      <c r="EO75">
        <f t="shared" si="53"/>
        <v>13.52941841565158</v>
      </c>
      <c r="EP75">
        <f t="shared" si="53"/>
        <v>13.52941841565158</v>
      </c>
      <c r="EQ75">
        <f t="shared" si="53"/>
        <v>13.52941841565158</v>
      </c>
      <c r="ER75">
        <f t="shared" si="53"/>
        <v>13.52941841565158</v>
      </c>
      <c r="ES75">
        <f t="shared" si="53"/>
        <v>13.52941841565158</v>
      </c>
      <c r="ET75">
        <f t="shared" si="53"/>
        <v>13.52941841565158</v>
      </c>
      <c r="EU75">
        <f t="shared" si="53"/>
        <v>13.52941841565158</v>
      </c>
      <c r="EV75">
        <f t="shared" ref="EV75:HG75" si="54">HLOOKUP(EV$72,$P$63:$CA$67,4,FALSE)</f>
        <v>13.52941841565158</v>
      </c>
      <c r="EW75">
        <f t="shared" si="54"/>
        <v>13.52941841565158</v>
      </c>
      <c r="EX75">
        <f t="shared" si="54"/>
        <v>13.52941841565158</v>
      </c>
      <c r="EY75">
        <f t="shared" si="54"/>
        <v>13.814122185199151</v>
      </c>
      <c r="EZ75">
        <f t="shared" si="54"/>
        <v>13.814122185199151</v>
      </c>
      <c r="FA75">
        <f t="shared" si="54"/>
        <v>13.814122185199151</v>
      </c>
      <c r="FB75">
        <f t="shared" si="54"/>
        <v>13.814122185199151</v>
      </c>
      <c r="FC75">
        <f t="shared" si="54"/>
        <v>13.814122185199151</v>
      </c>
      <c r="FD75">
        <f t="shared" si="54"/>
        <v>13.814122185199151</v>
      </c>
      <c r="FE75">
        <f t="shared" si="54"/>
        <v>13.814122185199151</v>
      </c>
      <c r="FF75">
        <f t="shared" si="54"/>
        <v>13.814122185199151</v>
      </c>
      <c r="FG75">
        <f t="shared" si="54"/>
        <v>13.814122185199151</v>
      </c>
      <c r="FH75">
        <f t="shared" si="54"/>
        <v>13.814122185199151</v>
      </c>
      <c r="FI75">
        <f t="shared" si="54"/>
        <v>13.814122185199151</v>
      </c>
      <c r="FJ75">
        <f t="shared" si="54"/>
        <v>13.814122185199151</v>
      </c>
      <c r="FK75">
        <f t="shared" si="54"/>
        <v>14.105089437676771</v>
      </c>
      <c r="FL75">
        <f t="shared" si="54"/>
        <v>14.105089437676771</v>
      </c>
      <c r="FM75">
        <f t="shared" si="54"/>
        <v>14.105089437676771</v>
      </c>
      <c r="FN75">
        <f t="shared" si="54"/>
        <v>14.105089437676771</v>
      </c>
      <c r="FO75">
        <f t="shared" si="54"/>
        <v>14.105089437676771</v>
      </c>
      <c r="FP75">
        <f t="shared" si="54"/>
        <v>14.105089437676771</v>
      </c>
      <c r="FQ75">
        <f t="shared" si="54"/>
        <v>14.105089437676771</v>
      </c>
      <c r="FR75">
        <f t="shared" si="54"/>
        <v>14.105089437676771</v>
      </c>
      <c r="FS75">
        <f t="shared" si="54"/>
        <v>14.105089437676771</v>
      </c>
      <c r="FT75">
        <f t="shared" si="54"/>
        <v>14.105089437676771</v>
      </c>
      <c r="FU75">
        <f t="shared" si="54"/>
        <v>14.105089437676771</v>
      </c>
      <c r="FV75">
        <f t="shared" si="54"/>
        <v>14.105089437676771</v>
      </c>
      <c r="FW75">
        <f t="shared" si="54"/>
        <v>14.402457969708895</v>
      </c>
      <c r="FX75">
        <f t="shared" si="54"/>
        <v>14.402457969708895</v>
      </c>
      <c r="FY75">
        <f t="shared" si="54"/>
        <v>14.402457969708895</v>
      </c>
      <c r="FZ75">
        <f t="shared" si="54"/>
        <v>14.402457969708895</v>
      </c>
      <c r="GA75">
        <f t="shared" si="54"/>
        <v>14.402457969708895</v>
      </c>
      <c r="GB75">
        <f t="shared" si="54"/>
        <v>14.402457969708895</v>
      </c>
      <c r="GC75">
        <f t="shared" si="54"/>
        <v>14.402457969708895</v>
      </c>
      <c r="GD75">
        <f t="shared" si="54"/>
        <v>14.402457969708895</v>
      </c>
      <c r="GE75">
        <f t="shared" si="54"/>
        <v>14.402457969708895</v>
      </c>
      <c r="GF75">
        <f t="shared" si="54"/>
        <v>14.402457969708895</v>
      </c>
      <c r="GG75">
        <f t="shared" si="54"/>
        <v>14.402457969708895</v>
      </c>
      <c r="GH75">
        <f t="shared" si="54"/>
        <v>14.402457969708895</v>
      </c>
      <c r="GI75">
        <f t="shared" si="54"/>
        <v>14.706368609445725</v>
      </c>
      <c r="GJ75">
        <f t="shared" si="54"/>
        <v>14.706368609445725</v>
      </c>
      <c r="GK75">
        <f t="shared" si="54"/>
        <v>14.706368609445725</v>
      </c>
      <c r="GL75">
        <f t="shared" si="54"/>
        <v>14.706368609445725</v>
      </c>
      <c r="GM75">
        <f t="shared" si="54"/>
        <v>14.706368609445725</v>
      </c>
      <c r="GN75">
        <f t="shared" si="54"/>
        <v>14.706368609445725</v>
      </c>
      <c r="GO75">
        <f t="shared" si="54"/>
        <v>14.706368609445725</v>
      </c>
      <c r="GP75">
        <f t="shared" si="54"/>
        <v>14.706368609445725</v>
      </c>
      <c r="GQ75">
        <f t="shared" si="54"/>
        <v>14.706368609445725</v>
      </c>
      <c r="GR75">
        <f t="shared" si="54"/>
        <v>14.706368609445725</v>
      </c>
      <c r="GS75">
        <f t="shared" si="54"/>
        <v>14.706368609445725</v>
      </c>
      <c r="GT75">
        <f t="shared" si="54"/>
        <v>14.706368609445725</v>
      </c>
      <c r="GU75">
        <f t="shared" si="54"/>
        <v>15.016965283256768</v>
      </c>
      <c r="GV75">
        <f t="shared" si="54"/>
        <v>15.016965283256768</v>
      </c>
      <c r="GW75">
        <f t="shared" si="54"/>
        <v>15.016965283256768</v>
      </c>
      <c r="GX75">
        <f t="shared" si="54"/>
        <v>15.016965283256768</v>
      </c>
      <c r="GY75">
        <f t="shared" si="54"/>
        <v>15.016965283256768</v>
      </c>
      <c r="GZ75">
        <f t="shared" si="54"/>
        <v>15.016965283256768</v>
      </c>
      <c r="HA75">
        <f t="shared" si="54"/>
        <v>15.016965283256768</v>
      </c>
      <c r="HB75">
        <f t="shared" si="54"/>
        <v>15.016965283256768</v>
      </c>
      <c r="HC75">
        <f t="shared" si="54"/>
        <v>15.016965283256768</v>
      </c>
      <c r="HD75">
        <f t="shared" si="54"/>
        <v>15.016965283256768</v>
      </c>
      <c r="HE75">
        <f t="shared" si="54"/>
        <v>15.016965283256768</v>
      </c>
      <c r="HF75">
        <f t="shared" si="54"/>
        <v>15.016965283256768</v>
      </c>
      <c r="HG75">
        <f t="shared" si="54"/>
        <v>15.334395083891653</v>
      </c>
      <c r="HH75">
        <f t="shared" ref="HH75:JS75" si="55">HLOOKUP(HH$72,$P$63:$CA$67,4,FALSE)</f>
        <v>15.334395083891653</v>
      </c>
      <c r="HI75">
        <f t="shared" si="55"/>
        <v>15.334395083891653</v>
      </c>
      <c r="HJ75">
        <f t="shared" si="55"/>
        <v>15.334395083891653</v>
      </c>
      <c r="HK75">
        <f t="shared" si="55"/>
        <v>15.334395083891653</v>
      </c>
      <c r="HL75">
        <f t="shared" si="55"/>
        <v>15.334395083891653</v>
      </c>
      <c r="HM75">
        <f t="shared" si="55"/>
        <v>15.334395083891653</v>
      </c>
      <c r="HN75">
        <f t="shared" si="55"/>
        <v>15.334395083891653</v>
      </c>
      <c r="HO75">
        <f t="shared" si="55"/>
        <v>15.334395083891653</v>
      </c>
      <c r="HP75">
        <f t="shared" si="55"/>
        <v>15.334395083891653</v>
      </c>
      <c r="HQ75">
        <f t="shared" si="55"/>
        <v>15.334395083891653</v>
      </c>
      <c r="HR75">
        <f t="shared" si="55"/>
        <v>15.334395083891653</v>
      </c>
      <c r="HS75">
        <f t="shared" si="55"/>
        <v>15.658808340140505</v>
      </c>
      <c r="HT75">
        <f t="shared" si="55"/>
        <v>15.658808340140505</v>
      </c>
      <c r="HU75">
        <f t="shared" si="55"/>
        <v>15.658808340140505</v>
      </c>
      <c r="HV75">
        <f t="shared" si="55"/>
        <v>15.658808340140505</v>
      </c>
      <c r="HW75">
        <f t="shared" si="55"/>
        <v>15.658808340140505</v>
      </c>
      <c r="HX75">
        <f t="shared" si="55"/>
        <v>15.658808340140505</v>
      </c>
      <c r="HY75">
        <f t="shared" si="55"/>
        <v>15.658808340140505</v>
      </c>
      <c r="HZ75">
        <f t="shared" si="55"/>
        <v>15.658808340140505</v>
      </c>
      <c r="IA75">
        <f t="shared" si="55"/>
        <v>15.658808340140505</v>
      </c>
      <c r="IB75">
        <f t="shared" si="55"/>
        <v>15.658808340140505</v>
      </c>
      <c r="IC75">
        <f t="shared" si="55"/>
        <v>15.658808340140505</v>
      </c>
      <c r="ID75">
        <f t="shared" si="55"/>
        <v>15.658808340140505</v>
      </c>
      <c r="IE75">
        <f t="shared" si="55"/>
        <v>15.990358688026831</v>
      </c>
      <c r="IF75">
        <f t="shared" si="55"/>
        <v>15.990358688026831</v>
      </c>
      <c r="IG75">
        <f t="shared" si="55"/>
        <v>15.990358688026831</v>
      </c>
      <c r="IH75">
        <f t="shared" si="55"/>
        <v>15.990358688026831</v>
      </c>
      <c r="II75">
        <f t="shared" si="55"/>
        <v>15.990358688026831</v>
      </c>
      <c r="IJ75">
        <f t="shared" si="55"/>
        <v>15.990358688026831</v>
      </c>
      <c r="IK75">
        <f t="shared" si="55"/>
        <v>15.990358688026831</v>
      </c>
      <c r="IL75">
        <f t="shared" si="55"/>
        <v>15.990358688026831</v>
      </c>
      <c r="IM75">
        <f t="shared" si="55"/>
        <v>15.990358688026831</v>
      </c>
      <c r="IN75">
        <f t="shared" si="55"/>
        <v>15.990358688026831</v>
      </c>
      <c r="IO75">
        <f t="shared" si="55"/>
        <v>15.990358688026831</v>
      </c>
      <c r="IP75">
        <f t="shared" si="55"/>
        <v>15.990358688026831</v>
      </c>
      <c r="IQ75">
        <f t="shared" si="55"/>
        <v>16.329203143566655</v>
      </c>
      <c r="IR75">
        <f t="shared" si="55"/>
        <v>16.329203143566655</v>
      </c>
      <c r="IS75">
        <f t="shared" si="55"/>
        <v>16.329203143566655</v>
      </c>
      <c r="IT75">
        <f t="shared" si="55"/>
        <v>16.329203143566655</v>
      </c>
      <c r="IU75">
        <f t="shared" si="55"/>
        <v>16.329203143566655</v>
      </c>
      <c r="IV75">
        <f t="shared" si="55"/>
        <v>16.329203143566655</v>
      </c>
      <c r="IW75">
        <f t="shared" si="55"/>
        <v>16.329203143566655</v>
      </c>
      <c r="IX75">
        <f t="shared" si="55"/>
        <v>16.329203143566655</v>
      </c>
      <c r="IY75">
        <f t="shared" si="55"/>
        <v>16.329203143566655</v>
      </c>
      <c r="IZ75">
        <f t="shared" si="55"/>
        <v>16.329203143566655</v>
      </c>
      <c r="JA75">
        <f t="shared" si="55"/>
        <v>16.329203143566655</v>
      </c>
      <c r="JB75">
        <f t="shared" si="55"/>
        <v>16.329203143566655</v>
      </c>
      <c r="JC75">
        <f t="shared" si="55"/>
        <v>16.675502177128358</v>
      </c>
      <c r="JD75">
        <f t="shared" si="55"/>
        <v>16.675502177128358</v>
      </c>
      <c r="JE75">
        <f t="shared" si="55"/>
        <v>16.675502177128358</v>
      </c>
      <c r="JF75">
        <f t="shared" si="55"/>
        <v>16.675502177128358</v>
      </c>
      <c r="JG75">
        <f t="shared" si="55"/>
        <v>16.675502177128358</v>
      </c>
      <c r="JH75">
        <f t="shared" si="55"/>
        <v>16.675502177128358</v>
      </c>
      <c r="JI75">
        <f t="shared" si="55"/>
        <v>16.675502177128358</v>
      </c>
      <c r="JJ75">
        <f t="shared" si="55"/>
        <v>16.675502177128358</v>
      </c>
      <c r="JK75">
        <f t="shared" si="55"/>
        <v>16.675502177128358</v>
      </c>
      <c r="JL75">
        <f t="shared" si="55"/>
        <v>16.675502177128358</v>
      </c>
      <c r="JM75">
        <f t="shared" si="55"/>
        <v>16.675502177128358</v>
      </c>
      <c r="JN75">
        <f t="shared" si="55"/>
        <v>16.675502177128358</v>
      </c>
      <c r="JO75">
        <f t="shared" si="55"/>
        <v>17.029419789428424</v>
      </c>
      <c r="JP75">
        <f t="shared" si="55"/>
        <v>17.029419789428424</v>
      </c>
      <c r="JQ75">
        <f t="shared" si="55"/>
        <v>17.029419789428424</v>
      </c>
      <c r="JR75">
        <f t="shared" si="55"/>
        <v>17.029419789428424</v>
      </c>
      <c r="JS75">
        <f t="shared" si="55"/>
        <v>17.029419789428424</v>
      </c>
      <c r="JT75">
        <f t="shared" ref="JT75:KX75" si="56">HLOOKUP(JT$72,$P$63:$CA$67,4,FALSE)</f>
        <v>17.029419789428424</v>
      </c>
      <c r="JU75">
        <f t="shared" si="56"/>
        <v>17.029419789428424</v>
      </c>
      <c r="JV75">
        <f t="shared" si="56"/>
        <v>17.029419789428424</v>
      </c>
      <c r="JW75">
        <f t="shared" si="56"/>
        <v>17.029419789428424</v>
      </c>
      <c r="JX75">
        <f t="shared" si="56"/>
        <v>17.029419789428424</v>
      </c>
      <c r="JY75">
        <f t="shared" si="56"/>
        <v>17.029419789428424</v>
      </c>
      <c r="JZ75">
        <f t="shared" si="56"/>
        <v>17.029419789428424</v>
      </c>
      <c r="KA75">
        <f t="shared" si="56"/>
        <v>17.391123589199079</v>
      </c>
      <c r="KB75">
        <f t="shared" si="56"/>
        <v>17.391123589199079</v>
      </c>
      <c r="KC75">
        <f t="shared" si="56"/>
        <v>17.391123589199079</v>
      </c>
      <c r="KD75">
        <f t="shared" si="56"/>
        <v>17.391123589199079</v>
      </c>
      <c r="KE75">
        <f t="shared" si="56"/>
        <v>17.391123589199079</v>
      </c>
      <c r="KF75">
        <f t="shared" si="56"/>
        <v>17.391123589199079</v>
      </c>
      <c r="KG75">
        <f t="shared" si="56"/>
        <v>17.391123589199079</v>
      </c>
      <c r="KH75">
        <f t="shared" si="56"/>
        <v>17.391123589199079</v>
      </c>
      <c r="KI75">
        <f t="shared" si="56"/>
        <v>17.391123589199079</v>
      </c>
      <c r="KJ75">
        <f t="shared" si="56"/>
        <v>17.391123589199079</v>
      </c>
      <c r="KK75">
        <f t="shared" si="56"/>
        <v>17.391123589199079</v>
      </c>
      <c r="KL75">
        <f t="shared" si="56"/>
        <v>17.391123589199079</v>
      </c>
      <c r="KM75">
        <f t="shared" si="56"/>
        <v>17.760784872564699</v>
      </c>
      <c r="KN75">
        <f t="shared" si="56"/>
        <v>17.760784872564699</v>
      </c>
      <c r="KO75">
        <f t="shared" si="56"/>
        <v>17.760784872564699</v>
      </c>
      <c r="KP75">
        <f t="shared" si="56"/>
        <v>17.760784872564699</v>
      </c>
      <c r="KQ75">
        <f t="shared" si="56"/>
        <v>17.760784872564699</v>
      </c>
      <c r="KR75">
        <f t="shared" si="56"/>
        <v>17.760784872564699</v>
      </c>
      <c r="KS75">
        <f t="shared" si="56"/>
        <v>17.760784872564699</v>
      </c>
      <c r="KT75">
        <f t="shared" si="56"/>
        <v>17.760784872564699</v>
      </c>
      <c r="KU75">
        <f t="shared" si="56"/>
        <v>17.760784872564699</v>
      </c>
      <c r="KV75">
        <f t="shared" si="56"/>
        <v>17.760784872564699</v>
      </c>
      <c r="KW75">
        <f t="shared" si="56"/>
        <v>17.760784872564699</v>
      </c>
      <c r="KX75">
        <f t="shared" si="56"/>
        <v>17.760784872564699</v>
      </c>
    </row>
    <row r="76" spans="9:310" ht="14.5" x14ac:dyDescent="0.35">
      <c r="J76" s="60" t="s">
        <v>172</v>
      </c>
      <c r="K76" s="61">
        <f t="shared" si="46"/>
        <v>513</v>
      </c>
      <c r="L76" s="62">
        <f>($Y13*0.001)*60*24*365*$S13</f>
        <v>187245</v>
      </c>
      <c r="M76" s="63">
        <f>-PMT($K$80,COUNT(P59:AI59),NPV($K$80,P60:AJ60))/L76</f>
        <v>13.301064169739576</v>
      </c>
      <c r="N76" s="63">
        <f>-PMT($K$81,COUNT(P59:AI59),NPV($K$81,P60:AJ60))/L76</f>
        <v>13.281999398783999</v>
      </c>
      <c r="O76" s="63">
        <f>-PMT($K$79,COUNT(P59:AI59),NPV($K$79,P60:AJ60))/L76</f>
        <v>13.298512250424773</v>
      </c>
      <c r="P76" s="46">
        <f>M87/M84*O76</f>
        <v>3.2817816374022604</v>
      </c>
      <c r="V76" s="23" t="s">
        <v>128</v>
      </c>
      <c r="W76">
        <f>HLOOKUP(W$72,$P$63:$CA$67,5,FALSE)</f>
        <v>32.100863840945088</v>
      </c>
      <c r="X76">
        <f t="shared" ref="X76:CI76" si="57">HLOOKUP(X$72,$P$63:$CA$67,5,FALSE)</f>
        <v>32.100863840945088</v>
      </c>
      <c r="Y76">
        <f t="shared" si="57"/>
        <v>32.100863840945088</v>
      </c>
      <c r="Z76">
        <f t="shared" si="57"/>
        <v>32.100863840945088</v>
      </c>
      <c r="AA76">
        <f t="shared" si="57"/>
        <v>32.100863840945088</v>
      </c>
      <c r="AB76">
        <f t="shared" si="57"/>
        <v>32.100863840945088</v>
      </c>
      <c r="AC76">
        <f t="shared" si="57"/>
        <v>32.100863840945088</v>
      </c>
      <c r="AD76">
        <f t="shared" si="57"/>
        <v>32.100863840945088</v>
      </c>
      <c r="AE76">
        <f t="shared" si="57"/>
        <v>32.100863840945088</v>
      </c>
      <c r="AF76">
        <f t="shared" si="57"/>
        <v>32.100863840945088</v>
      </c>
      <c r="AG76">
        <f t="shared" si="57"/>
        <v>32.100863840945088</v>
      </c>
      <c r="AH76">
        <f t="shared" si="57"/>
        <v>32.100863840945088</v>
      </c>
      <c r="AI76">
        <f t="shared" si="57"/>
        <v>33.148207900228186</v>
      </c>
      <c r="AJ76">
        <f t="shared" si="57"/>
        <v>33.148207900228186</v>
      </c>
      <c r="AK76">
        <f t="shared" si="57"/>
        <v>33.148207900228186</v>
      </c>
      <c r="AL76">
        <f t="shared" si="57"/>
        <v>33.148207900228186</v>
      </c>
      <c r="AM76">
        <f t="shared" si="57"/>
        <v>33.148207900228186</v>
      </c>
      <c r="AN76">
        <f t="shared" si="57"/>
        <v>33.148207900228186</v>
      </c>
      <c r="AO76">
        <f t="shared" si="57"/>
        <v>33.148207900228186</v>
      </c>
      <c r="AP76">
        <f t="shared" si="57"/>
        <v>33.148207900228186</v>
      </c>
      <c r="AQ76">
        <f t="shared" si="57"/>
        <v>33.148207900228186</v>
      </c>
      <c r="AR76">
        <f t="shared" si="57"/>
        <v>33.148207900228186</v>
      </c>
      <c r="AS76">
        <f t="shared" si="57"/>
        <v>33.148207900228186</v>
      </c>
      <c r="AT76">
        <f t="shared" si="57"/>
        <v>33.148207900228186</v>
      </c>
      <c r="AU76">
        <f t="shared" si="57"/>
        <v>33.92038740576475</v>
      </c>
      <c r="AV76">
        <f t="shared" si="57"/>
        <v>33.92038740576475</v>
      </c>
      <c r="AW76">
        <f t="shared" si="57"/>
        <v>33.92038740576475</v>
      </c>
      <c r="AX76">
        <f t="shared" si="57"/>
        <v>33.92038740576475</v>
      </c>
      <c r="AY76">
        <f t="shared" si="57"/>
        <v>33.92038740576475</v>
      </c>
      <c r="AZ76">
        <f t="shared" si="57"/>
        <v>33.92038740576475</v>
      </c>
      <c r="BA76">
        <f t="shared" si="57"/>
        <v>33.92038740576475</v>
      </c>
      <c r="BB76">
        <f t="shared" si="57"/>
        <v>33.92038740576475</v>
      </c>
      <c r="BC76">
        <f t="shared" si="57"/>
        <v>33.92038740576475</v>
      </c>
      <c r="BD76">
        <f t="shared" si="57"/>
        <v>33.92038740576475</v>
      </c>
      <c r="BE76">
        <f t="shared" si="57"/>
        <v>33.92038740576475</v>
      </c>
      <c r="BF76">
        <f t="shared" si="57"/>
        <v>33.92038740576475</v>
      </c>
      <c r="BG76">
        <f t="shared" si="57"/>
        <v>34.657763142268493</v>
      </c>
      <c r="BH76">
        <f t="shared" si="57"/>
        <v>34.657763142268493</v>
      </c>
      <c r="BI76">
        <f t="shared" si="57"/>
        <v>34.657763142268493</v>
      </c>
      <c r="BJ76">
        <f t="shared" si="57"/>
        <v>34.657763142268493</v>
      </c>
      <c r="BK76">
        <f t="shared" si="57"/>
        <v>34.657763142268493</v>
      </c>
      <c r="BL76">
        <f t="shared" si="57"/>
        <v>34.657763142268493</v>
      </c>
      <c r="BM76">
        <f t="shared" si="57"/>
        <v>34.657763142268493</v>
      </c>
      <c r="BN76">
        <f t="shared" si="57"/>
        <v>34.657763142268493</v>
      </c>
      <c r="BO76">
        <f t="shared" si="57"/>
        <v>34.657763142268493</v>
      </c>
      <c r="BP76">
        <f t="shared" si="57"/>
        <v>34.657763142268493</v>
      </c>
      <c r="BQ76">
        <f t="shared" si="57"/>
        <v>34.657763142268493</v>
      </c>
      <c r="BR76">
        <f t="shared" si="57"/>
        <v>34.657763142268493</v>
      </c>
      <c r="BS76">
        <f t="shared" si="57"/>
        <v>35.409173166133399</v>
      </c>
      <c r="BT76">
        <f t="shared" si="57"/>
        <v>35.409173166133399</v>
      </c>
      <c r="BU76">
        <f t="shared" si="57"/>
        <v>35.409173166133399</v>
      </c>
      <c r="BV76">
        <f t="shared" si="57"/>
        <v>35.409173166133399</v>
      </c>
      <c r="BW76">
        <f t="shared" si="57"/>
        <v>35.409173166133399</v>
      </c>
      <c r="BX76">
        <f t="shared" si="57"/>
        <v>35.409173166133399</v>
      </c>
      <c r="BY76">
        <f t="shared" si="57"/>
        <v>35.409173166133399</v>
      </c>
      <c r="BZ76">
        <f t="shared" si="57"/>
        <v>35.409173166133399</v>
      </c>
      <c r="CA76">
        <f t="shared" si="57"/>
        <v>35.409173166133399</v>
      </c>
      <c r="CB76">
        <f t="shared" si="57"/>
        <v>35.409173166133399</v>
      </c>
      <c r="CC76">
        <f t="shared" si="57"/>
        <v>35.409173166133399</v>
      </c>
      <c r="CD76">
        <f t="shared" si="57"/>
        <v>35.409173166133399</v>
      </c>
      <c r="CE76">
        <f t="shared" si="57"/>
        <v>36.177364680531298</v>
      </c>
      <c r="CF76">
        <f t="shared" si="57"/>
        <v>36.177364680531298</v>
      </c>
      <c r="CG76">
        <f t="shared" si="57"/>
        <v>36.177364680531298</v>
      </c>
      <c r="CH76">
        <f t="shared" si="57"/>
        <v>36.177364680531298</v>
      </c>
      <c r="CI76">
        <f t="shared" si="57"/>
        <v>36.177364680531298</v>
      </c>
      <c r="CJ76">
        <f t="shared" ref="CJ76:EU76" si="58">HLOOKUP(CJ$72,$P$63:$CA$67,5,FALSE)</f>
        <v>36.177364680531298</v>
      </c>
      <c r="CK76">
        <f t="shared" si="58"/>
        <v>36.177364680531298</v>
      </c>
      <c r="CL76">
        <f t="shared" si="58"/>
        <v>36.177364680531298</v>
      </c>
      <c r="CM76">
        <f t="shared" si="58"/>
        <v>36.177364680531298</v>
      </c>
      <c r="CN76">
        <f t="shared" si="58"/>
        <v>36.177364680531298</v>
      </c>
      <c r="CO76">
        <f t="shared" si="58"/>
        <v>36.177364680531298</v>
      </c>
      <c r="CP76">
        <f t="shared" si="58"/>
        <v>36.177364680531298</v>
      </c>
      <c r="CQ76">
        <f t="shared" si="58"/>
        <v>36.951720398294498</v>
      </c>
      <c r="CR76">
        <f t="shared" si="58"/>
        <v>36.951720398294498</v>
      </c>
      <c r="CS76">
        <f t="shared" si="58"/>
        <v>36.951720398294498</v>
      </c>
      <c r="CT76">
        <f t="shared" si="58"/>
        <v>36.951720398294498</v>
      </c>
      <c r="CU76">
        <f t="shared" si="58"/>
        <v>36.951720398294498</v>
      </c>
      <c r="CV76">
        <f t="shared" si="58"/>
        <v>36.951720398294498</v>
      </c>
      <c r="CW76">
        <f t="shared" si="58"/>
        <v>36.951720398294498</v>
      </c>
      <c r="CX76">
        <f t="shared" si="58"/>
        <v>36.951720398294498</v>
      </c>
      <c r="CY76">
        <f t="shared" si="58"/>
        <v>36.951720398294498</v>
      </c>
      <c r="CZ76">
        <f t="shared" si="58"/>
        <v>36.951720398294498</v>
      </c>
      <c r="DA76">
        <f t="shared" si="58"/>
        <v>36.951720398294498</v>
      </c>
      <c r="DB76">
        <f t="shared" si="58"/>
        <v>36.951720398294498</v>
      </c>
      <c r="DC76">
        <f t="shared" si="58"/>
        <v>37.742382406808922</v>
      </c>
      <c r="DD76">
        <f t="shared" si="58"/>
        <v>37.742382406808922</v>
      </c>
      <c r="DE76">
        <f t="shared" si="58"/>
        <v>37.742382406808922</v>
      </c>
      <c r="DF76">
        <f t="shared" si="58"/>
        <v>37.742382406808922</v>
      </c>
      <c r="DG76">
        <f t="shared" si="58"/>
        <v>37.742382406808922</v>
      </c>
      <c r="DH76">
        <f t="shared" si="58"/>
        <v>37.742382406808922</v>
      </c>
      <c r="DI76">
        <f t="shared" si="58"/>
        <v>37.742382406808922</v>
      </c>
      <c r="DJ76">
        <f t="shared" si="58"/>
        <v>37.742382406808922</v>
      </c>
      <c r="DK76">
        <f t="shared" si="58"/>
        <v>37.742382406808922</v>
      </c>
      <c r="DL76">
        <f t="shared" si="58"/>
        <v>37.742382406808922</v>
      </c>
      <c r="DM76">
        <f t="shared" si="58"/>
        <v>37.742382406808922</v>
      </c>
      <c r="DN76">
        <f t="shared" si="58"/>
        <v>37.742382406808922</v>
      </c>
      <c r="DO76">
        <f t="shared" si="58"/>
        <v>38.550438979510666</v>
      </c>
      <c r="DP76">
        <f t="shared" si="58"/>
        <v>38.550438979510666</v>
      </c>
      <c r="DQ76">
        <f t="shared" si="58"/>
        <v>38.550438979510666</v>
      </c>
      <c r="DR76">
        <f t="shared" si="58"/>
        <v>38.550438979510666</v>
      </c>
      <c r="DS76">
        <f t="shared" si="58"/>
        <v>38.550438979510666</v>
      </c>
      <c r="DT76">
        <f t="shared" si="58"/>
        <v>38.550438979510666</v>
      </c>
      <c r="DU76">
        <f t="shared" si="58"/>
        <v>38.550438979510666</v>
      </c>
      <c r="DV76">
        <f t="shared" si="58"/>
        <v>38.550438979510666</v>
      </c>
      <c r="DW76">
        <f t="shared" si="58"/>
        <v>38.550438979510666</v>
      </c>
      <c r="DX76">
        <f t="shared" si="58"/>
        <v>38.550438979510666</v>
      </c>
      <c r="DY76">
        <f t="shared" si="58"/>
        <v>38.550438979510666</v>
      </c>
      <c r="DZ76">
        <f t="shared" si="58"/>
        <v>38.550438979510666</v>
      </c>
      <c r="EA76">
        <f t="shared" si="58"/>
        <v>39.376272796811847</v>
      </c>
      <c r="EB76">
        <f t="shared" si="58"/>
        <v>39.376272796811847</v>
      </c>
      <c r="EC76">
        <f t="shared" si="58"/>
        <v>39.376272796811847</v>
      </c>
      <c r="ED76">
        <f t="shared" si="58"/>
        <v>39.376272796811847</v>
      </c>
      <c r="EE76">
        <f t="shared" si="58"/>
        <v>39.376272796811847</v>
      </c>
      <c r="EF76">
        <f t="shared" si="58"/>
        <v>39.376272796811847</v>
      </c>
      <c r="EG76">
        <f t="shared" si="58"/>
        <v>39.376272796811847</v>
      </c>
      <c r="EH76">
        <f t="shared" si="58"/>
        <v>39.376272796811847</v>
      </c>
      <c r="EI76">
        <f t="shared" si="58"/>
        <v>39.376272796811847</v>
      </c>
      <c r="EJ76">
        <f t="shared" si="58"/>
        <v>39.376272796811847</v>
      </c>
      <c r="EK76">
        <f t="shared" si="58"/>
        <v>39.376272796811847</v>
      </c>
      <c r="EL76">
        <f t="shared" si="58"/>
        <v>39.376272796811847</v>
      </c>
      <c r="EM76">
        <f t="shared" si="58"/>
        <v>40.220274958093654</v>
      </c>
      <c r="EN76">
        <f t="shared" si="58"/>
        <v>40.220274958093654</v>
      </c>
      <c r="EO76">
        <f t="shared" si="58"/>
        <v>40.220274958093654</v>
      </c>
      <c r="EP76">
        <f t="shared" si="58"/>
        <v>40.220274958093654</v>
      </c>
      <c r="EQ76">
        <f t="shared" si="58"/>
        <v>40.220274958093654</v>
      </c>
      <c r="ER76">
        <f t="shared" si="58"/>
        <v>40.220274958093654</v>
      </c>
      <c r="ES76">
        <f t="shared" si="58"/>
        <v>40.220274958093654</v>
      </c>
      <c r="ET76">
        <f t="shared" si="58"/>
        <v>40.220274958093654</v>
      </c>
      <c r="EU76">
        <f t="shared" si="58"/>
        <v>40.220274958093654</v>
      </c>
      <c r="EV76">
        <f t="shared" ref="EV76:HG76" si="59">HLOOKUP(EV$72,$P$63:$CA$67,5,FALSE)</f>
        <v>40.220274958093654</v>
      </c>
      <c r="EW76">
        <f t="shared" si="59"/>
        <v>40.220274958093654</v>
      </c>
      <c r="EX76">
        <f t="shared" si="59"/>
        <v>40.220274958093654</v>
      </c>
      <c r="EY76">
        <f t="shared" si="59"/>
        <v>41.082845166923661</v>
      </c>
      <c r="EZ76">
        <f t="shared" si="59"/>
        <v>41.082845166923661</v>
      </c>
      <c r="FA76">
        <f t="shared" si="59"/>
        <v>41.082845166923661</v>
      </c>
      <c r="FB76">
        <f t="shared" si="59"/>
        <v>41.082845166923661</v>
      </c>
      <c r="FC76">
        <f t="shared" si="59"/>
        <v>41.082845166923661</v>
      </c>
      <c r="FD76">
        <f t="shared" si="59"/>
        <v>41.082845166923661</v>
      </c>
      <c r="FE76">
        <f t="shared" si="59"/>
        <v>41.082845166923661</v>
      </c>
      <c r="FF76">
        <f t="shared" si="59"/>
        <v>41.082845166923661</v>
      </c>
      <c r="FG76">
        <f t="shared" si="59"/>
        <v>41.082845166923661</v>
      </c>
      <c r="FH76">
        <f t="shared" si="59"/>
        <v>41.082845166923661</v>
      </c>
      <c r="FI76">
        <f t="shared" si="59"/>
        <v>41.082845166923661</v>
      </c>
      <c r="FJ76">
        <f t="shared" si="59"/>
        <v>41.082845166923661</v>
      </c>
      <c r="FK76">
        <f t="shared" si="59"/>
        <v>41.964391920347921</v>
      </c>
      <c r="FL76">
        <f t="shared" si="59"/>
        <v>41.964391920347921</v>
      </c>
      <c r="FM76">
        <f t="shared" si="59"/>
        <v>41.964391920347921</v>
      </c>
      <c r="FN76">
        <f t="shared" si="59"/>
        <v>41.964391920347921</v>
      </c>
      <c r="FO76">
        <f t="shared" si="59"/>
        <v>41.964391920347921</v>
      </c>
      <c r="FP76">
        <f t="shared" si="59"/>
        <v>41.964391920347921</v>
      </c>
      <c r="FQ76">
        <f t="shared" si="59"/>
        <v>41.964391920347921</v>
      </c>
      <c r="FR76">
        <f t="shared" si="59"/>
        <v>41.964391920347921</v>
      </c>
      <c r="FS76">
        <f t="shared" si="59"/>
        <v>41.964391920347921</v>
      </c>
      <c r="FT76">
        <f t="shared" si="59"/>
        <v>41.964391920347921</v>
      </c>
      <c r="FU76">
        <f t="shared" si="59"/>
        <v>41.964391920347921</v>
      </c>
      <c r="FV76">
        <f t="shared" si="59"/>
        <v>41.964391920347921</v>
      </c>
      <c r="FW76">
        <f t="shared" si="59"/>
        <v>42.86533270234753</v>
      </c>
      <c r="FX76">
        <f t="shared" si="59"/>
        <v>42.86533270234753</v>
      </c>
      <c r="FY76">
        <f t="shared" si="59"/>
        <v>42.86533270234753</v>
      </c>
      <c r="FZ76">
        <f t="shared" si="59"/>
        <v>42.86533270234753</v>
      </c>
      <c r="GA76">
        <f t="shared" si="59"/>
        <v>42.86533270234753</v>
      </c>
      <c r="GB76">
        <f t="shared" si="59"/>
        <v>42.86533270234753</v>
      </c>
      <c r="GC76">
        <f t="shared" si="59"/>
        <v>42.86533270234753</v>
      </c>
      <c r="GD76">
        <f t="shared" si="59"/>
        <v>42.86533270234753</v>
      </c>
      <c r="GE76">
        <f t="shared" si="59"/>
        <v>42.86533270234753</v>
      </c>
      <c r="GF76">
        <f t="shared" si="59"/>
        <v>42.86533270234753</v>
      </c>
      <c r="GG76">
        <f t="shared" si="59"/>
        <v>42.86533270234753</v>
      </c>
      <c r="GH76">
        <f t="shared" si="59"/>
        <v>42.86533270234753</v>
      </c>
      <c r="GI76">
        <f t="shared" si="59"/>
        <v>43.786094181551121</v>
      </c>
      <c r="GJ76">
        <f t="shared" si="59"/>
        <v>43.786094181551121</v>
      </c>
      <c r="GK76">
        <f t="shared" si="59"/>
        <v>43.786094181551121</v>
      </c>
      <c r="GL76">
        <f t="shared" si="59"/>
        <v>43.786094181551121</v>
      </c>
      <c r="GM76">
        <f t="shared" si="59"/>
        <v>43.786094181551121</v>
      </c>
      <c r="GN76">
        <f t="shared" si="59"/>
        <v>43.786094181551121</v>
      </c>
      <c r="GO76">
        <f t="shared" si="59"/>
        <v>43.786094181551121</v>
      </c>
      <c r="GP76">
        <f t="shared" si="59"/>
        <v>43.786094181551121</v>
      </c>
      <c r="GQ76">
        <f t="shared" si="59"/>
        <v>43.786094181551121</v>
      </c>
      <c r="GR76">
        <f t="shared" si="59"/>
        <v>43.786094181551121</v>
      </c>
      <c r="GS76">
        <f t="shared" si="59"/>
        <v>43.786094181551121</v>
      </c>
      <c r="GT76">
        <f t="shared" si="59"/>
        <v>43.786094181551121</v>
      </c>
      <c r="GU76">
        <f t="shared" si="59"/>
        <v>44.727112413297192</v>
      </c>
      <c r="GV76">
        <f t="shared" si="59"/>
        <v>44.727112413297192</v>
      </c>
      <c r="GW76">
        <f t="shared" si="59"/>
        <v>44.727112413297192</v>
      </c>
      <c r="GX76">
        <f t="shared" si="59"/>
        <v>44.727112413297192</v>
      </c>
      <c r="GY76">
        <f t="shared" si="59"/>
        <v>44.727112413297192</v>
      </c>
      <c r="GZ76">
        <f t="shared" si="59"/>
        <v>44.727112413297192</v>
      </c>
      <c r="HA76">
        <f t="shared" si="59"/>
        <v>44.727112413297192</v>
      </c>
      <c r="HB76">
        <f t="shared" si="59"/>
        <v>44.727112413297192</v>
      </c>
      <c r="HC76">
        <f t="shared" si="59"/>
        <v>44.727112413297192</v>
      </c>
      <c r="HD76">
        <f t="shared" si="59"/>
        <v>44.727112413297192</v>
      </c>
      <c r="HE76">
        <f t="shared" si="59"/>
        <v>44.727112413297192</v>
      </c>
      <c r="HF76">
        <f t="shared" si="59"/>
        <v>44.727112413297192</v>
      </c>
      <c r="HG76">
        <f t="shared" si="59"/>
        <v>45.688833046141681</v>
      </c>
      <c r="HH76">
        <f t="shared" ref="HH76:JS76" si="60">HLOOKUP(HH$72,$P$63:$CA$67,5,FALSE)</f>
        <v>45.688833046141681</v>
      </c>
      <c r="HI76">
        <f t="shared" si="60"/>
        <v>45.688833046141681</v>
      </c>
      <c r="HJ76">
        <f t="shared" si="60"/>
        <v>45.688833046141681</v>
      </c>
      <c r="HK76">
        <f t="shared" si="60"/>
        <v>45.688833046141681</v>
      </c>
      <c r="HL76">
        <f t="shared" si="60"/>
        <v>45.688833046141681</v>
      </c>
      <c r="HM76">
        <f t="shared" si="60"/>
        <v>45.688833046141681</v>
      </c>
      <c r="HN76">
        <f t="shared" si="60"/>
        <v>45.688833046141681</v>
      </c>
      <c r="HO76">
        <f t="shared" si="60"/>
        <v>45.688833046141681</v>
      </c>
      <c r="HP76">
        <f t="shared" si="60"/>
        <v>45.688833046141681</v>
      </c>
      <c r="HQ76">
        <f t="shared" si="60"/>
        <v>45.688833046141681</v>
      </c>
      <c r="HR76">
        <f t="shared" si="60"/>
        <v>45.688833046141681</v>
      </c>
      <c r="HS76">
        <f t="shared" si="60"/>
        <v>46.671711532908745</v>
      </c>
      <c r="HT76">
        <f t="shared" si="60"/>
        <v>46.671711532908745</v>
      </c>
      <c r="HU76">
        <f t="shared" si="60"/>
        <v>46.671711532908745</v>
      </c>
      <c r="HV76">
        <f t="shared" si="60"/>
        <v>46.671711532908745</v>
      </c>
      <c r="HW76">
        <f t="shared" si="60"/>
        <v>46.671711532908745</v>
      </c>
      <c r="HX76">
        <f t="shared" si="60"/>
        <v>46.671711532908745</v>
      </c>
      <c r="HY76">
        <f t="shared" si="60"/>
        <v>46.671711532908745</v>
      </c>
      <c r="HZ76">
        <f t="shared" si="60"/>
        <v>46.671711532908745</v>
      </c>
      <c r="IA76">
        <f t="shared" si="60"/>
        <v>46.671711532908745</v>
      </c>
      <c r="IB76">
        <f t="shared" si="60"/>
        <v>46.671711532908745</v>
      </c>
      <c r="IC76">
        <f t="shared" si="60"/>
        <v>46.671711532908745</v>
      </c>
      <c r="ID76">
        <f t="shared" si="60"/>
        <v>46.671711532908745</v>
      </c>
      <c r="IE76">
        <f t="shared" si="60"/>
        <v>47.676213346384685</v>
      </c>
      <c r="IF76">
        <f t="shared" si="60"/>
        <v>47.676213346384685</v>
      </c>
      <c r="IG76">
        <f t="shared" si="60"/>
        <v>47.676213346384685</v>
      </c>
      <c r="IH76">
        <f t="shared" si="60"/>
        <v>47.676213346384685</v>
      </c>
      <c r="II76">
        <f t="shared" si="60"/>
        <v>47.676213346384685</v>
      </c>
      <c r="IJ76">
        <f t="shared" si="60"/>
        <v>47.676213346384685</v>
      </c>
      <c r="IK76">
        <f t="shared" si="60"/>
        <v>47.676213346384685</v>
      </c>
      <c r="IL76">
        <f t="shared" si="60"/>
        <v>47.676213346384685</v>
      </c>
      <c r="IM76">
        <f t="shared" si="60"/>
        <v>47.676213346384685</v>
      </c>
      <c r="IN76">
        <f t="shared" si="60"/>
        <v>47.676213346384685</v>
      </c>
      <c r="IO76">
        <f t="shared" si="60"/>
        <v>47.676213346384685</v>
      </c>
      <c r="IP76">
        <f t="shared" si="60"/>
        <v>47.676213346384685</v>
      </c>
      <c r="IQ76">
        <f t="shared" si="60"/>
        <v>48.702814199757086</v>
      </c>
      <c r="IR76">
        <f t="shared" si="60"/>
        <v>48.702814199757086</v>
      </c>
      <c r="IS76">
        <f t="shared" si="60"/>
        <v>48.702814199757086</v>
      </c>
      <c r="IT76">
        <f t="shared" si="60"/>
        <v>48.702814199757086</v>
      </c>
      <c r="IU76">
        <f t="shared" si="60"/>
        <v>48.702814199757086</v>
      </c>
      <c r="IV76">
        <f t="shared" si="60"/>
        <v>48.702814199757086</v>
      </c>
      <c r="IW76">
        <f t="shared" si="60"/>
        <v>48.702814199757086</v>
      </c>
      <c r="IX76">
        <f t="shared" si="60"/>
        <v>48.702814199757086</v>
      </c>
      <c r="IY76">
        <f t="shared" si="60"/>
        <v>48.702814199757086</v>
      </c>
      <c r="IZ76">
        <f t="shared" si="60"/>
        <v>48.702814199757086</v>
      </c>
      <c r="JA76">
        <f t="shared" si="60"/>
        <v>48.702814199757086</v>
      </c>
      <c r="JB76">
        <f t="shared" si="60"/>
        <v>48.702814199757086</v>
      </c>
      <c r="JC76">
        <f t="shared" si="60"/>
        <v>49.752000271903697</v>
      </c>
      <c r="JD76">
        <f t="shared" si="60"/>
        <v>49.752000271903697</v>
      </c>
      <c r="JE76">
        <f t="shared" si="60"/>
        <v>49.752000271903697</v>
      </c>
      <c r="JF76">
        <f t="shared" si="60"/>
        <v>49.752000271903697</v>
      </c>
      <c r="JG76">
        <f t="shared" si="60"/>
        <v>49.752000271903697</v>
      </c>
      <c r="JH76">
        <f t="shared" si="60"/>
        <v>49.752000271903697</v>
      </c>
      <c r="JI76">
        <f t="shared" si="60"/>
        <v>49.752000271903697</v>
      </c>
      <c r="JJ76">
        <f t="shared" si="60"/>
        <v>49.752000271903697</v>
      </c>
      <c r="JK76">
        <f t="shared" si="60"/>
        <v>49.752000271903697</v>
      </c>
      <c r="JL76">
        <f t="shared" si="60"/>
        <v>49.752000271903697</v>
      </c>
      <c r="JM76">
        <f t="shared" si="60"/>
        <v>49.752000271903697</v>
      </c>
      <c r="JN76">
        <f t="shared" si="60"/>
        <v>49.752000271903697</v>
      </c>
      <c r="JO76">
        <f t="shared" si="60"/>
        <v>50.824268437637514</v>
      </c>
      <c r="JP76">
        <f t="shared" si="60"/>
        <v>50.824268437637514</v>
      </c>
      <c r="JQ76">
        <f t="shared" si="60"/>
        <v>50.824268437637514</v>
      </c>
      <c r="JR76">
        <f t="shared" si="60"/>
        <v>50.824268437637514</v>
      </c>
      <c r="JS76">
        <f t="shared" si="60"/>
        <v>50.824268437637514</v>
      </c>
      <c r="JT76">
        <f t="shared" ref="JT76:KX76" si="61">HLOOKUP(JT$72,$P$63:$CA$67,5,FALSE)</f>
        <v>50.824268437637514</v>
      </c>
      <c r="JU76">
        <f t="shared" si="61"/>
        <v>50.824268437637514</v>
      </c>
      <c r="JV76">
        <f t="shared" si="61"/>
        <v>50.824268437637514</v>
      </c>
      <c r="JW76">
        <f t="shared" si="61"/>
        <v>50.824268437637514</v>
      </c>
      <c r="JX76">
        <f t="shared" si="61"/>
        <v>50.824268437637514</v>
      </c>
      <c r="JY76">
        <f t="shared" si="61"/>
        <v>50.824268437637514</v>
      </c>
      <c r="JZ76">
        <f t="shared" si="61"/>
        <v>50.824268437637514</v>
      </c>
      <c r="KA76">
        <f t="shared" si="61"/>
        <v>51.920126503017485</v>
      </c>
      <c r="KB76">
        <f t="shared" si="61"/>
        <v>51.920126503017485</v>
      </c>
      <c r="KC76">
        <f t="shared" si="61"/>
        <v>51.920126503017485</v>
      </c>
      <c r="KD76">
        <f t="shared" si="61"/>
        <v>51.920126503017485</v>
      </c>
      <c r="KE76">
        <f t="shared" si="61"/>
        <v>51.920126503017485</v>
      </c>
      <c r="KF76">
        <f t="shared" si="61"/>
        <v>51.920126503017485</v>
      </c>
      <c r="KG76">
        <f t="shared" si="61"/>
        <v>51.920126503017485</v>
      </c>
      <c r="KH76">
        <f t="shared" si="61"/>
        <v>51.920126503017485</v>
      </c>
      <c r="KI76">
        <f t="shared" si="61"/>
        <v>51.920126503017485</v>
      </c>
      <c r="KJ76">
        <f t="shared" si="61"/>
        <v>51.920126503017485</v>
      </c>
      <c r="KK76">
        <f t="shared" si="61"/>
        <v>51.920126503017485</v>
      </c>
      <c r="KL76">
        <f t="shared" si="61"/>
        <v>51.920126503017485</v>
      </c>
      <c r="KM76">
        <f t="shared" si="61"/>
        <v>53.040093445835815</v>
      </c>
      <c r="KN76">
        <f t="shared" si="61"/>
        <v>53.040093445835815</v>
      </c>
      <c r="KO76">
        <f t="shared" si="61"/>
        <v>53.040093445835815</v>
      </c>
      <c r="KP76">
        <f t="shared" si="61"/>
        <v>53.040093445835815</v>
      </c>
      <c r="KQ76">
        <f t="shared" si="61"/>
        <v>53.040093445835815</v>
      </c>
      <c r="KR76">
        <f t="shared" si="61"/>
        <v>53.040093445835815</v>
      </c>
      <c r="KS76">
        <f t="shared" si="61"/>
        <v>53.040093445835815</v>
      </c>
      <c r="KT76">
        <f t="shared" si="61"/>
        <v>53.040093445835815</v>
      </c>
      <c r="KU76">
        <f t="shared" si="61"/>
        <v>53.040093445835815</v>
      </c>
      <c r="KV76">
        <f t="shared" si="61"/>
        <v>53.040093445835815</v>
      </c>
      <c r="KW76">
        <f t="shared" si="61"/>
        <v>53.040093445835815</v>
      </c>
      <c r="KX76">
        <f t="shared" si="61"/>
        <v>53.040093445835815</v>
      </c>
    </row>
    <row r="77" spans="9:310" ht="14.5" x14ac:dyDescent="0.35">
      <c r="J77" s="60" t="s">
        <v>173</v>
      </c>
      <c r="K77" s="61">
        <f t="shared" si="46"/>
        <v>298.08000000000004</v>
      </c>
      <c r="L77" s="62">
        <f>($Y14*0.001)*60*24*365*$S14</f>
        <v>108799.20000000001</v>
      </c>
      <c r="M77" s="63">
        <f>-PMT($K$80,COUNT(P60:AI60),NPV($K$80,P61:AJ61))/L77</f>
        <v>39.515904141973131</v>
      </c>
      <c r="N77" s="63">
        <f>-PMT($K$81,COUNT(P60:AI60),NPV($K$81,P61:AJ61))/L77</f>
        <v>39.458528004132837</v>
      </c>
      <c r="O77" s="63">
        <f>-PMT($K$79,COUNT(P60:AI60),NPV($K$79,P61:AJ61))/L77</f>
        <v>39.508224129694831</v>
      </c>
      <c r="P77" s="46">
        <f>O77/-L88</f>
        <v>30.565247038935677</v>
      </c>
      <c r="Q77" s="74"/>
      <c r="R77" s="15"/>
      <c r="S77" s="74"/>
    </row>
    <row r="79" spans="9:310" ht="14.5" x14ac:dyDescent="0.35">
      <c r="J79" s="37" t="s">
        <v>182</v>
      </c>
      <c r="K79" s="38">
        <v>6.5799999999999997E-2</v>
      </c>
      <c r="L79" s="39">
        <f>0.5*K79</f>
        <v>3.2899999999999999E-2</v>
      </c>
    </row>
    <row r="80" spans="9:310" ht="14.5" x14ac:dyDescent="0.35">
      <c r="J80" s="23" t="s">
        <v>183</v>
      </c>
      <c r="K80" s="17">
        <v>6.5600000000000006E-2</v>
      </c>
      <c r="L80" s="40">
        <f>0.25*K80</f>
        <v>1.6400000000000001E-2</v>
      </c>
    </row>
    <row r="81" spans="10:79" ht="14.5" x14ac:dyDescent="0.35">
      <c r="J81" s="23" t="s">
        <v>184</v>
      </c>
      <c r="K81" s="17">
        <v>6.7100000000000007E-2</v>
      </c>
      <c r="L81" s="40">
        <f>0.25*K81</f>
        <v>1.6775000000000002E-2</v>
      </c>
    </row>
    <row r="82" spans="10:79" ht="14.5" x14ac:dyDescent="0.35">
      <c r="J82" s="23"/>
      <c r="K82" s="17"/>
      <c r="L82" s="17">
        <f>SUM(L79:L81)</f>
        <v>6.6074999999999995E-2</v>
      </c>
    </row>
    <row r="83" spans="10:79" ht="62" x14ac:dyDescent="0.35">
      <c r="J83" s="50" t="s">
        <v>174</v>
      </c>
      <c r="K83" s="51" t="s">
        <v>175</v>
      </c>
      <c r="L83" s="51" t="s">
        <v>176</v>
      </c>
      <c r="M83" s="52" t="s">
        <v>181</v>
      </c>
      <c r="N83" s="52" t="s">
        <v>229</v>
      </c>
      <c r="V83" s="67" t="s">
        <v>125</v>
      </c>
      <c r="W83" s="67" t="s">
        <v>126</v>
      </c>
      <c r="X83" s="67" t="s">
        <v>127</v>
      </c>
      <c r="Y83" s="67" t="s">
        <v>128</v>
      </c>
      <c r="Z83" s="15"/>
      <c r="AA83" s="15"/>
    </row>
    <row r="84" spans="10:79" ht="15.5" x14ac:dyDescent="0.3">
      <c r="J84" s="53" t="s">
        <v>177</v>
      </c>
      <c r="K84" s="54">
        <v>78.37</v>
      </c>
      <c r="L84" s="53"/>
      <c r="M84" s="55">
        <v>117</v>
      </c>
      <c r="N84" s="92">
        <f>K84*1.05506</f>
        <v>82.685052200000015</v>
      </c>
      <c r="U84">
        <v>2022</v>
      </c>
      <c r="V84" s="104">
        <f>AVERAGEIFS($W$73:$KX$73,$W$72:$KX$72,$U84)</f>
        <v>7.0337007172315973</v>
      </c>
      <c r="W84" s="104">
        <f>AVERAGEIFS($W$74:$KX$74,$W$72:$KX$72,$U84)</f>
        <v>23.278476928673403</v>
      </c>
      <c r="X84" s="104">
        <f>AVERAGEIFS($W$75:$KX$75,$W$72:$KX$72,$U84)</f>
        <v>10.831116797256039</v>
      </c>
      <c r="Y84" s="104">
        <f>AVERAGEIFS($W$76:$KX$76,$W$72:$KX$72,$U84)</f>
        <v>32.100863840945081</v>
      </c>
      <c r="Z84" s="15"/>
      <c r="AA84" s="15"/>
    </row>
    <row r="85" spans="10:79" ht="15.5" x14ac:dyDescent="0.3">
      <c r="J85" s="53" t="s">
        <v>178</v>
      </c>
      <c r="K85" s="54">
        <v>46.42</v>
      </c>
      <c r="L85" s="56">
        <f>K85/K84</f>
        <v>0.59231848921781294</v>
      </c>
      <c r="M85" s="55">
        <f>M84*K85/$K$84</f>
        <v>69.301263238484111</v>
      </c>
      <c r="N85" s="92">
        <f>K85*1.05506</f>
        <v>48.975885200000008</v>
      </c>
      <c r="U85">
        <f>U84+1</f>
        <v>2023</v>
      </c>
      <c r="V85" s="104">
        <f t="shared" ref="V85:V107" si="62">AVERAGEIFS($W$73:$KX$73,$W$72:$KX$72,$U85)</f>
        <v>7.2615911835515545</v>
      </c>
      <c r="W85" s="104">
        <f t="shared" ref="W85:W107" si="63">AVERAGEIFS($W$74:$KX$74,$W$72:$KX$72,$U85)</f>
        <v>24.031732636253167</v>
      </c>
      <c r="X85" s="104">
        <f t="shared" ref="X85:X107" si="64">AVERAGEIFS($W$75:$KX$75,$W$72:$KX$72,$U85)</f>
        <v>11.19120459948441</v>
      </c>
      <c r="Y85" s="104">
        <f t="shared" ref="Y85:Y107" si="65">AVERAGEIFS($W$76:$KX$76,$W$72:$KX$72,$U85)</f>
        <v>33.148207900228179</v>
      </c>
      <c r="Z85" s="15"/>
      <c r="AA85" s="15"/>
    </row>
    <row r="86" spans="10:79" ht="15.5" x14ac:dyDescent="0.3">
      <c r="J86" s="53" t="s">
        <v>91</v>
      </c>
      <c r="K86" s="54">
        <v>-276.24</v>
      </c>
      <c r="L86" s="56">
        <f>(-K84+K86)/$K$84</f>
        <v>-4.5248181702181958</v>
      </c>
      <c r="M86" s="55">
        <f>M84*K86/$K$84</f>
        <v>-412.40372591552892</v>
      </c>
      <c r="N86" s="92">
        <f>K86*1.05506</f>
        <v>-291.44977440000002</v>
      </c>
      <c r="O86" s="85"/>
      <c r="R86" s="88"/>
      <c r="U86">
        <f t="shared" ref="U86:U107" si="66">U85+1</f>
        <v>2024</v>
      </c>
      <c r="V86" s="104">
        <f t="shared" si="62"/>
        <v>7.4311624906107356</v>
      </c>
      <c r="W86" s="104">
        <f t="shared" si="63"/>
        <v>24.595508294690006</v>
      </c>
      <c r="X86" s="104">
        <f t="shared" si="64"/>
        <v>11.449406750800035</v>
      </c>
      <c r="Y86" s="104">
        <f t="shared" si="65"/>
        <v>33.92038740576475</v>
      </c>
      <c r="Z86" s="15"/>
      <c r="AA86" s="15"/>
    </row>
    <row r="87" spans="10:79" ht="15.5" x14ac:dyDescent="0.3">
      <c r="J87" s="53" t="s">
        <v>179</v>
      </c>
      <c r="K87" s="54">
        <v>19.34</v>
      </c>
      <c r="L87" s="56">
        <f>K87/K84</f>
        <v>0.24677810386627536</v>
      </c>
      <c r="M87" s="55">
        <f>M84*K87/$K$84</f>
        <v>28.873038152354219</v>
      </c>
      <c r="N87" s="92">
        <f>K87*1.05506</f>
        <v>20.4048604</v>
      </c>
      <c r="U87">
        <f t="shared" si="66"/>
        <v>2025</v>
      </c>
      <c r="V87" s="104">
        <f t="shared" si="62"/>
        <v>7.5938099024878865</v>
      </c>
      <c r="W87" s="104">
        <f t="shared" si="63"/>
        <v>25.135639756189303</v>
      </c>
      <c r="X87" s="104">
        <f t="shared" si="64"/>
        <v>11.693286981986448</v>
      </c>
      <c r="Y87" s="104">
        <f t="shared" si="65"/>
        <v>34.657763142268493</v>
      </c>
      <c r="Z87" s="15"/>
      <c r="AA87" s="15"/>
    </row>
    <row r="88" spans="10:79" ht="15.5" x14ac:dyDescent="0.3">
      <c r="J88" s="53" t="s">
        <v>180</v>
      </c>
      <c r="K88" s="54">
        <v>-22.93</v>
      </c>
      <c r="L88" s="56">
        <f>(-K84+K88)/$K$84</f>
        <v>-1.2925864488962613</v>
      </c>
      <c r="M88" s="55">
        <f>M84*K88/$K$84</f>
        <v>-34.232614520862569</v>
      </c>
      <c r="N88" s="92">
        <f>K88*1.05506</f>
        <v>-24.192525800000002</v>
      </c>
      <c r="Q88" s="88"/>
      <c r="R88" s="88"/>
      <c r="U88">
        <f t="shared" si="66"/>
        <v>2026</v>
      </c>
      <c r="V88" s="104">
        <f t="shared" si="62"/>
        <v>7.7596899394635512</v>
      </c>
      <c r="W88" s="104">
        <f t="shared" si="63"/>
        <v>25.68638794642067</v>
      </c>
      <c r="X88" s="104">
        <f t="shared" si="64"/>
        <v>11.941297509660158</v>
      </c>
      <c r="Y88" s="104">
        <f t="shared" si="65"/>
        <v>35.409173166133407</v>
      </c>
      <c r="Z88" s="15"/>
      <c r="AA88" s="15"/>
    </row>
    <row r="89" spans="10:79" x14ac:dyDescent="0.3">
      <c r="U89">
        <f t="shared" si="66"/>
        <v>2027</v>
      </c>
      <c r="V89" s="104">
        <f t="shared" si="62"/>
        <v>7.9292746305983393</v>
      </c>
      <c r="W89" s="104">
        <f t="shared" si="63"/>
        <v>26.249436179567223</v>
      </c>
      <c r="X89" s="104">
        <f t="shared" si="64"/>
        <v>12.194846939118579</v>
      </c>
      <c r="Y89" s="104">
        <f t="shared" si="65"/>
        <v>36.177364680531298</v>
      </c>
      <c r="AA89" s="15"/>
    </row>
    <row r="90" spans="10:79" x14ac:dyDescent="0.3">
      <c r="U90">
        <f t="shared" si="66"/>
        <v>2028</v>
      </c>
      <c r="V90" s="104">
        <f t="shared" si="62"/>
        <v>8.1001789223301106</v>
      </c>
      <c r="W90" s="104">
        <f t="shared" si="63"/>
        <v>26.816901276774107</v>
      </c>
      <c r="X90" s="104">
        <f t="shared" si="64"/>
        <v>12.450584722323649</v>
      </c>
      <c r="Y90" s="104">
        <f t="shared" si="65"/>
        <v>36.951720398294491</v>
      </c>
    </row>
    <row r="91" spans="10:79" x14ac:dyDescent="0.3">
      <c r="U91">
        <f t="shared" si="66"/>
        <v>2029</v>
      </c>
      <c r="V91" s="104">
        <f t="shared" si="62"/>
        <v>8.2747232562949069</v>
      </c>
      <c r="W91" s="104">
        <f t="shared" si="63"/>
        <v>27.396417098216094</v>
      </c>
      <c r="X91" s="104">
        <f t="shared" si="64"/>
        <v>12.711554150618012</v>
      </c>
      <c r="Y91" s="104">
        <f t="shared" si="65"/>
        <v>37.742382406808922</v>
      </c>
    </row>
    <row r="92" spans="10:79" x14ac:dyDescent="0.3">
      <c r="U92">
        <f t="shared" si="66"/>
        <v>2030</v>
      </c>
      <c r="V92" s="104">
        <f t="shared" si="62"/>
        <v>8.4531075656069259</v>
      </c>
      <c r="W92" s="104">
        <f t="shared" si="63"/>
        <v>27.988682267729811</v>
      </c>
      <c r="X92" s="104">
        <f t="shared" si="64"/>
        <v>12.978264906334838</v>
      </c>
      <c r="Y92" s="104">
        <f t="shared" si="65"/>
        <v>38.550438979510666</v>
      </c>
    </row>
    <row r="93" spans="10:79" x14ac:dyDescent="0.3">
      <c r="K93" s="15"/>
      <c r="L93" s="15"/>
      <c r="M93" s="15"/>
      <c r="N93" s="15"/>
      <c r="O93" s="15"/>
      <c r="P93" s="15"/>
      <c r="Q93" s="15"/>
      <c r="R93" s="15"/>
      <c r="S93" s="15"/>
      <c r="T93" s="15"/>
      <c r="U93">
        <f t="shared" si="66"/>
        <v>2031</v>
      </c>
      <c r="V93" s="104">
        <f t="shared" si="62"/>
        <v>8.635416329723812</v>
      </c>
      <c r="W93" s="104">
        <f t="shared" si="63"/>
        <v>28.593977270972804</v>
      </c>
      <c r="X93" s="104">
        <f t="shared" si="64"/>
        <v>13.25084329867744</v>
      </c>
      <c r="Y93" s="104">
        <f t="shared" si="65"/>
        <v>39.376272796811854</v>
      </c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 spans="10:79" x14ac:dyDescent="0.3">
      <c r="K94" s="15"/>
      <c r="L94" s="15"/>
      <c r="M94" s="15"/>
      <c r="N94" s="15"/>
      <c r="O94" s="15"/>
      <c r="P94" s="15"/>
      <c r="Q94" s="15"/>
      <c r="R94" s="15"/>
      <c r="S94" s="15"/>
      <c r="T94" s="15"/>
      <c r="U94">
        <f t="shared" si="66"/>
        <v>2032</v>
      </c>
      <c r="V94" s="104">
        <f t="shared" si="62"/>
        <v>8.8217358866512701</v>
      </c>
      <c r="W94" s="104">
        <f t="shared" si="63"/>
        <v>29.212588764287165</v>
      </c>
      <c r="X94" s="104">
        <f t="shared" si="64"/>
        <v>13.529418415651579</v>
      </c>
      <c r="Y94" s="104">
        <f t="shared" si="65"/>
        <v>40.220274958093661</v>
      </c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 spans="10:79" x14ac:dyDescent="0.3">
      <c r="K95" s="15"/>
      <c r="L95" s="15"/>
      <c r="M95" s="15"/>
      <c r="N95" s="15"/>
      <c r="O95" s="15"/>
      <c r="P95" s="15"/>
      <c r="Q95" s="15"/>
      <c r="R95" s="15"/>
      <c r="S95" s="15"/>
      <c r="T95" s="15"/>
      <c r="U95">
        <f t="shared" si="66"/>
        <v>2033</v>
      </c>
      <c r="V95" s="104">
        <f t="shared" si="62"/>
        <v>9.0121544738311332</v>
      </c>
      <c r="W95" s="104">
        <f t="shared" si="63"/>
        <v>29.844809710454452</v>
      </c>
      <c r="X95" s="104">
        <f t="shared" si="64"/>
        <v>13.814122185199151</v>
      </c>
      <c r="Y95" s="104">
        <f t="shared" si="65"/>
        <v>41.082845166923669</v>
      </c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 spans="10:79" x14ac:dyDescent="0.3">
      <c r="K96" s="15"/>
      <c r="L96" s="15"/>
      <c r="M96" s="15"/>
      <c r="N96" s="15"/>
      <c r="O96" s="15"/>
      <c r="P96" s="15"/>
      <c r="Q96" s="15"/>
      <c r="R96" s="15"/>
      <c r="S96" s="15"/>
      <c r="T96" s="15"/>
      <c r="U96">
        <f t="shared" si="66"/>
        <v>2034</v>
      </c>
      <c r="V96" s="104">
        <f t="shared" si="62"/>
        <v>9.2067622699289533</v>
      </c>
      <c r="W96" s="104">
        <f t="shared" si="63"/>
        <v>30.490939517437386</v>
      </c>
      <c r="X96" s="104">
        <f t="shared" si="64"/>
        <v>14.105089437676773</v>
      </c>
      <c r="Y96" s="104">
        <f t="shared" si="65"/>
        <v>41.964391920347914</v>
      </c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 spans="11:25" x14ac:dyDescent="0.3">
      <c r="K97" s="15"/>
      <c r="U97">
        <f t="shared" si="66"/>
        <v>2035</v>
      </c>
      <c r="V97" s="104">
        <f t="shared" si="62"/>
        <v>9.4056514375409233</v>
      </c>
      <c r="W97" s="104">
        <f t="shared" si="63"/>
        <v>31.151284180173963</v>
      </c>
      <c r="X97" s="104">
        <f t="shared" si="64"/>
        <v>14.402457969708896</v>
      </c>
      <c r="Y97" s="104">
        <f t="shared" si="65"/>
        <v>42.86533270234753</v>
      </c>
    </row>
    <row r="98" spans="11:25" x14ac:dyDescent="0.3">
      <c r="U98">
        <f t="shared" si="66"/>
        <v>2036</v>
      </c>
      <c r="V98" s="104">
        <f t="shared" si="62"/>
        <v>9.6089161668403573</v>
      </c>
      <c r="W98" s="104">
        <f t="shared" si="63"/>
        <v>31.826156425490751</v>
      </c>
      <c r="X98" s="104">
        <f t="shared" si="64"/>
        <v>14.70636860944572</v>
      </c>
      <c r="Y98" s="104">
        <f t="shared" si="65"/>
        <v>43.786094181551114</v>
      </c>
    </row>
    <row r="99" spans="11:25" x14ac:dyDescent="0.3">
      <c r="U99">
        <f t="shared" si="66"/>
        <v>2037</v>
      </c>
      <c r="V99" s="104">
        <f t="shared" si="62"/>
        <v>9.8166527201843792</v>
      </c>
      <c r="W99" s="104">
        <f t="shared" si="63"/>
        <v>32.51587586020451</v>
      </c>
      <c r="X99" s="104">
        <f t="shared" si="64"/>
        <v>15.016965283256772</v>
      </c>
      <c r="Y99" s="104">
        <f t="shared" si="65"/>
        <v>44.727112413297185</v>
      </c>
    </row>
    <row r="100" spans="11:25" x14ac:dyDescent="0.3">
      <c r="U100">
        <f t="shared" si="66"/>
        <v>2038</v>
      </c>
      <c r="V100" s="104">
        <f t="shared" si="62"/>
        <v>10.028959477701973</v>
      </c>
      <c r="W100" s="104">
        <f t="shared" si="63"/>
        <v>33.220769122481961</v>
      </c>
      <c r="X100" s="104">
        <f t="shared" si="64"/>
        <v>15.334395083891652</v>
      </c>
      <c r="Y100" s="104">
        <f t="shared" si="65"/>
        <v>45.688833046141674</v>
      </c>
    </row>
    <row r="101" spans="11:25" x14ac:dyDescent="0.3">
      <c r="U101">
        <f t="shared" si="66"/>
        <v>2039</v>
      </c>
      <c r="V101" s="104">
        <f t="shared" si="62"/>
        <v>10.245936983884947</v>
      </c>
      <c r="W101" s="104">
        <f t="shared" si="63"/>
        <v>33.941170036529513</v>
      </c>
      <c r="X101" s="104">
        <f t="shared" si="64"/>
        <v>15.658808340140503</v>
      </c>
      <c r="Y101" s="104">
        <f t="shared" si="65"/>
        <v>46.671711532908738</v>
      </c>
    </row>
    <row r="102" spans="11:25" x14ac:dyDescent="0.3">
      <c r="U102">
        <f t="shared" si="66"/>
        <v>2040</v>
      </c>
      <c r="V102" s="104">
        <f t="shared" si="62"/>
        <v>10.467687995203947</v>
      </c>
      <c r="W102" s="104">
        <f t="shared" si="63"/>
        <v>34.677419770686122</v>
      </c>
      <c r="X102" s="104">
        <f t="shared" si="64"/>
        <v>15.990358688026836</v>
      </c>
      <c r="Y102" s="104">
        <f t="shared" si="65"/>
        <v>47.676213346384678</v>
      </c>
    </row>
    <row r="103" spans="11:25" x14ac:dyDescent="0.3">
      <c r="U103">
        <f t="shared" si="66"/>
        <v>2041</v>
      </c>
      <c r="V103" s="104">
        <f t="shared" si="62"/>
        <v>10.694317528771974</v>
      </c>
      <c r="W103" s="104">
        <f t="shared" si="63"/>
        <v>35.429866998994164</v>
      </c>
      <c r="X103" s="104">
        <f t="shared" si="64"/>
        <v>16.329203143566652</v>
      </c>
      <c r="Y103" s="104">
        <f t="shared" si="65"/>
        <v>48.702814199757086</v>
      </c>
    </row>
    <row r="104" spans="11:25" x14ac:dyDescent="0.3">
      <c r="U104">
        <f t="shared" si="66"/>
        <v>2042</v>
      </c>
      <c r="V104" s="104">
        <f t="shared" si="62"/>
        <v>10.925932912078485</v>
      </c>
      <c r="W104" s="104">
        <f t="shared" si="63"/>
        <v>36.198868066324977</v>
      </c>
      <c r="X104" s="104">
        <f t="shared" si="64"/>
        <v>16.675502177128354</v>
      </c>
      <c r="Y104" s="104">
        <f t="shared" si="65"/>
        <v>49.75200027190369</v>
      </c>
    </row>
    <row r="105" spans="11:25" x14ac:dyDescent="0.3">
      <c r="U105">
        <f t="shared" si="66"/>
        <v>2043</v>
      </c>
      <c r="V105" s="104">
        <f t="shared" si="62"/>
        <v>11.162643833817752</v>
      </c>
      <c r="W105" s="104">
        <f t="shared" si="63"/>
        <v>36.984787157137085</v>
      </c>
      <c r="X105" s="104">
        <f t="shared" si="64"/>
        <v>17.029419789428427</v>
      </c>
      <c r="Y105" s="104">
        <f t="shared" si="65"/>
        <v>50.824268437637507</v>
      </c>
    </row>
    <row r="106" spans="11:25" x14ac:dyDescent="0.3">
      <c r="U106">
        <f t="shared" si="66"/>
        <v>2044</v>
      </c>
      <c r="V106" s="104">
        <f t="shared" si="62"/>
        <v>11.404562395835272</v>
      </c>
      <c r="W106" s="104">
        <f t="shared" si="63"/>
        <v>37.787996467947053</v>
      </c>
      <c r="X106" s="104">
        <f t="shared" si="64"/>
        <v>17.391123589199079</v>
      </c>
      <c r="Y106" s="104">
        <f t="shared" si="65"/>
        <v>51.920126503017507</v>
      </c>
    </row>
    <row r="107" spans="11:25" x14ac:dyDescent="0.3">
      <c r="U107">
        <f t="shared" si="66"/>
        <v>2045</v>
      </c>
      <c r="V107" s="104">
        <f t="shared" si="62"/>
        <v>11.65180316621718</v>
      </c>
      <c r="W107" s="104">
        <f t="shared" si="63"/>
        <v>38.608876383594854</v>
      </c>
      <c r="X107" s="104">
        <f t="shared" si="64"/>
        <v>17.760784872564699</v>
      </c>
      <c r="Y107" s="104">
        <f t="shared" si="65"/>
        <v>53.040093445835815</v>
      </c>
    </row>
  </sheetData>
  <mergeCells count="26">
    <mergeCell ref="B49:F49"/>
    <mergeCell ref="B50:F50"/>
    <mergeCell ref="B36:F36"/>
    <mergeCell ref="B37:F37"/>
    <mergeCell ref="B42:F42"/>
    <mergeCell ref="B43:F43"/>
    <mergeCell ref="B44:F44"/>
    <mergeCell ref="B48:F48"/>
    <mergeCell ref="B32:F32"/>
    <mergeCell ref="B11:F11"/>
    <mergeCell ref="B12:F12"/>
    <mergeCell ref="B16:F16"/>
    <mergeCell ref="B17:F17"/>
    <mergeCell ref="B18:F18"/>
    <mergeCell ref="B19:F19"/>
    <mergeCell ref="B23:F23"/>
    <mergeCell ref="B24:F24"/>
    <mergeCell ref="B29:F29"/>
    <mergeCell ref="B30:F30"/>
    <mergeCell ref="B31:F31"/>
    <mergeCell ref="Y10:Z10"/>
    <mergeCell ref="B4:F4"/>
    <mergeCell ref="B5:F5"/>
    <mergeCell ref="B10:F10"/>
    <mergeCell ref="U10:V10"/>
    <mergeCell ref="W10:X1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977F-0937-4E29-B059-2D319F23B41B}">
  <sheetPr codeName="Sheet1"/>
  <dimension ref="A1:KX107"/>
  <sheetViews>
    <sheetView tabSelected="1" topLeftCell="P77" zoomScale="89" zoomScaleNormal="80" workbookViewId="0">
      <selection activeCell="V84" sqref="V84:V107"/>
    </sheetView>
  </sheetViews>
  <sheetFormatPr defaultRowHeight="14" x14ac:dyDescent="0.3"/>
  <cols>
    <col min="1" max="1" width="29.5" bestFit="1" customWidth="1"/>
    <col min="2" max="2" width="9.5" bestFit="1" customWidth="1"/>
    <col min="3" max="3" width="48.08203125" bestFit="1" customWidth="1"/>
    <col min="4" max="6" width="9.83203125" bestFit="1" customWidth="1"/>
    <col min="9" max="9" width="15.75" customWidth="1"/>
    <col min="10" max="10" width="46.33203125" bestFit="1" customWidth="1"/>
    <col min="11" max="11" width="15.83203125" bestFit="1" customWidth="1"/>
    <col min="12" max="12" width="22.83203125" customWidth="1"/>
    <col min="13" max="13" width="13.33203125" bestFit="1" customWidth="1"/>
    <col min="14" max="14" width="14.75" bestFit="1" customWidth="1"/>
    <col min="15" max="15" width="15.75" bestFit="1" customWidth="1"/>
    <col min="16" max="16" width="13.83203125" bestFit="1" customWidth="1"/>
    <col min="17" max="17" width="15" bestFit="1" customWidth="1"/>
    <col min="18" max="19" width="12.08203125" bestFit="1" customWidth="1"/>
    <col min="20" max="20" width="13.5" bestFit="1" customWidth="1"/>
    <col min="21" max="21" width="12.08203125" bestFit="1" customWidth="1"/>
    <col min="22" max="22" width="14.83203125" bestFit="1" customWidth="1"/>
    <col min="23" max="23" width="13.83203125" bestFit="1" customWidth="1"/>
    <col min="24" max="26" width="12.08203125" bestFit="1" customWidth="1"/>
    <col min="27" max="36" width="11.25" bestFit="1" customWidth="1"/>
    <col min="37" max="40" width="12.08203125" bestFit="1" customWidth="1"/>
    <col min="41" max="41" width="11.25" bestFit="1" customWidth="1"/>
    <col min="42" max="47" width="12.08203125" bestFit="1" customWidth="1"/>
    <col min="48" max="48" width="11.25" bestFit="1" customWidth="1"/>
    <col min="49" max="54" width="12.08203125" bestFit="1" customWidth="1"/>
    <col min="55" max="55" width="11.25" bestFit="1" customWidth="1"/>
    <col min="56" max="59" width="11.08203125" bestFit="1" customWidth="1"/>
    <col min="60" max="79" width="12.08203125" bestFit="1" customWidth="1"/>
  </cols>
  <sheetData>
    <row r="1" spans="1:79" x14ac:dyDescent="0.3">
      <c r="K1" s="18">
        <v>2017</v>
      </c>
      <c r="L1" s="18">
        <v>2018</v>
      </c>
      <c r="M1" s="18">
        <v>2019</v>
      </c>
      <c r="N1" s="33">
        <v>2020</v>
      </c>
      <c r="O1" s="33">
        <v>2021</v>
      </c>
      <c r="P1" s="33">
        <v>2022</v>
      </c>
      <c r="Q1" s="33">
        <v>2023</v>
      </c>
      <c r="R1" s="33">
        <v>2024</v>
      </c>
      <c r="S1" s="33">
        <v>2025</v>
      </c>
      <c r="T1" s="33">
        <v>2026</v>
      </c>
      <c r="U1" s="33">
        <v>2027</v>
      </c>
      <c r="V1" s="33">
        <v>2028</v>
      </c>
      <c r="W1" s="33">
        <v>2029</v>
      </c>
      <c r="X1" s="33">
        <v>2030</v>
      </c>
      <c r="Y1" s="33">
        <v>2031</v>
      </c>
      <c r="Z1" s="33">
        <v>2032</v>
      </c>
      <c r="AA1" s="33">
        <v>2033</v>
      </c>
      <c r="AB1" s="33">
        <v>2034</v>
      </c>
      <c r="AC1" s="33">
        <v>2035</v>
      </c>
      <c r="AD1" s="33">
        <v>2036</v>
      </c>
      <c r="AE1" s="33">
        <v>2037</v>
      </c>
      <c r="AF1" s="33">
        <v>2038</v>
      </c>
      <c r="AG1" s="33">
        <v>2039</v>
      </c>
      <c r="AH1" s="33">
        <v>2040</v>
      </c>
      <c r="AI1" s="18">
        <v>2041</v>
      </c>
      <c r="AJ1" s="18">
        <v>2042</v>
      </c>
      <c r="AK1" s="18">
        <v>2043</v>
      </c>
      <c r="AL1" s="18">
        <v>2044</v>
      </c>
      <c r="AM1" s="18">
        <v>2045</v>
      </c>
      <c r="AN1" s="18">
        <v>2046</v>
      </c>
      <c r="AO1" s="18">
        <v>2047</v>
      </c>
      <c r="AP1" s="18">
        <v>2048</v>
      </c>
      <c r="AQ1" s="18">
        <v>2049</v>
      </c>
      <c r="AR1" s="18">
        <v>2050</v>
      </c>
      <c r="AS1" s="18">
        <v>2051</v>
      </c>
      <c r="AT1" s="18">
        <v>2052</v>
      </c>
      <c r="AU1" s="18">
        <v>2053</v>
      </c>
      <c r="AV1" s="18">
        <v>2054</v>
      </c>
      <c r="AW1" s="18">
        <v>2055</v>
      </c>
      <c r="AX1" s="18">
        <v>2056</v>
      </c>
      <c r="AY1" s="18">
        <v>2057</v>
      </c>
      <c r="AZ1" s="18">
        <v>2058</v>
      </c>
      <c r="BA1" s="18">
        <v>2059</v>
      </c>
      <c r="BB1" s="18">
        <v>2060</v>
      </c>
      <c r="BC1" s="18">
        <v>2061</v>
      </c>
      <c r="BD1" s="18">
        <v>2062</v>
      </c>
      <c r="BE1" s="18">
        <v>2063</v>
      </c>
      <c r="BF1" s="18">
        <v>2064</v>
      </c>
      <c r="BG1" s="18">
        <v>2065</v>
      </c>
      <c r="BH1" s="18">
        <v>2066</v>
      </c>
      <c r="BI1" s="18">
        <v>2067</v>
      </c>
      <c r="BJ1" s="18">
        <v>2068</v>
      </c>
      <c r="BK1" s="18">
        <v>2069</v>
      </c>
      <c r="BL1" s="18">
        <v>2070</v>
      </c>
      <c r="BM1" s="18">
        <v>2071</v>
      </c>
      <c r="BN1" s="18">
        <v>2072</v>
      </c>
      <c r="BO1" s="18">
        <v>2073</v>
      </c>
      <c r="BP1" s="18">
        <v>2074</v>
      </c>
      <c r="BQ1" s="18">
        <v>2075</v>
      </c>
      <c r="BR1" s="18">
        <v>2076</v>
      </c>
      <c r="BS1" s="18">
        <v>2077</v>
      </c>
      <c r="BT1" s="18">
        <v>2078</v>
      </c>
      <c r="BU1" s="18">
        <v>2079</v>
      </c>
      <c r="BV1" s="18">
        <v>2080</v>
      </c>
      <c r="BW1" s="18">
        <v>2081</v>
      </c>
      <c r="BX1" s="18">
        <v>2082</v>
      </c>
      <c r="BY1" s="18">
        <v>2083</v>
      </c>
      <c r="BZ1" s="18">
        <v>2084</v>
      </c>
      <c r="CA1" s="18">
        <v>2085</v>
      </c>
    </row>
    <row r="2" spans="1:79" ht="15" thickBot="1" x14ac:dyDescent="0.4">
      <c r="A2" s="1" t="s">
        <v>16</v>
      </c>
      <c r="B2" s="2"/>
      <c r="C2" s="1" t="s">
        <v>17</v>
      </c>
      <c r="D2" s="2"/>
      <c r="E2" s="2"/>
      <c r="F2" s="2"/>
      <c r="J2" t="s">
        <v>94</v>
      </c>
      <c r="K2" s="17">
        <v>2.333E-2</v>
      </c>
      <c r="L2" s="17">
        <v>2.9960000000000001E-2</v>
      </c>
      <c r="M2" s="17">
        <v>2.1610000000000001E-2</v>
      </c>
      <c r="N2" s="17">
        <v>-3.4860000000000002E-2</v>
      </c>
      <c r="O2" s="17">
        <v>5.8279999999999998E-2</v>
      </c>
      <c r="P2" s="17">
        <v>3.6749999999999998E-2</v>
      </c>
      <c r="Q2" s="17">
        <f t="array" ref="Q2:AM2">TRANSPOSE('Green H2'!H6:H28)</f>
        <v>3.1719999999999998E-2</v>
      </c>
      <c r="R2" s="17">
        <v>2.3522916666666661E-2</v>
      </c>
      <c r="S2" s="17">
        <v>2.2333333333333334E-2</v>
      </c>
      <c r="T2" s="17">
        <v>2.2333333333333334E-2</v>
      </c>
      <c r="U2" s="17">
        <v>2.2333333333333334E-2</v>
      </c>
      <c r="V2" s="17">
        <v>2.1999999999999999E-2</v>
      </c>
      <c r="W2" s="17">
        <v>2.1999999999999999E-2</v>
      </c>
      <c r="X2" s="17">
        <v>2.1999999999999999E-2</v>
      </c>
      <c r="Y2" s="17">
        <v>2.1999999999999999E-2</v>
      </c>
      <c r="Z2" s="17">
        <v>2.1999999999999999E-2</v>
      </c>
      <c r="AA2" s="17">
        <v>2.1999999999999999E-2</v>
      </c>
      <c r="AB2" s="17">
        <v>2.1999999999999999E-2</v>
      </c>
      <c r="AC2" s="17">
        <v>2.1999999999999999E-2</v>
      </c>
      <c r="AD2" s="17">
        <v>2.1999999999999999E-2</v>
      </c>
      <c r="AE2" s="17">
        <v>2.1999999999999999E-2</v>
      </c>
      <c r="AF2" s="17">
        <v>2.1999999999999999E-2</v>
      </c>
      <c r="AG2" s="17">
        <v>2.1999999999999999E-2</v>
      </c>
      <c r="AH2" s="17">
        <v>2.1999999999999999E-2</v>
      </c>
      <c r="AI2" s="16">
        <v>2.1999999999999999E-2</v>
      </c>
      <c r="AJ2" s="16">
        <v>2.1999999999999999E-2</v>
      </c>
      <c r="AK2" s="16">
        <v>2.1999999999999999E-2</v>
      </c>
      <c r="AL2" s="16">
        <v>2.1999999999999999E-2</v>
      </c>
      <c r="AM2" s="16">
        <v>2.1999999999999999E-2</v>
      </c>
      <c r="AN2" s="16">
        <v>1.7780000000000001E-2</v>
      </c>
      <c r="AO2" s="16">
        <v>1.736E-2</v>
      </c>
      <c r="AP2" s="16">
        <v>1.7309999999999999E-2</v>
      </c>
      <c r="AQ2" s="16">
        <v>1.7229999999999999E-2</v>
      </c>
      <c r="AR2" s="16">
        <v>1.7149999999999999E-2</v>
      </c>
      <c r="AS2" s="20" cm="1">
        <f t="array" ref="AS2">TREND(P2:AR2,P1:AR1,AS1,FALSE)</f>
        <v>2.2283573265504987E-2</v>
      </c>
      <c r="AT2" s="20" cm="1">
        <f t="array" ref="AT2">TREND(Q2:AS2,Q1:AS1,AT1,FALSE)</f>
        <v>2.1784767201401035E-2</v>
      </c>
      <c r="AU2" s="20" cm="1">
        <f t="array" ref="AU2">TREND(R2:AT2,R1:AT1,AU1,FALSE)</f>
        <v>2.1442198053465603E-2</v>
      </c>
      <c r="AV2" s="20" cm="1">
        <f t="array" ref="AV2">TREND(S2:AU2,S1:AU1,AV1,FALSE)</f>
        <v>2.1370454967753548E-2</v>
      </c>
      <c r="AW2" s="20" cm="1">
        <f t="array" ref="AW2">TREND(T2:AV2,T1:AV1,AW1,FALSE)</f>
        <v>2.1337255356575546E-2</v>
      </c>
      <c r="AX2" s="20" cm="1">
        <f t="array" ref="AX2">TREND(U2:AW2,U1:AW1,AX1,FALSE)</f>
        <v>2.1302911007758864E-2</v>
      </c>
      <c r="AY2" s="20" cm="1">
        <f t="array" ref="AY2">TREND(V2:AX2,V1:AX1,AY1,FALSE)</f>
        <v>2.1267382450195133E-2</v>
      </c>
      <c r="AZ2" s="20" cm="1">
        <f t="array" ref="AZ2">TREND(W2:AY2,W1:AY1,AZ1,FALSE)</f>
        <v>2.1242122292284865E-2</v>
      </c>
      <c r="BA2" s="20" cm="1">
        <f t="array" ref="BA2">TREND(X2:AZ2,X1:AZ1,BA1,FALSE)</f>
        <v>2.1215991152266134E-2</v>
      </c>
      <c r="BB2" s="20" cm="1">
        <f t="array" ref="BB2">TREND(Y2:BA2,Y1:BA1,BB1,FALSE)</f>
        <v>2.1188958998248752E-2</v>
      </c>
      <c r="BC2" s="20" cm="1">
        <f t="array" ref="BC2">TREND(Z2:BB2,Z1:BB1,BC1,FALSE)</f>
        <v>2.1160994762826235E-2</v>
      </c>
      <c r="BD2" s="20" cm="1">
        <f t="array" ref="BD2">TREND(AA2:BC2,AA1:BC1,BD1,FALSE)</f>
        <v>2.1132066307370575E-2</v>
      </c>
      <c r="BE2" s="20" cm="1">
        <f t="array" ref="BE2">TREND(AB2:BD2,AB1:BD1,BE1,FALSE)</f>
        <v>2.110214038509579E-2</v>
      </c>
      <c r="BF2" s="20" cm="1">
        <f t="array" ref="BF2">TREND(AC2:BE2,AC1:BE1,BF1,FALSE)</f>
        <v>2.1071182602848036E-2</v>
      </c>
      <c r="BG2" s="20" cm="1">
        <f t="array" ref="BG2">TREND(AD2:BF2,AD1:BF1,BG1,FALSE)</f>
        <v>2.1039157381578067E-2</v>
      </c>
      <c r="BH2" s="20" cm="1">
        <f t="array" ref="BH2">TREND(AE2:BG2,AE1:BG1,BH1,FALSE)</f>
        <v>2.100602791545084E-2</v>
      </c>
      <c r="BI2" s="20" cm="1">
        <f t="array" ref="BI2">TREND(AF2:BH2,AF1:BH1,BI1,FALSE)</f>
        <v>2.0971756129545164E-2</v>
      </c>
      <c r="BJ2" s="20" cm="1">
        <f t="array" ref="BJ2">TREND(AG2:BI2,AG1:BI1,BJ1,FALSE)</f>
        <v>2.0936302636094816E-2</v>
      </c>
      <c r="BK2" s="20" cm="1">
        <f t="array" ref="BK2">TREND(AH2:BJ2,AH1:BJ1,BK1,FALSE)</f>
        <v>2.0899626689220817E-2</v>
      </c>
      <c r="BL2" s="20" cm="1">
        <f t="array" ref="BL2">TREND(AI2:BK2,AI1:BK1,BL1,FALSE)</f>
        <v>2.0861686138102849E-2</v>
      </c>
      <c r="BM2" s="20" cm="1">
        <f t="array" ref="BM2">TREND(AJ2:BL2,AJ1:BL1,BM1,FALSE)</f>
        <v>2.0822437378535927E-2</v>
      </c>
      <c r="BN2" s="20" cm="1">
        <f t="array" ref="BN2">TREND(AK2:BM2,AK1:BM1,BN1,FALSE)</f>
        <v>2.0781835302816871E-2</v>
      </c>
      <c r="BO2" s="20" cm="1">
        <f t="array" ref="BO2">TREND(AL2:BN2,AL1:BN1,BO1,FALSE)</f>
        <v>2.0739833247902642E-2</v>
      </c>
      <c r="BP2" s="20" cm="1">
        <f t="array" ref="BP2">TREND(AM2:BO2,AM1:BO1,BP1,FALSE)</f>
        <v>2.0696382941781274E-2</v>
      </c>
      <c r="BQ2" s="20" cm="1">
        <f t="array" ref="BQ2">TREND(AN2:BP2,AN1:BP1,BQ1,FALSE)</f>
        <v>2.0651434447993527E-2</v>
      </c>
      <c r="BR2" s="20" cm="1">
        <f t="array" ref="BR2">TREND(AO2:BQ2,AO1:BQ1,BR1,FALSE)</f>
        <v>2.0750443243759908E-2</v>
      </c>
      <c r="BS2" s="20" cm="1">
        <f t="array" ref="BS2">TREND(AP2:BR2,AP1:BR1,BS1,FALSE)</f>
        <v>2.0867347661833579E-2</v>
      </c>
      <c r="BT2" s="20" cm="1">
        <f t="array" ref="BT2">TREND(AQ2:BS2,AQ1:BS1,BT1,FALSE)</f>
        <v>2.0990007016505271E-2</v>
      </c>
      <c r="BU2" s="20" cm="1">
        <f t="array" ref="BU2">TREND(AR2:BT2,AR1:BT1,BU1,FALSE)</f>
        <v>2.1119654152191546E-2</v>
      </c>
      <c r="BV2" s="20" cm="1">
        <f t="array" ref="BV2">TREND(AS2:BU2,AS1:BU1,BV1,FALSE)</f>
        <v>2.1256530011336944E-2</v>
      </c>
      <c r="BW2" s="20" cm="1">
        <f t="array" ref="BW2">TREND(AT2:BV2,AT1:BV1,BW1,FALSE)</f>
        <v>2.1221117880626486E-2</v>
      </c>
      <c r="BX2" s="20" cm="1">
        <f t="array" ref="BX2">TREND(AU2:BW2,AU1:BW1,BX1,FALSE)</f>
        <v>2.1201683743221244E-2</v>
      </c>
      <c r="BY2" s="20" cm="1">
        <f t="array" ref="BY2">TREND(AV2:BX2,AV1:BX1,BY1,FALSE)</f>
        <v>2.1193391420826931E-2</v>
      </c>
      <c r="BZ2" s="20" cm="1">
        <f t="array" ref="BZ2">TREND(AW2:BY2,AW1:BY1,BZ1,FALSE)</f>
        <v>2.1187286903169282E-2</v>
      </c>
      <c r="CA2" s="20" cm="1">
        <f t="array" ref="CA2">TREND(AX2:BZ2,AX1:BZ1,CA1,FALSE)</f>
        <v>2.1182116633136773E-2</v>
      </c>
    </row>
    <row r="3" spans="1:79" ht="15" thickTop="1" thickBot="1" x14ac:dyDescent="0.35">
      <c r="A3" s="3" t="s">
        <v>0</v>
      </c>
      <c r="B3" s="4">
        <v>2020</v>
      </c>
      <c r="C3" s="4">
        <v>2025</v>
      </c>
      <c r="D3" s="4">
        <v>2030</v>
      </c>
      <c r="E3" s="4">
        <v>2035</v>
      </c>
      <c r="F3" s="5">
        <v>2040</v>
      </c>
      <c r="L3" s="20"/>
    </row>
    <row r="4" spans="1:79" ht="15.5" thickTop="1" thickBot="1" x14ac:dyDescent="0.4">
      <c r="A4" s="6" t="s">
        <v>9</v>
      </c>
      <c r="B4" s="108" t="s">
        <v>18</v>
      </c>
      <c r="C4" s="109"/>
      <c r="D4" s="109"/>
      <c r="E4" s="109"/>
      <c r="F4" s="109"/>
      <c r="J4" s="21" t="s">
        <v>136</v>
      </c>
      <c r="K4" s="29" t="s">
        <v>137</v>
      </c>
      <c r="L4" s="29" t="s">
        <v>138</v>
      </c>
      <c r="M4" s="29" t="s">
        <v>139</v>
      </c>
      <c r="N4" s="29" t="s">
        <v>140</v>
      </c>
      <c r="O4" s="29" t="s">
        <v>141</v>
      </c>
      <c r="P4" s="29" t="s">
        <v>142</v>
      </c>
      <c r="Q4" s="29" t="s">
        <v>143</v>
      </c>
      <c r="R4" s="29" t="s">
        <v>144</v>
      </c>
      <c r="S4" s="29" t="s">
        <v>145</v>
      </c>
      <c r="T4" s="29" t="s">
        <v>146</v>
      </c>
      <c r="U4" s="29" t="s">
        <v>147</v>
      </c>
      <c r="V4" s="29" t="s">
        <v>148</v>
      </c>
      <c r="W4" s="29" t="s">
        <v>149</v>
      </c>
      <c r="X4" s="29" t="s">
        <v>150</v>
      </c>
      <c r="Y4" s="29" t="s">
        <v>151</v>
      </c>
      <c r="Z4" s="29" t="s">
        <v>152</v>
      </c>
      <c r="AA4" s="29" t="s">
        <v>153</v>
      </c>
      <c r="AB4" s="29" t="s">
        <v>154</v>
      </c>
      <c r="AC4" s="29" t="s">
        <v>155</v>
      </c>
      <c r="AD4" s="29" t="s">
        <v>156</v>
      </c>
      <c r="AE4" s="29" t="s">
        <v>157</v>
      </c>
      <c r="AF4" s="29" t="s">
        <v>158</v>
      </c>
      <c r="AG4" s="29" t="s">
        <v>159</v>
      </c>
      <c r="AH4" s="29" t="s">
        <v>160</v>
      </c>
      <c r="AI4" s="29" t="s">
        <v>161</v>
      </c>
      <c r="AJ4" s="29" t="s">
        <v>162</v>
      </c>
    </row>
    <row r="5" spans="1:79" ht="15.5" thickTop="1" thickBot="1" x14ac:dyDescent="0.4">
      <c r="A5" s="7" t="s">
        <v>10</v>
      </c>
      <c r="B5" s="110" t="s">
        <v>19</v>
      </c>
      <c r="C5" s="111"/>
      <c r="D5" s="111"/>
      <c r="E5" s="111"/>
      <c r="F5" s="111"/>
      <c r="J5" s="23" t="s">
        <v>163</v>
      </c>
      <c r="K5" s="34">
        <v>0.1574536024525022</v>
      </c>
      <c r="L5" s="34">
        <v>0.15200045763964609</v>
      </c>
      <c r="M5" s="34">
        <v>0.14626607974290867</v>
      </c>
      <c r="N5" s="34">
        <v>0.14063168942824789</v>
      </c>
      <c r="O5" s="34">
        <v>0.13508979483072434</v>
      </c>
      <c r="P5" s="34">
        <v>0.12963357643225207</v>
      </c>
      <c r="Q5" s="34">
        <v>0.12425659891294719</v>
      </c>
      <c r="R5" s="34">
        <v>0.11895290720067832</v>
      </c>
      <c r="S5" s="34">
        <v>0.11369042074557648</v>
      </c>
      <c r="T5" s="34">
        <v>0.10843388936260605</v>
      </c>
      <c r="U5" s="34">
        <v>0.10317735797963561</v>
      </c>
      <c r="V5" s="34">
        <v>9.7920826596665164E-2</v>
      </c>
      <c r="W5" s="34">
        <v>9.2664295213694722E-2</v>
      </c>
      <c r="X5" s="34">
        <v>8.7407763830724267E-2</v>
      </c>
      <c r="Y5" s="34">
        <v>8.2151232447753825E-2</v>
      </c>
      <c r="Z5" s="34">
        <v>7.6894701064783397E-2</v>
      </c>
      <c r="AA5" s="34">
        <v>7.1638169681812955E-2</v>
      </c>
      <c r="AB5" s="34">
        <v>6.6381638298842499E-2</v>
      </c>
      <c r="AC5" s="34">
        <v>6.1125106915872064E-2</v>
      </c>
      <c r="AD5" s="34">
        <v>5.5868575532901622E-2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34">
        <v>0.1175642355506638</v>
      </c>
    </row>
    <row r="6" spans="1:79" ht="15.5" thickTop="1" thickBot="1" x14ac:dyDescent="0.4">
      <c r="A6" s="10" t="s">
        <v>20</v>
      </c>
      <c r="B6" s="11" t="s">
        <v>21</v>
      </c>
      <c r="C6" s="11" t="s">
        <v>22</v>
      </c>
      <c r="D6" s="11" t="s">
        <v>23</v>
      </c>
      <c r="E6" s="11" t="s">
        <v>24</v>
      </c>
      <c r="F6" s="12" t="s">
        <v>25</v>
      </c>
      <c r="J6" s="23" t="s">
        <v>164</v>
      </c>
      <c r="K6" s="34">
        <v>0.14058282501964131</v>
      </c>
      <c r="L6" s="34">
        <v>0.13659620597123737</v>
      </c>
      <c r="M6" s="34">
        <v>0.13232835383895211</v>
      </c>
      <c r="N6" s="34">
        <v>0.12816048928874352</v>
      </c>
      <c r="O6" s="34">
        <v>0.12408512045567212</v>
      </c>
      <c r="P6" s="34">
        <v>0.12009542782165201</v>
      </c>
      <c r="Q6" s="34">
        <v>0.11618497606679928</v>
      </c>
      <c r="R6" s="34">
        <v>0.11234781011898258</v>
      </c>
      <c r="S6" s="34">
        <v>0.10855184942833294</v>
      </c>
      <c r="T6" s="34">
        <v>0.10476184380981469</v>
      </c>
      <c r="U6" s="34">
        <v>0.1009718381912964</v>
      </c>
      <c r="V6" s="34">
        <v>9.718183257277814E-2</v>
      </c>
      <c r="W6" s="34">
        <v>9.3391826954259877E-2</v>
      </c>
      <c r="X6" s="34">
        <v>8.9601821335741572E-2</v>
      </c>
      <c r="Y6" s="34">
        <v>8.5811815717223336E-2</v>
      </c>
      <c r="Z6" s="34">
        <v>8.2021810098705059E-2</v>
      </c>
      <c r="AA6" s="34">
        <v>7.8231804480186781E-2</v>
      </c>
      <c r="AB6" s="34">
        <v>7.4441798861668532E-2</v>
      </c>
      <c r="AC6" s="34">
        <v>7.0651793243150268E-2</v>
      </c>
      <c r="AD6" s="34">
        <v>6.6861787624631991E-2</v>
      </c>
      <c r="AE6" s="34">
        <v>6.3286164602842976E-2</v>
      </c>
      <c r="AF6" s="34">
        <v>6.0139018625860893E-2</v>
      </c>
      <c r="AG6" s="34">
        <v>5.7205967096956536E-2</v>
      </c>
      <c r="AH6" s="34">
        <v>5.4272915568052187E-2</v>
      </c>
      <c r="AI6" s="34">
        <v>5.1339864039147851E-2</v>
      </c>
      <c r="AJ6" s="34">
        <v>0.11146764046787749</v>
      </c>
    </row>
    <row r="7" spans="1:79" ht="15.5" thickTop="1" thickBot="1" x14ac:dyDescent="0.4">
      <c r="A7" s="7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9" t="s">
        <v>31</v>
      </c>
      <c r="J7" s="23" t="s">
        <v>165</v>
      </c>
      <c r="K7" s="34">
        <v>0.13214743630321085</v>
      </c>
      <c r="L7" s="34">
        <v>0.12889408013703302</v>
      </c>
      <c r="M7" s="34">
        <v>0.12535949088697385</v>
      </c>
      <c r="N7" s="34">
        <v>0.12192488921899132</v>
      </c>
      <c r="O7" s="34">
        <v>0.11858278326814604</v>
      </c>
      <c r="P7" s="34">
        <v>0.11532635351635201</v>
      </c>
      <c r="Q7" s="34">
        <v>0.11214916464372537</v>
      </c>
      <c r="R7" s="34">
        <v>0.10904526157813478</v>
      </c>
      <c r="S7" s="34">
        <v>0.10598256376971123</v>
      </c>
      <c r="T7" s="34">
        <v>0.10292582103341906</v>
      </c>
      <c r="U7" s="34">
        <v>9.9869078297126865E-2</v>
      </c>
      <c r="V7" s="34">
        <v>9.6812335560834684E-2</v>
      </c>
      <c r="W7" s="34">
        <v>9.3755592824542502E-2</v>
      </c>
      <c r="X7" s="34">
        <v>9.0698850088250335E-2</v>
      </c>
      <c r="Y7" s="34">
        <v>8.764210735195814E-2</v>
      </c>
      <c r="Z7" s="34">
        <v>8.4585364615665959E-2</v>
      </c>
      <c r="AA7" s="34">
        <v>8.1528621879373764E-2</v>
      </c>
      <c r="AB7" s="34">
        <v>7.8471879143081597E-2</v>
      </c>
      <c r="AC7" s="34">
        <v>7.5415136406789415E-2</v>
      </c>
      <c r="AD7" s="34">
        <v>7.2358393670497234E-2</v>
      </c>
      <c r="AE7" s="34">
        <v>6.9516033530934274E-2</v>
      </c>
      <c r="AF7" s="34">
        <v>6.7102150436178315E-2</v>
      </c>
      <c r="AG7" s="34">
        <v>6.490236178950004E-2</v>
      </c>
      <c r="AH7" s="34">
        <v>6.270257314282178E-2</v>
      </c>
      <c r="AI7" s="34">
        <v>6.0502784496143526E-2</v>
      </c>
      <c r="AJ7" s="34">
        <v>0.10841934292648442</v>
      </c>
    </row>
    <row r="8" spans="1:79" ht="15.5" thickTop="1" thickBot="1" x14ac:dyDescent="0.4">
      <c r="A8" s="10" t="s">
        <v>32</v>
      </c>
      <c r="B8" s="11" t="s">
        <v>33</v>
      </c>
      <c r="C8" s="11" t="s">
        <v>2</v>
      </c>
      <c r="D8" s="11" t="s">
        <v>34</v>
      </c>
      <c r="E8" s="11" t="s">
        <v>35</v>
      </c>
      <c r="F8" s="12" t="s">
        <v>36</v>
      </c>
      <c r="J8" s="23" t="s">
        <v>166</v>
      </c>
      <c r="K8" s="34">
        <v>0.12933564006440074</v>
      </c>
      <c r="L8" s="34">
        <v>0.12632670485896491</v>
      </c>
      <c r="M8" s="34">
        <v>0.12303653656964773</v>
      </c>
      <c r="N8" s="34">
        <v>0.11984635586240726</v>
      </c>
      <c r="O8" s="34">
        <v>0.11674867087230398</v>
      </c>
      <c r="P8" s="34">
        <v>0.11373666208125199</v>
      </c>
      <c r="Q8" s="34">
        <v>0.1108038941693674</v>
      </c>
      <c r="R8" s="34">
        <v>0.10794441206451884</v>
      </c>
      <c r="S8" s="34">
        <v>0.10512613521683731</v>
      </c>
      <c r="T8" s="34">
        <v>0.10231381344128718</v>
      </c>
      <c r="U8" s="34">
        <v>9.9501491665736977E-2</v>
      </c>
      <c r="V8" s="34">
        <v>9.6689169890186832E-2</v>
      </c>
      <c r="W8" s="34">
        <v>9.3876848114636688E-2</v>
      </c>
      <c r="X8" s="34">
        <v>9.1064526339086516E-2</v>
      </c>
      <c r="Y8" s="34">
        <v>8.8252204563536357E-2</v>
      </c>
      <c r="Z8" s="34">
        <v>8.5439882787986227E-2</v>
      </c>
      <c r="AA8" s="34">
        <v>8.2627561012436054E-2</v>
      </c>
      <c r="AB8" s="34">
        <v>7.9815239236885896E-2</v>
      </c>
      <c r="AC8" s="34">
        <v>7.7002917461335738E-2</v>
      </c>
      <c r="AD8" s="34">
        <v>7.4190595685785579E-2</v>
      </c>
      <c r="AE8" s="34">
        <v>7.1592656506964669E-2</v>
      </c>
      <c r="AF8" s="34">
        <v>6.9423194372950706E-2</v>
      </c>
      <c r="AG8" s="34">
        <v>6.7467826687014468E-2</v>
      </c>
      <c r="AH8" s="34">
        <v>6.551245900107823E-2</v>
      </c>
      <c r="AI8" s="34">
        <v>6.3557091315142006E-2</v>
      </c>
      <c r="AJ8" s="34">
        <v>0.10740324374602002</v>
      </c>
    </row>
    <row r="9" spans="1:79" ht="15" thickTop="1" thickBot="1" x14ac:dyDescent="0.35">
      <c r="A9" s="7" t="s">
        <v>37</v>
      </c>
      <c r="B9" s="8" t="s">
        <v>11</v>
      </c>
      <c r="C9" s="8" t="s">
        <v>12</v>
      </c>
      <c r="D9" s="8" t="s">
        <v>13</v>
      </c>
      <c r="E9" s="8" t="s">
        <v>14</v>
      </c>
      <c r="F9" s="9" t="s">
        <v>15</v>
      </c>
      <c r="L9" s="20"/>
    </row>
    <row r="10" spans="1:79" ht="44.5" thickTop="1" thickBot="1" x14ac:dyDescent="0.4">
      <c r="A10" s="10" t="s">
        <v>6</v>
      </c>
      <c r="B10" s="112">
        <v>0.9</v>
      </c>
      <c r="C10" s="113"/>
      <c r="D10" s="113"/>
      <c r="E10" s="113"/>
      <c r="F10" s="113"/>
      <c r="J10" s="21"/>
      <c r="K10" s="57" t="s">
        <v>95</v>
      </c>
      <c r="L10" s="57" t="s">
        <v>96</v>
      </c>
      <c r="M10" s="57" t="s">
        <v>97</v>
      </c>
      <c r="N10" s="57" t="s">
        <v>98</v>
      </c>
      <c r="O10" s="57" t="s">
        <v>99</v>
      </c>
      <c r="P10" s="57" t="s">
        <v>100</v>
      </c>
      <c r="Q10" s="57" t="s">
        <v>101</v>
      </c>
      <c r="R10" s="57" t="s">
        <v>102</v>
      </c>
      <c r="S10" s="57" t="s">
        <v>6</v>
      </c>
      <c r="T10" s="57" t="s">
        <v>103</v>
      </c>
      <c r="U10" s="106" t="s">
        <v>104</v>
      </c>
      <c r="V10" s="106"/>
      <c r="W10" s="107" t="s">
        <v>105</v>
      </c>
      <c r="X10" s="107"/>
      <c r="Y10" s="106" t="s">
        <v>10</v>
      </c>
      <c r="Z10" s="106"/>
    </row>
    <row r="11" spans="1:79" ht="15.5" thickTop="1" thickBot="1" x14ac:dyDescent="0.4">
      <c r="A11" s="14" t="s">
        <v>7</v>
      </c>
      <c r="B11" s="114" t="s">
        <v>8</v>
      </c>
      <c r="C11" s="115"/>
      <c r="D11" s="115"/>
      <c r="E11" s="115"/>
      <c r="F11" s="115"/>
      <c r="J11" s="70" t="s">
        <v>107</v>
      </c>
      <c r="K11" s="24">
        <v>3.1E-2</v>
      </c>
      <c r="L11" s="24">
        <v>0.02</v>
      </c>
      <c r="M11" s="25">
        <v>5.6309999999999997E-3</v>
      </c>
      <c r="N11" s="25">
        <v>2E-3</v>
      </c>
      <c r="O11" s="26">
        <v>3.8516000000000002E-2</v>
      </c>
      <c r="P11" s="26">
        <f t="shared" ref="P11:P14" si="0">SUM(M11:O11)</f>
        <v>4.6147000000000001E-2</v>
      </c>
      <c r="Q11" s="27">
        <v>1000000</v>
      </c>
      <c r="R11" s="26">
        <v>0.02</v>
      </c>
      <c r="S11" s="28">
        <v>0.9</v>
      </c>
      <c r="T11" s="26">
        <v>6.8931000000000006E-2</v>
      </c>
      <c r="U11" s="27"/>
      <c r="V11" s="27"/>
      <c r="W11" s="27">
        <v>3000</v>
      </c>
      <c r="X11" s="27" t="s">
        <v>106</v>
      </c>
      <c r="Y11" s="27">
        <v>1400</v>
      </c>
      <c r="Z11" s="27" t="s">
        <v>106</v>
      </c>
    </row>
    <row r="12" spans="1:79" ht="15" thickTop="1" x14ac:dyDescent="0.35">
      <c r="A12" s="13"/>
      <c r="B12" s="116"/>
      <c r="C12" s="117"/>
      <c r="D12" s="117"/>
      <c r="E12" s="117"/>
      <c r="F12" s="117"/>
      <c r="J12" s="70" t="s">
        <v>108</v>
      </c>
      <c r="K12" s="24">
        <v>3.1E-2</v>
      </c>
      <c r="L12" s="24">
        <v>0.02</v>
      </c>
      <c r="M12" s="25">
        <v>5.6309999999999997E-3</v>
      </c>
      <c r="N12" s="25">
        <v>2E-3</v>
      </c>
      <c r="O12" s="26">
        <v>3.8516000000000002E-2</v>
      </c>
      <c r="P12" s="26">
        <f t="shared" si="0"/>
        <v>4.6147000000000001E-2</v>
      </c>
      <c r="Q12" s="27">
        <v>1000000</v>
      </c>
      <c r="R12" s="26">
        <v>0.02</v>
      </c>
      <c r="S12" s="28">
        <v>0.9</v>
      </c>
      <c r="T12" s="26">
        <v>6.8931000000000006E-2</v>
      </c>
      <c r="U12" s="27">
        <v>900000</v>
      </c>
      <c r="V12" s="27" t="s">
        <v>109</v>
      </c>
      <c r="W12" s="27">
        <v>1000</v>
      </c>
      <c r="X12" s="27" t="s">
        <v>110</v>
      </c>
      <c r="Y12" s="27">
        <v>490</v>
      </c>
      <c r="Z12" s="27" t="s">
        <v>110</v>
      </c>
    </row>
    <row r="13" spans="1:79" ht="14.5" x14ac:dyDescent="0.35">
      <c r="J13" s="70" t="s">
        <v>111</v>
      </c>
      <c r="K13" s="24">
        <v>3.1E-2</v>
      </c>
      <c r="L13" s="24">
        <v>0.02</v>
      </c>
      <c r="M13" s="25">
        <v>5.6309999999999997E-3</v>
      </c>
      <c r="N13" s="25">
        <v>2E-3</v>
      </c>
      <c r="O13" s="26">
        <v>3.8516000000000002E-2</v>
      </c>
      <c r="P13" s="26">
        <f t="shared" si="0"/>
        <v>4.6147000000000001E-2</v>
      </c>
      <c r="Q13" s="27">
        <v>1000000</v>
      </c>
      <c r="R13" s="26">
        <v>0.02</v>
      </c>
      <c r="S13" s="28">
        <v>0.95</v>
      </c>
      <c r="T13" s="26">
        <v>6.8931000000000006E-2</v>
      </c>
      <c r="U13" s="27">
        <v>21000</v>
      </c>
      <c r="V13" s="27" t="s">
        <v>112</v>
      </c>
      <c r="W13" s="27">
        <v>650</v>
      </c>
      <c r="X13" s="27" t="s">
        <v>106</v>
      </c>
      <c r="Y13" s="27">
        <v>375</v>
      </c>
      <c r="Z13" s="27" t="s">
        <v>106</v>
      </c>
    </row>
    <row r="14" spans="1:79" ht="15" thickBot="1" x14ac:dyDescent="0.4">
      <c r="A14" s="1" t="s">
        <v>38</v>
      </c>
      <c r="B14" s="2"/>
      <c r="C14" s="1" t="s">
        <v>39</v>
      </c>
      <c r="D14" s="2"/>
      <c r="E14" s="2"/>
      <c r="F14" s="2"/>
      <c r="J14" s="70" t="s">
        <v>113</v>
      </c>
      <c r="K14" s="24">
        <v>3.1E-2</v>
      </c>
      <c r="L14" s="24">
        <v>0.02</v>
      </c>
      <c r="M14" s="25">
        <v>5.6309999999999997E-3</v>
      </c>
      <c r="N14" s="25">
        <v>2E-3</v>
      </c>
      <c r="O14" s="26">
        <v>3.8516000000000002E-2</v>
      </c>
      <c r="P14" s="26">
        <f t="shared" si="0"/>
        <v>4.6147000000000001E-2</v>
      </c>
      <c r="Q14" s="27">
        <v>1000000</v>
      </c>
      <c r="R14" s="26">
        <v>0.02</v>
      </c>
      <c r="S14" s="28">
        <v>0.9</v>
      </c>
      <c r="T14" s="26">
        <v>6.8931000000000006E-2</v>
      </c>
      <c r="U14" s="27">
        <v>55000</v>
      </c>
      <c r="V14" s="27" t="s">
        <v>112</v>
      </c>
      <c r="W14" s="27">
        <v>400</v>
      </c>
      <c r="X14" s="27" t="s">
        <v>106</v>
      </c>
      <c r="Y14" s="27">
        <v>230</v>
      </c>
      <c r="Z14" s="27" t="s">
        <v>106</v>
      </c>
    </row>
    <row r="15" spans="1:79" ht="15.5" thickTop="1" thickBot="1" x14ac:dyDescent="0.4">
      <c r="A15" s="3" t="s">
        <v>0</v>
      </c>
      <c r="B15" s="4">
        <v>2020</v>
      </c>
      <c r="C15" s="4">
        <v>2025</v>
      </c>
      <c r="D15" s="4">
        <v>2030</v>
      </c>
      <c r="E15" s="4">
        <v>2035</v>
      </c>
      <c r="F15" s="5">
        <v>2040</v>
      </c>
      <c r="J15" s="23"/>
      <c r="K15" s="24"/>
      <c r="L15" s="24"/>
      <c r="M15" s="25"/>
      <c r="N15" s="25"/>
      <c r="O15" s="26"/>
      <c r="P15" s="26"/>
      <c r="Q15" s="27"/>
      <c r="R15" s="26"/>
      <c r="S15" s="28"/>
      <c r="T15" s="26"/>
      <c r="U15" s="27"/>
      <c r="V15" s="27"/>
      <c r="W15" s="27"/>
      <c r="X15" s="27"/>
      <c r="Y15" s="27"/>
      <c r="Z15" s="27"/>
    </row>
    <row r="16" spans="1:79" ht="15" thickTop="1" thickBot="1" x14ac:dyDescent="0.35">
      <c r="A16" s="6" t="s">
        <v>40</v>
      </c>
      <c r="B16" s="108" t="s">
        <v>41</v>
      </c>
      <c r="C16" s="109"/>
      <c r="D16" s="109"/>
      <c r="E16" s="109"/>
      <c r="F16" s="109"/>
      <c r="J16" s="19"/>
      <c r="K16" s="19">
        <v>2017</v>
      </c>
      <c r="L16" s="19">
        <v>2018</v>
      </c>
      <c r="M16" s="19">
        <v>2019</v>
      </c>
      <c r="N16" s="19">
        <v>2020</v>
      </c>
      <c r="O16" s="19">
        <v>2021</v>
      </c>
      <c r="P16" s="19">
        <v>2022</v>
      </c>
      <c r="Q16" s="19">
        <v>2023</v>
      </c>
      <c r="R16" s="19">
        <v>2024</v>
      </c>
      <c r="S16" s="19">
        <v>2025</v>
      </c>
      <c r="T16" s="19">
        <v>2026</v>
      </c>
      <c r="U16" s="19">
        <v>2027</v>
      </c>
      <c r="V16" s="19">
        <v>2028</v>
      </c>
      <c r="W16" s="19">
        <v>2029</v>
      </c>
      <c r="X16" s="19">
        <v>2030</v>
      </c>
      <c r="Y16" s="19">
        <v>2031</v>
      </c>
      <c r="Z16" s="19">
        <v>2032</v>
      </c>
      <c r="AA16" s="19">
        <v>2033</v>
      </c>
      <c r="AB16" s="19">
        <v>2034</v>
      </c>
      <c r="AC16" s="19">
        <v>2035</v>
      </c>
      <c r="AD16" s="19">
        <v>2036</v>
      </c>
      <c r="AE16" s="19">
        <v>2037</v>
      </c>
      <c r="AF16" s="19">
        <v>2038</v>
      </c>
      <c r="AG16" s="19">
        <v>2039</v>
      </c>
      <c r="AH16" s="19">
        <v>2040</v>
      </c>
      <c r="AI16" s="19">
        <v>2041</v>
      </c>
      <c r="AJ16" s="19">
        <v>2042</v>
      </c>
      <c r="AK16" s="19">
        <v>2043</v>
      </c>
      <c r="AL16" s="19">
        <v>2044</v>
      </c>
      <c r="AM16" s="19">
        <v>2045</v>
      </c>
      <c r="AN16" s="19">
        <v>2046</v>
      </c>
      <c r="AO16" s="19">
        <v>2047</v>
      </c>
      <c r="AP16" s="19">
        <v>2048</v>
      </c>
      <c r="AQ16" s="19">
        <v>2049</v>
      </c>
      <c r="AR16" s="19">
        <v>2050</v>
      </c>
      <c r="AS16" s="19">
        <v>2051</v>
      </c>
      <c r="AT16" s="19">
        <v>2052</v>
      </c>
      <c r="AU16" s="19">
        <v>2053</v>
      </c>
      <c r="AV16" s="19">
        <v>2054</v>
      </c>
      <c r="AW16" s="19">
        <v>2055</v>
      </c>
      <c r="AX16" s="19">
        <v>2056</v>
      </c>
      <c r="AY16" s="19">
        <v>2057</v>
      </c>
      <c r="AZ16" s="19">
        <v>2058</v>
      </c>
      <c r="BA16" s="19">
        <v>2059</v>
      </c>
      <c r="BB16" s="19">
        <v>2060</v>
      </c>
      <c r="BC16" s="19">
        <v>2061</v>
      </c>
      <c r="BD16" s="19">
        <v>2062</v>
      </c>
      <c r="BE16" s="19">
        <v>2063</v>
      </c>
      <c r="BF16" s="19">
        <v>2064</v>
      </c>
      <c r="BG16" s="19">
        <v>2065</v>
      </c>
      <c r="BH16" s="19">
        <v>2066</v>
      </c>
      <c r="BI16" s="19">
        <v>2067</v>
      </c>
      <c r="BJ16" s="19">
        <v>2068</v>
      </c>
      <c r="BK16" s="19">
        <v>2069</v>
      </c>
      <c r="BL16" s="19">
        <v>2070</v>
      </c>
      <c r="BM16" s="19">
        <v>2071</v>
      </c>
      <c r="BN16" s="19">
        <v>2072</v>
      </c>
      <c r="BO16" s="19">
        <v>2073</v>
      </c>
      <c r="BP16" s="19">
        <v>2074</v>
      </c>
      <c r="BQ16" s="19">
        <v>2075</v>
      </c>
      <c r="BR16" s="19">
        <v>2076</v>
      </c>
      <c r="BS16" s="19">
        <v>2077</v>
      </c>
      <c r="BT16" s="19">
        <v>2078</v>
      </c>
      <c r="BU16" s="19">
        <v>2079</v>
      </c>
      <c r="BV16" s="19">
        <v>2080</v>
      </c>
      <c r="BW16" s="19">
        <v>2081</v>
      </c>
      <c r="BX16" s="19">
        <v>2082</v>
      </c>
      <c r="BY16" s="19">
        <v>2083</v>
      </c>
      <c r="BZ16" s="19">
        <v>2084</v>
      </c>
      <c r="CA16" s="19">
        <v>2085</v>
      </c>
    </row>
    <row r="17" spans="1:79" ht="15" thickTop="1" thickBot="1" x14ac:dyDescent="0.35">
      <c r="A17" s="7" t="s">
        <v>42</v>
      </c>
      <c r="B17" s="110" t="s">
        <v>43</v>
      </c>
      <c r="C17" s="111"/>
      <c r="D17" s="111"/>
      <c r="E17" s="111"/>
      <c r="F17" s="111"/>
      <c r="J17" t="s">
        <v>90</v>
      </c>
      <c r="K17" s="41">
        <v>15100000</v>
      </c>
      <c r="L17" s="41">
        <f>K17*(1+L$2)^(L$16-2017)</f>
        <v>15552396</v>
      </c>
      <c r="M17" s="42">
        <f t="shared" ref="M17:AQ17" si="1">L17+(L17*L$2)</f>
        <v>16018345.784159999</v>
      </c>
      <c r="N17" s="42">
        <f t="shared" si="1"/>
        <v>16364502.236555697</v>
      </c>
      <c r="O17" s="42">
        <f t="shared" si="1"/>
        <v>15794035.688589366</v>
      </c>
      <c r="P17" s="42">
        <f t="shared" si="1"/>
        <v>16714512.088520354</v>
      </c>
      <c r="Q17" s="42">
        <f t="shared" si="1"/>
        <v>17328770.407773476</v>
      </c>
      <c r="R17" s="42">
        <f t="shared" si="1"/>
        <v>17878439.005108051</v>
      </c>
      <c r="S17" s="42">
        <f t="shared" si="1"/>
        <v>18298992.035955291</v>
      </c>
      <c r="T17" s="42">
        <f t="shared" si="1"/>
        <v>18707669.524758294</v>
      </c>
      <c r="U17" s="42">
        <f t="shared" si="1"/>
        <v>19125474.144144561</v>
      </c>
      <c r="V17" s="42">
        <f t="shared" si="1"/>
        <v>19552609.733363789</v>
      </c>
      <c r="W17" s="42">
        <f t="shared" si="1"/>
        <v>19982767.147497792</v>
      </c>
      <c r="X17" s="42">
        <f t="shared" si="1"/>
        <v>20422388.024742745</v>
      </c>
      <c r="Y17" s="42">
        <f t="shared" si="1"/>
        <v>20871680.561287086</v>
      </c>
      <c r="Z17" s="42">
        <f t="shared" si="1"/>
        <v>21330857.533635404</v>
      </c>
      <c r="AA17" s="42">
        <f t="shared" si="1"/>
        <v>21800136.399375383</v>
      </c>
      <c r="AB17" s="42">
        <f t="shared" si="1"/>
        <v>22279739.400161643</v>
      </c>
      <c r="AC17" s="42">
        <f t="shared" si="1"/>
        <v>22769893.666965198</v>
      </c>
      <c r="AD17" s="42">
        <f t="shared" si="1"/>
        <v>23270831.327638432</v>
      </c>
      <c r="AE17" s="42">
        <f t="shared" si="1"/>
        <v>23782789.616846479</v>
      </c>
      <c r="AF17" s="42">
        <f t="shared" si="1"/>
        <v>24306010.9884171</v>
      </c>
      <c r="AG17" s="42">
        <f t="shared" si="1"/>
        <v>24840743.230162278</v>
      </c>
      <c r="AH17" s="42">
        <f t="shared" si="1"/>
        <v>25387239.58122585</v>
      </c>
      <c r="AI17" s="42">
        <f t="shared" si="1"/>
        <v>25945758.852012817</v>
      </c>
      <c r="AJ17" s="42">
        <f t="shared" si="1"/>
        <v>26516565.546757098</v>
      </c>
      <c r="AK17" s="42">
        <f t="shared" si="1"/>
        <v>27099929.988785755</v>
      </c>
      <c r="AL17" s="42">
        <f t="shared" si="1"/>
        <v>27696128.448539041</v>
      </c>
      <c r="AM17" s="42">
        <f t="shared" si="1"/>
        <v>28305443.274406899</v>
      </c>
      <c r="AN17" s="42">
        <f t="shared" si="1"/>
        <v>28928163.02644385</v>
      </c>
      <c r="AO17" s="42">
        <f t="shared" si="1"/>
        <v>29442505.765054021</v>
      </c>
      <c r="AP17" s="42">
        <f t="shared" si="1"/>
        <v>29953627.665135358</v>
      </c>
      <c r="AQ17" s="42">
        <f t="shared" si="1"/>
        <v>30472124.960018851</v>
      </c>
      <c r="AR17" s="42">
        <f>AQ17+(AQ17*AQ$2)</f>
        <v>30997159.673079975</v>
      </c>
      <c r="AS17" s="42">
        <f t="shared" ref="AS17:AT20" si="2">AR17+(AR17*AR$2)</f>
        <v>31528760.961473297</v>
      </c>
      <c r="AT17" s="42">
        <f t="shared" si="2"/>
        <v>32231334.416328881</v>
      </c>
      <c r="AU17" s="42">
        <f t="shared" ref="AU17:AV20" si="3">AT17+(AT17*AT$2)</f>
        <v>32933486.533179112</v>
      </c>
      <c r="AV17" s="42">
        <f t="shared" si="3"/>
        <v>33639652.874014683</v>
      </c>
      <c r="AW17" s="42">
        <f t="shared" ref="AW17:AX20" si="4">AV17+(AV17*AV$2)</f>
        <v>34358547.560889676</v>
      </c>
      <c r="AX17" s="42">
        <f t="shared" si="4"/>
        <v>35091664.663877428</v>
      </c>
      <c r="AY17" s="42">
        <f t="shared" ref="AY17:AZ20" si="5">AX17+(AX17*AX$2)</f>
        <v>35839219.273326121</v>
      </c>
      <c r="AZ17" s="42">
        <f t="shared" si="5"/>
        <v>36601425.65632835</v>
      </c>
      <c r="BA17" s="42">
        <f t="shared" ref="BA17:BB20" si="6">AZ17+(AZ17*AZ$2)</f>
        <v>37378917.61619205</v>
      </c>
      <c r="BB17" s="42">
        <f t="shared" si="6"/>
        <v>38171948.401618466</v>
      </c>
      <c r="BC17" s="42">
        <f t="shared" ref="BC17:BD20" si="7">BB17+(BB17*BB$2)</f>
        <v>38980772.251183629</v>
      </c>
      <c r="BD17" s="42">
        <f t="shared" si="7"/>
        <v>39805644.16864185</v>
      </c>
      <c r="BE17" s="42">
        <f t="shared" ref="BE17:BF20" si="8">BD17+(BD17*BD$2)</f>
        <v>40646819.680621192</v>
      </c>
      <c r="BF17" s="42">
        <f t="shared" si="8"/>
        <v>41504554.575729333</v>
      </c>
      <c r="BG17" s="42">
        <f t="shared" ref="BG17:BH20" si="9">BF17+(BF17*BF$2)</f>
        <v>42379104.624044396</v>
      </c>
      <c r="BH17" s="42">
        <f t="shared" si="9"/>
        <v>43270725.275920026</v>
      </c>
      <c r="BI17" s="42">
        <f t="shared" ref="BI17:BJ20" si="10">BH17+(BH17*BH$2)</f>
        <v>44179671.338987805</v>
      </c>
      <c r="BJ17" s="42">
        <f t="shared" si="10"/>
        <v>45106196.632192515</v>
      </c>
      <c r="BK17" s="42">
        <f t="shared" ref="BK17:BL20" si="11">BJ17+(BJ17*BJ$2)</f>
        <v>46050553.615647301</v>
      </c>
      <c r="BL17" s="42">
        <f t="shared" si="11"/>
        <v>47012992.99504628</v>
      </c>
      <c r="BM17" s="42">
        <f t="shared" ref="BM17:BN20" si="12">BL17+(BL17*BL$2)</f>
        <v>47993763.299321763</v>
      </c>
      <c r="BN17" s="42">
        <f t="shared" si="12"/>
        <v>48993110.430182166</v>
      </c>
      <c r="BO17" s="42">
        <f t="shared" ref="BO17:BP20" si="13">BN17+(BN17*BN$2)</f>
        <v>50011277.182114929</v>
      </c>
      <c r="BP17" s="42">
        <f t="shared" si="13"/>
        <v>51048502.731386632</v>
      </c>
      <c r="BQ17" s="42">
        <f t="shared" ref="BQ17:BR20" si="14">BP17+(BP17*BP$2)</f>
        <v>52105022.092519976</v>
      </c>
      <c r="BR17" s="42">
        <f t="shared" si="14"/>
        <v>53181065.54067491</v>
      </c>
      <c r="BS17" s="42">
        <f t="shared" ref="BS17:BT20" si="15">BR17+(BR17*BR$2)</f>
        <v>54284596.222819358</v>
      </c>
      <c r="BT17" s="42">
        <f t="shared" si="15"/>
        <v>55417371.76488319</v>
      </c>
      <c r="BU17" s="42">
        <f t="shared" ref="BU17:BV20" si="16">BT17+(BT17*BT$2)</f>
        <v>56580582.787064366</v>
      </c>
      <c r="BV17" s="42">
        <f t="shared" si="16"/>
        <v>57775545.127256609</v>
      </c>
      <c r="BW17" s="42">
        <f t="shared" ref="BW17:BX20" si="17">BV17+(BV17*BV$2)</f>
        <v>59003652.736175492</v>
      </c>
      <c r="BX17" s="42">
        <f t="shared" si="17"/>
        <v>60255776.206277423</v>
      </c>
      <c r="BY17" s="42">
        <f t="shared" ref="BY17:BZ20" si="18">BX17+(BX17*BX$2)</f>
        <v>61533300.117105231</v>
      </c>
      <c r="BZ17" s="42">
        <f t="shared" si="18"/>
        <v>62837399.43190226</v>
      </c>
      <c r="CA17" s="42">
        <f t="shared" ref="CA17:CA20" si="19">BZ17+(BZ17*BZ$2)</f>
        <v>64168753.44191502</v>
      </c>
    </row>
    <row r="18" spans="1:79" ht="15" thickTop="1" thickBot="1" x14ac:dyDescent="0.35">
      <c r="A18" s="10" t="s">
        <v>44</v>
      </c>
      <c r="B18" s="108" t="s">
        <v>45</v>
      </c>
      <c r="C18" s="109"/>
      <c r="D18" s="109"/>
      <c r="E18" s="109"/>
      <c r="F18" s="109"/>
      <c r="J18" t="s">
        <v>91</v>
      </c>
      <c r="K18" s="41">
        <v>40600000</v>
      </c>
      <c r="L18" s="41">
        <f>K18*(1+L$2)^(L$16-2017)</f>
        <v>41816376</v>
      </c>
      <c r="M18" s="42">
        <f t="shared" ref="M18:AR18" si="20">L18+(L18*L$2)</f>
        <v>43069194.624959998</v>
      </c>
      <c r="N18" s="42">
        <f t="shared" si="20"/>
        <v>43999919.92080538</v>
      </c>
      <c r="O18" s="42">
        <f t="shared" si="20"/>
        <v>42466082.712366104</v>
      </c>
      <c r="P18" s="42">
        <f t="shared" si="20"/>
        <v>44941006.012842804</v>
      </c>
      <c r="Q18" s="42">
        <f t="shared" si="20"/>
        <v>46592587.983814776</v>
      </c>
      <c r="R18" s="42">
        <f t="shared" si="20"/>
        <v>48070504.874661379</v>
      </c>
      <c r="S18" s="42">
        <f t="shared" si="20"/>
        <v>49201263.354952633</v>
      </c>
      <c r="T18" s="42">
        <f t="shared" si="20"/>
        <v>50300091.569879912</v>
      </c>
      <c r="U18" s="42">
        <f t="shared" si="20"/>
        <v>51423460.281607233</v>
      </c>
      <c r="V18" s="42">
        <f t="shared" si="20"/>
        <v>52571917.561229795</v>
      </c>
      <c r="W18" s="42">
        <f t="shared" si="20"/>
        <v>53728499.747576848</v>
      </c>
      <c r="X18" s="42">
        <f t="shared" si="20"/>
        <v>54910526.742023535</v>
      </c>
      <c r="Y18" s="42">
        <f t="shared" si="20"/>
        <v>56118558.330348052</v>
      </c>
      <c r="Z18" s="42">
        <f t="shared" si="20"/>
        <v>57353166.613615707</v>
      </c>
      <c r="AA18" s="42">
        <f t="shared" si="20"/>
        <v>58614936.279115252</v>
      </c>
      <c r="AB18" s="42">
        <f t="shared" si="20"/>
        <v>59904464.87725579</v>
      </c>
      <c r="AC18" s="42">
        <f t="shared" si="20"/>
        <v>61222363.104555421</v>
      </c>
      <c r="AD18" s="42">
        <f t="shared" si="20"/>
        <v>62569255.09285564</v>
      </c>
      <c r="AE18" s="42">
        <f t="shared" si="20"/>
        <v>63945778.704898462</v>
      </c>
      <c r="AF18" s="42">
        <f t="shared" si="20"/>
        <v>65352585.836406231</v>
      </c>
      <c r="AG18" s="42">
        <f t="shared" si="20"/>
        <v>66790342.724807166</v>
      </c>
      <c r="AH18" s="42">
        <f t="shared" si="20"/>
        <v>68259730.264752924</v>
      </c>
      <c r="AI18" s="42">
        <f t="shared" si="20"/>
        <v>69761444.330577493</v>
      </c>
      <c r="AJ18" s="42">
        <f t="shared" si="20"/>
        <v>71296196.10585019</v>
      </c>
      <c r="AK18" s="42">
        <f t="shared" si="20"/>
        <v>72864712.42017889</v>
      </c>
      <c r="AL18" s="42">
        <f t="shared" si="20"/>
        <v>74467736.09342283</v>
      </c>
      <c r="AM18" s="42">
        <f t="shared" si="20"/>
        <v>76106026.287478134</v>
      </c>
      <c r="AN18" s="42">
        <f t="shared" si="20"/>
        <v>77780358.865802646</v>
      </c>
      <c r="AO18" s="42">
        <f t="shared" si="20"/>
        <v>79163293.646436617</v>
      </c>
      <c r="AP18" s="42">
        <f t="shared" si="20"/>
        <v>80537568.424138755</v>
      </c>
      <c r="AQ18" s="42">
        <f t="shared" si="20"/>
        <v>81931673.733560592</v>
      </c>
      <c r="AR18" s="42">
        <f t="shared" si="20"/>
        <v>83343356.47198984</v>
      </c>
      <c r="AS18" s="42">
        <f t="shared" si="2"/>
        <v>84772695.035484463</v>
      </c>
      <c r="AT18" s="42">
        <f t="shared" si="2"/>
        <v>86661733.596221998</v>
      </c>
      <c r="AU18" s="42">
        <f t="shared" si="3"/>
        <v>88549639.287885532</v>
      </c>
      <c r="AV18" s="42">
        <f t="shared" si="3"/>
        <v>90448338.191059306</v>
      </c>
      <c r="AW18" s="42">
        <f t="shared" si="4"/>
        <v>92381260.329279482</v>
      </c>
      <c r="AX18" s="42">
        <f t="shared" si="4"/>
        <v>94352422.871087596</v>
      </c>
      <c r="AY18" s="42">
        <f t="shared" si="5"/>
        <v>96362404.138876811</v>
      </c>
      <c r="AZ18" s="42">
        <f t="shared" si="5"/>
        <v>98411780.241518572</v>
      </c>
      <c r="BA18" s="42">
        <f t="shared" si="6"/>
        <v>100502255.31241037</v>
      </c>
      <c r="BB18" s="42">
        <f t="shared" si="6"/>
        <v>102634510.27190126</v>
      </c>
      <c r="BC18" s="42">
        <f t="shared" si="7"/>
        <v>104809228.70185792</v>
      </c>
      <c r="BD18" s="42">
        <f t="shared" si="7"/>
        <v>107027096.2415138</v>
      </c>
      <c r="BE18" s="42">
        <f t="shared" si="8"/>
        <v>109288799.93597481</v>
      </c>
      <c r="BF18" s="42">
        <f t="shared" si="8"/>
        <v>111595027.5347424</v>
      </c>
      <c r="BG18" s="42">
        <f t="shared" si="9"/>
        <v>113946466.73749681</v>
      </c>
      <c r="BH18" s="42">
        <f t="shared" si="9"/>
        <v>116343804.38426176</v>
      </c>
      <c r="BI18" s="42">
        <f t="shared" si="10"/>
        <v>118787725.58694731</v>
      </c>
      <c r="BJ18" s="42">
        <f t="shared" si="10"/>
        <v>121278912.7991401</v>
      </c>
      <c r="BK18" s="42">
        <f t="shared" si="11"/>
        <v>123818044.82087944</v>
      </c>
      <c r="BL18" s="42">
        <f t="shared" si="11"/>
        <v>126405795.73502503</v>
      </c>
      <c r="BM18" s="42">
        <f t="shared" si="12"/>
        <v>129042833.77168627</v>
      </c>
      <c r="BN18" s="42">
        <f t="shared" si="12"/>
        <v>131729820.09704603</v>
      </c>
      <c r="BO18" s="42">
        <f t="shared" si="13"/>
        <v>134467407.52277255</v>
      </c>
      <c r="BP18" s="42">
        <f t="shared" si="13"/>
        <v>137256239.13207263</v>
      </c>
      <c r="BQ18" s="42">
        <f t="shared" si="14"/>
        <v>140096946.8182987</v>
      </c>
      <c r="BR18" s="42">
        <f t="shared" si="14"/>
        <v>142990149.73188081</v>
      </c>
      <c r="BS18" s="42">
        <f t="shared" si="15"/>
        <v>145957258.71830893</v>
      </c>
      <c r="BT18" s="42">
        <f t="shared" si="15"/>
        <v>149002999.57975206</v>
      </c>
      <c r="BU18" s="42">
        <f t="shared" si="16"/>
        <v>152130573.58641139</v>
      </c>
      <c r="BV18" s="42">
        <f t="shared" si="16"/>
        <v>155343518.68653092</v>
      </c>
      <c r="BW18" s="42">
        <f t="shared" si="17"/>
        <v>158645582.85355785</v>
      </c>
      <c r="BX18" s="42">
        <f t="shared" si="17"/>
        <v>162012219.4685339</v>
      </c>
      <c r="BY18" s="42">
        <f t="shared" si="18"/>
        <v>165447151.3082431</v>
      </c>
      <c r="BZ18" s="42">
        <f t="shared" si="18"/>
        <v>168953537.54537946</v>
      </c>
      <c r="CA18" s="42">
        <f t="shared" si="19"/>
        <v>172533204.61865881</v>
      </c>
    </row>
    <row r="19" spans="1:79" ht="15" thickTop="1" thickBot="1" x14ac:dyDescent="0.35">
      <c r="A19" s="7" t="s">
        <v>10</v>
      </c>
      <c r="B19" s="110" t="s">
        <v>46</v>
      </c>
      <c r="C19" s="111"/>
      <c r="D19" s="111"/>
      <c r="E19" s="111"/>
      <c r="F19" s="111"/>
      <c r="J19" t="s">
        <v>92</v>
      </c>
      <c r="K19" s="41">
        <v>10700000</v>
      </c>
      <c r="L19" s="41">
        <f>K19*(1+L$2)^(L$16-2017)</f>
        <v>11020572</v>
      </c>
      <c r="M19" s="42">
        <f t="shared" ref="M19:AR19" si="21">L19+(L19*L$2)</f>
        <v>11350748.33712</v>
      </c>
      <c r="N19" s="42">
        <f t="shared" si="21"/>
        <v>11596038.008685164</v>
      </c>
      <c r="O19" s="42">
        <f t="shared" si="21"/>
        <v>11191800.123702399</v>
      </c>
      <c r="P19" s="42">
        <f t="shared" si="21"/>
        <v>11844058.234911775</v>
      </c>
      <c r="Q19" s="42">
        <f t="shared" si="21"/>
        <v>12279327.375044784</v>
      </c>
      <c r="R19" s="42">
        <f t="shared" si="21"/>
        <v>12668827.639381204</v>
      </c>
      <c r="S19" s="42">
        <f t="shared" si="21"/>
        <v>12966835.416206731</v>
      </c>
      <c r="T19" s="42">
        <f t="shared" si="21"/>
        <v>13256428.073835347</v>
      </c>
      <c r="U19" s="42">
        <f t="shared" si="21"/>
        <v>13552488.30081767</v>
      </c>
      <c r="V19" s="42">
        <f t="shared" si="21"/>
        <v>13855160.539535932</v>
      </c>
      <c r="W19" s="42">
        <f t="shared" si="21"/>
        <v>14159974.071405724</v>
      </c>
      <c r="X19" s="42">
        <f t="shared" si="21"/>
        <v>14471493.50097665</v>
      </c>
      <c r="Y19" s="42">
        <f t="shared" si="21"/>
        <v>14789866.357998136</v>
      </c>
      <c r="Z19" s="42">
        <f t="shared" si="21"/>
        <v>15115243.417874096</v>
      </c>
      <c r="AA19" s="42">
        <f t="shared" si="21"/>
        <v>15447778.773067325</v>
      </c>
      <c r="AB19" s="42">
        <f t="shared" si="21"/>
        <v>15787629.906074807</v>
      </c>
      <c r="AC19" s="42">
        <f t="shared" si="21"/>
        <v>16134957.764008453</v>
      </c>
      <c r="AD19" s="42">
        <f t="shared" si="21"/>
        <v>16489926.834816638</v>
      </c>
      <c r="AE19" s="42">
        <f t="shared" si="21"/>
        <v>16852705.225182604</v>
      </c>
      <c r="AF19" s="42">
        <f t="shared" si="21"/>
        <v>17223464.74013662</v>
      </c>
      <c r="AG19" s="42">
        <f t="shared" si="21"/>
        <v>17602380.964419626</v>
      </c>
      <c r="AH19" s="42">
        <f t="shared" si="21"/>
        <v>17989633.345636856</v>
      </c>
      <c r="AI19" s="42">
        <f t="shared" si="21"/>
        <v>18385405.279240865</v>
      </c>
      <c r="AJ19" s="42">
        <f t="shared" si="21"/>
        <v>18789884.195384163</v>
      </c>
      <c r="AK19" s="42">
        <f t="shared" si="21"/>
        <v>19203261.647682615</v>
      </c>
      <c r="AL19" s="42">
        <f t="shared" si="21"/>
        <v>19625733.403931633</v>
      </c>
      <c r="AM19" s="42">
        <f t="shared" si="21"/>
        <v>20057499.538818128</v>
      </c>
      <c r="AN19" s="42">
        <f t="shared" si="21"/>
        <v>20498764.528672129</v>
      </c>
      <c r="AO19" s="42">
        <f t="shared" si="21"/>
        <v>20863232.561991919</v>
      </c>
      <c r="AP19" s="42">
        <f t="shared" si="21"/>
        <v>21225418.279268097</v>
      </c>
      <c r="AQ19" s="42">
        <f t="shared" si="21"/>
        <v>21592830.269682229</v>
      </c>
      <c r="AR19" s="42">
        <f t="shared" si="21"/>
        <v>21964874.735228855</v>
      </c>
      <c r="AS19" s="42">
        <f t="shared" si="2"/>
        <v>22341572.336938031</v>
      </c>
      <c r="AT19" s="42">
        <f t="shared" si="2"/>
        <v>22839422.400974769</v>
      </c>
      <c r="AU19" s="42">
        <f t="shared" si="3"/>
        <v>23336973.900994468</v>
      </c>
      <c r="AV19" s="42">
        <f t="shared" si="3"/>
        <v>23837369.91734815</v>
      </c>
      <c r="AW19" s="42">
        <f t="shared" si="4"/>
        <v>24346785.357716523</v>
      </c>
      <c r="AX19" s="42">
        <f t="shared" si="4"/>
        <v>24866278.934005857</v>
      </c>
      <c r="AY19" s="42">
        <f t="shared" si="5"/>
        <v>25396003.061231092</v>
      </c>
      <c r="AZ19" s="42">
        <f t="shared" si="5"/>
        <v>25936109.571040619</v>
      </c>
      <c r="BA19" s="42">
        <f t="shared" si="6"/>
        <v>26487047.582334764</v>
      </c>
      <c r="BB19" s="42">
        <f t="shared" si="6"/>
        <v>27048996.54949123</v>
      </c>
      <c r="BC19" s="42">
        <f t="shared" si="7"/>
        <v>27622136.628322173</v>
      </c>
      <c r="BD19" s="42">
        <f t="shared" si="7"/>
        <v>28206648.51685217</v>
      </c>
      <c r="BE19" s="42">
        <f t="shared" si="8"/>
        <v>28802713.283618987</v>
      </c>
      <c r="BF19" s="42">
        <f t="shared" si="8"/>
        <v>29410512.182801578</v>
      </c>
      <c r="BG19" s="42">
        <f t="shared" si="9"/>
        <v>30030226.455448676</v>
      </c>
      <c r="BH19" s="42">
        <f t="shared" si="9"/>
        <v>30662037.11604929</v>
      </c>
      <c r="BI19" s="42">
        <f t="shared" si="10"/>
        <v>31306124.723653611</v>
      </c>
      <c r="BJ19" s="42">
        <f t="shared" si="10"/>
        <v>31962669.136719197</v>
      </c>
      <c r="BK19" s="42">
        <f t="shared" si="11"/>
        <v>32631849.250822917</v>
      </c>
      <c r="BL19" s="42">
        <f t="shared" si="11"/>
        <v>33313842.718344044</v>
      </c>
      <c r="BM19" s="42">
        <f t="shared" si="12"/>
        <v>34008825.649188258</v>
      </c>
      <c r="BN19" s="42">
        <f t="shared" si="12"/>
        <v>34716972.291586027</v>
      </c>
      <c r="BO19" s="42">
        <f t="shared" si="13"/>
        <v>35438454.691962227</v>
      </c>
      <c r="BP19" s="42">
        <f t="shared" si="13"/>
        <v>36173442.332836874</v>
      </c>
      <c r="BQ19" s="42">
        <f t="shared" si="14"/>
        <v>36922101.74767971</v>
      </c>
      <c r="BR19" s="42">
        <f t="shared" si="14"/>
        <v>37684596.111604065</v>
      </c>
      <c r="BS19" s="42">
        <f t="shared" si="15"/>
        <v>38466568.184381917</v>
      </c>
      <c r="BT19" s="42">
        <f t="shared" si="15"/>
        <v>39269263.436043039</v>
      </c>
      <c r="BU19" s="42">
        <f t="shared" si="16"/>
        <v>40093525.551098578</v>
      </c>
      <c r="BV19" s="42">
        <f t="shared" si="16"/>
        <v>40940286.944479838</v>
      </c>
      <c r="BW19" s="42">
        <f t="shared" si="17"/>
        <v>41810535.382587917</v>
      </c>
      <c r="BX19" s="42">
        <f t="shared" si="17"/>
        <v>42697801.682593919</v>
      </c>
      <c r="BY19" s="42">
        <f t="shared" si="18"/>
        <v>43603066.970399052</v>
      </c>
      <c r="BZ19" s="42">
        <f t="shared" si="18"/>
        <v>44527163.835851252</v>
      </c>
      <c r="CA19" s="42">
        <f t="shared" si="19"/>
        <v>45470573.631025858</v>
      </c>
    </row>
    <row r="20" spans="1:79" ht="15" thickTop="1" thickBot="1" x14ac:dyDescent="0.35">
      <c r="A20" s="10" t="s">
        <v>1</v>
      </c>
      <c r="B20" s="11" t="s">
        <v>47</v>
      </c>
      <c r="C20" s="11" t="s">
        <v>48</v>
      </c>
      <c r="D20" s="11" t="s">
        <v>49</v>
      </c>
      <c r="E20" s="11" t="s">
        <v>50</v>
      </c>
      <c r="F20" s="12" t="s">
        <v>51</v>
      </c>
      <c r="J20" t="s">
        <v>93</v>
      </c>
      <c r="K20" s="41">
        <v>23000000</v>
      </c>
      <c r="L20" s="41">
        <f>K20*(1+L$2)^(L$16-2017)</f>
        <v>23689080</v>
      </c>
      <c r="M20" s="42">
        <f t="shared" ref="M20:AR20" si="22">L20+(L20*L$2)</f>
        <v>24398804.836800002</v>
      </c>
      <c r="N20" s="42">
        <f t="shared" si="22"/>
        <v>24926063.009323251</v>
      </c>
      <c r="O20" s="42">
        <f t="shared" si="22"/>
        <v>24057140.452818241</v>
      </c>
      <c r="P20" s="42">
        <f t="shared" si="22"/>
        <v>25459190.598408487</v>
      </c>
      <c r="Q20" s="42">
        <f t="shared" si="22"/>
        <v>26394815.852899998</v>
      </c>
      <c r="R20" s="42">
        <f t="shared" si="22"/>
        <v>27232059.411753986</v>
      </c>
      <c r="S20" s="42">
        <f t="shared" si="22"/>
        <v>27872636.875958391</v>
      </c>
      <c r="T20" s="42">
        <f t="shared" si="22"/>
        <v>28495125.76618813</v>
      </c>
      <c r="U20" s="42">
        <f t="shared" si="22"/>
        <v>29131516.908299666</v>
      </c>
      <c r="V20" s="42">
        <f t="shared" si="22"/>
        <v>29782120.785918359</v>
      </c>
      <c r="W20" s="42">
        <f t="shared" si="22"/>
        <v>30437327.443208564</v>
      </c>
      <c r="X20" s="42">
        <f t="shared" si="22"/>
        <v>31106948.646959152</v>
      </c>
      <c r="Y20" s="42">
        <f t="shared" si="22"/>
        <v>31791301.517192252</v>
      </c>
      <c r="Z20" s="42">
        <f t="shared" si="22"/>
        <v>32490710.150570482</v>
      </c>
      <c r="AA20" s="42">
        <f t="shared" si="22"/>
        <v>33205505.773883034</v>
      </c>
      <c r="AB20" s="42">
        <f t="shared" si="22"/>
        <v>33936026.900908463</v>
      </c>
      <c r="AC20" s="42">
        <f t="shared" si="22"/>
        <v>34682619.492728449</v>
      </c>
      <c r="AD20" s="42">
        <f t="shared" si="22"/>
        <v>35445637.121568479</v>
      </c>
      <c r="AE20" s="42">
        <f t="shared" si="22"/>
        <v>36225441.138242982</v>
      </c>
      <c r="AF20" s="42">
        <f t="shared" si="22"/>
        <v>37022400.843284331</v>
      </c>
      <c r="AG20" s="42">
        <f t="shared" si="22"/>
        <v>37836893.661836587</v>
      </c>
      <c r="AH20" s="42">
        <f t="shared" si="22"/>
        <v>38669305.322396994</v>
      </c>
      <c r="AI20" s="42">
        <f t="shared" si="22"/>
        <v>39520030.039489731</v>
      </c>
      <c r="AJ20" s="42">
        <f t="shared" si="22"/>
        <v>40389470.700358503</v>
      </c>
      <c r="AK20" s="42">
        <f t="shared" si="22"/>
        <v>41278039.055766389</v>
      </c>
      <c r="AL20" s="42">
        <f t="shared" si="22"/>
        <v>42186155.914993249</v>
      </c>
      <c r="AM20" s="42">
        <f t="shared" si="22"/>
        <v>43114251.345123097</v>
      </c>
      <c r="AN20" s="42">
        <f t="shared" si="22"/>
        <v>44062764.874715805</v>
      </c>
      <c r="AO20" s="42">
        <f t="shared" si="22"/>
        <v>44846200.834188253</v>
      </c>
      <c r="AP20" s="42">
        <f t="shared" si="22"/>
        <v>45624730.880669758</v>
      </c>
      <c r="AQ20" s="42">
        <f t="shared" si="22"/>
        <v>46414494.972214147</v>
      </c>
      <c r="AR20" s="42">
        <f t="shared" si="22"/>
        <v>47214216.720585398</v>
      </c>
      <c r="AS20" s="42">
        <f t="shared" si="2"/>
        <v>48023940.537343435</v>
      </c>
      <c r="AT20" s="42">
        <f t="shared" si="2"/>
        <v>49094085.534805581</v>
      </c>
      <c r="AU20" s="42">
        <f t="shared" si="3"/>
        <v>50163588.759146988</v>
      </c>
      <c r="AV20" s="42">
        <f t="shared" si="3"/>
        <v>51239206.364393219</v>
      </c>
      <c r="AW20" s="42">
        <f t="shared" si="4"/>
        <v>52334211.516586915</v>
      </c>
      <c r="AX20" s="42">
        <f t="shared" si="4"/>
        <v>53450879.951601364</v>
      </c>
      <c r="AY20" s="42">
        <f t="shared" si="5"/>
        <v>54589539.290496729</v>
      </c>
      <c r="AZ20" s="42">
        <f t="shared" si="5"/>
        <v>55750515.900367677</v>
      </c>
      <c r="BA20" s="42">
        <f t="shared" si="6"/>
        <v>56934775.176981263</v>
      </c>
      <c r="BB20" s="42">
        <f t="shared" si="6"/>
        <v>58142702.863392361</v>
      </c>
      <c r="BC20" s="42">
        <f t="shared" si="7"/>
        <v>59374686.210412145</v>
      </c>
      <c r="BD20" s="42">
        <f t="shared" si="7"/>
        <v>60631113.634355128</v>
      </c>
      <c r="BE20" s="42">
        <f t="shared" si="8"/>
        <v>61912374.347966038</v>
      </c>
      <c r="BF20" s="42">
        <f t="shared" si="8"/>
        <v>63218857.963031419</v>
      </c>
      <c r="BG20" s="42">
        <f t="shared" si="9"/>
        <v>64550954.063113965</v>
      </c>
      <c r="BH20" s="42">
        <f t="shared" si="9"/>
        <v>65909051.744778834</v>
      </c>
      <c r="BI20" s="42">
        <f t="shared" si="10"/>
        <v>67293539.125610545</v>
      </c>
      <c r="BJ20" s="42">
        <f t="shared" si="10"/>
        <v>68704802.817246854</v>
      </c>
      <c r="BK20" s="42">
        <f t="shared" si="11"/>
        <v>70143227.361581951</v>
      </c>
      <c r="BL20" s="42">
        <f t="shared" si="11"/>
        <v>71609194.628216147</v>
      </c>
      <c r="BM20" s="42">
        <f t="shared" si="12"/>
        <v>73103083.171152309</v>
      </c>
      <c r="BN20" s="42">
        <f t="shared" si="12"/>
        <v>74625267.542661533</v>
      </c>
      <c r="BO20" s="42">
        <f t="shared" si="13"/>
        <v>76176117.562161773</v>
      </c>
      <c r="BP20" s="42">
        <f t="shared" si="13"/>
        <v>77755997.537873641</v>
      </c>
      <c r="BQ20" s="42">
        <f t="shared" si="14"/>
        <v>79365265.438937679</v>
      </c>
      <c r="BR20" s="42">
        <f t="shared" si="14"/>
        <v>81004272.015597507</v>
      </c>
      <c r="BS20" s="42">
        <f t="shared" si="15"/>
        <v>82685146.564559251</v>
      </c>
      <c r="BT20" s="42">
        <f t="shared" si="15"/>
        <v>84410566.264391571</v>
      </c>
      <c r="BU20" s="42">
        <f t="shared" si="16"/>
        <v>86182344.642548338</v>
      </c>
      <c r="BV20" s="42">
        <f t="shared" si="16"/>
        <v>88002485.955423936</v>
      </c>
      <c r="BW20" s="42">
        <f t="shared" si="17"/>
        <v>89873113.439207658</v>
      </c>
      <c r="BX20" s="42">
        <f t="shared" si="17"/>
        <v>91780321.373799995</v>
      </c>
      <c r="BY20" s="42">
        <f t="shared" si="18"/>
        <v>93726218.721418515</v>
      </c>
      <c r="BZ20" s="42">
        <f t="shared" si="18"/>
        <v>95712595.161175579</v>
      </c>
      <c r="CA20" s="42">
        <f t="shared" si="19"/>
        <v>97740485.375102296</v>
      </c>
    </row>
    <row r="21" spans="1:79" ht="15" thickTop="1" thickBot="1" x14ac:dyDescent="0.35">
      <c r="A21" s="7" t="s">
        <v>4</v>
      </c>
      <c r="B21" s="8" t="s">
        <v>52</v>
      </c>
      <c r="C21" s="8" t="s">
        <v>53</v>
      </c>
      <c r="D21" s="8" t="s">
        <v>54</v>
      </c>
      <c r="E21" s="8" t="s">
        <v>55</v>
      </c>
      <c r="F21" s="9" t="s">
        <v>56</v>
      </c>
      <c r="K21" s="15"/>
    </row>
    <row r="22" spans="1:79" ht="15.5" thickTop="1" thickBot="1" x14ac:dyDescent="0.4">
      <c r="A22" s="10" t="s">
        <v>5</v>
      </c>
      <c r="B22" s="11" t="s">
        <v>57</v>
      </c>
      <c r="C22" s="11" t="s">
        <v>58</v>
      </c>
      <c r="D22" s="11" t="s">
        <v>59</v>
      </c>
      <c r="E22" s="11" t="s">
        <v>60</v>
      </c>
      <c r="F22" s="12" t="s">
        <v>61</v>
      </c>
      <c r="J22" s="21" t="s">
        <v>131</v>
      </c>
      <c r="K22" s="29">
        <v>2017</v>
      </c>
      <c r="L22" s="29">
        <v>2018</v>
      </c>
      <c r="M22" s="29">
        <v>2019</v>
      </c>
      <c r="N22" s="29">
        <v>2020</v>
      </c>
      <c r="O22" s="29">
        <v>2021</v>
      </c>
      <c r="P22" s="29">
        <v>2022</v>
      </c>
      <c r="Q22" s="29">
        <v>2023</v>
      </c>
      <c r="R22" s="29">
        <v>2024</v>
      </c>
      <c r="S22" s="29">
        <v>2025</v>
      </c>
      <c r="T22" s="29">
        <v>2026</v>
      </c>
      <c r="U22" s="29">
        <v>2027</v>
      </c>
      <c r="V22" s="29">
        <v>2028</v>
      </c>
      <c r="W22" s="29">
        <v>2029</v>
      </c>
      <c r="X22" s="29">
        <v>2030</v>
      </c>
      <c r="Y22" s="29">
        <v>2031</v>
      </c>
      <c r="Z22" s="29">
        <v>2032</v>
      </c>
      <c r="AA22" s="29">
        <v>2033</v>
      </c>
      <c r="AB22" s="29">
        <v>2034</v>
      </c>
      <c r="AC22" s="29">
        <v>2035</v>
      </c>
      <c r="AD22" s="29">
        <v>2036</v>
      </c>
      <c r="AE22" s="29">
        <v>2037</v>
      </c>
      <c r="AF22" s="29">
        <v>2038</v>
      </c>
      <c r="AG22" s="29">
        <v>2039</v>
      </c>
      <c r="AH22" s="29">
        <v>2040</v>
      </c>
      <c r="AI22" s="29">
        <v>2041</v>
      </c>
      <c r="AJ22">
        <v>2042</v>
      </c>
      <c r="AK22">
        <v>2043</v>
      </c>
      <c r="AL22">
        <v>2044</v>
      </c>
      <c r="AM22">
        <v>2045</v>
      </c>
      <c r="AN22">
        <v>2046</v>
      </c>
      <c r="AO22">
        <v>2047</v>
      </c>
      <c r="AP22">
        <v>2048</v>
      </c>
      <c r="AQ22">
        <v>2049</v>
      </c>
      <c r="AR22">
        <v>2050</v>
      </c>
      <c r="AS22">
        <v>2051</v>
      </c>
      <c r="AT22">
        <v>2052</v>
      </c>
      <c r="AU22">
        <v>2053</v>
      </c>
      <c r="AV22">
        <v>2054</v>
      </c>
      <c r="AW22">
        <v>2055</v>
      </c>
      <c r="AX22">
        <v>2056</v>
      </c>
      <c r="AY22">
        <v>2057</v>
      </c>
      <c r="AZ22">
        <v>2058</v>
      </c>
      <c r="BA22">
        <v>2059</v>
      </c>
      <c r="BB22">
        <v>2060</v>
      </c>
      <c r="BC22">
        <v>2061</v>
      </c>
      <c r="BD22">
        <v>2062</v>
      </c>
      <c r="BE22">
        <v>2063</v>
      </c>
      <c r="BF22">
        <v>2064</v>
      </c>
      <c r="BG22">
        <v>2065</v>
      </c>
      <c r="BH22">
        <v>2066</v>
      </c>
      <c r="BI22">
        <v>2067</v>
      </c>
      <c r="BJ22">
        <v>2068</v>
      </c>
      <c r="BK22">
        <v>2069</v>
      </c>
      <c r="BL22">
        <v>2070</v>
      </c>
      <c r="BM22">
        <v>2071</v>
      </c>
      <c r="BN22">
        <v>2072</v>
      </c>
      <c r="BO22">
        <v>2073</v>
      </c>
      <c r="BP22">
        <v>2074</v>
      </c>
      <c r="BQ22">
        <v>2075</v>
      </c>
      <c r="BR22">
        <v>2076</v>
      </c>
      <c r="BS22">
        <v>2077</v>
      </c>
      <c r="BT22">
        <v>2078</v>
      </c>
      <c r="BU22">
        <v>2079</v>
      </c>
      <c r="BV22">
        <v>2080</v>
      </c>
      <c r="BW22">
        <v>2081</v>
      </c>
      <c r="BX22">
        <v>2082</v>
      </c>
      <c r="BY22">
        <v>2083</v>
      </c>
      <c r="BZ22">
        <v>2084</v>
      </c>
      <c r="CA22">
        <v>2085</v>
      </c>
    </row>
    <row r="23" spans="1:79" ht="15.5" thickTop="1" thickBot="1" x14ac:dyDescent="0.4">
      <c r="A23" s="7" t="s">
        <v>6</v>
      </c>
      <c r="B23" s="118">
        <v>0.9</v>
      </c>
      <c r="C23" s="119"/>
      <c r="D23" s="119"/>
      <c r="E23" s="119"/>
      <c r="F23" s="119"/>
      <c r="J23" s="23" t="s">
        <v>132</v>
      </c>
      <c r="K23" s="42">
        <f>K17*$AJ$5</f>
        <v>1775219.9568150232</v>
      </c>
      <c r="L23" s="42">
        <f>K23+(K23*L$2)</f>
        <v>1828405.5467212014</v>
      </c>
      <c r="M23" s="42">
        <f t="shared" ref="M23:AR26" si="23">L23+(L23*M$2)</f>
        <v>1867917.3905858465</v>
      </c>
      <c r="N23" s="42">
        <f t="shared" si="23"/>
        <v>1802801.7903500239</v>
      </c>
      <c r="O23" s="42">
        <f t="shared" si="23"/>
        <v>1907869.0786916232</v>
      </c>
      <c r="P23" s="42">
        <f t="shared" si="23"/>
        <v>1977983.2673335404</v>
      </c>
      <c r="Q23" s="42">
        <f t="shared" si="23"/>
        <v>2040724.8965733603</v>
      </c>
      <c r="R23" s="42">
        <f t="shared" si="23"/>
        <v>2088728.6982550474</v>
      </c>
      <c r="S23" s="42">
        <f t="shared" si="23"/>
        <v>2135376.9725160766</v>
      </c>
      <c r="T23" s="42">
        <f t="shared" si="23"/>
        <v>2183067.0582356025</v>
      </c>
      <c r="U23" s="42">
        <f t="shared" si="23"/>
        <v>2231822.2225361974</v>
      </c>
      <c r="V23" s="42">
        <f t="shared" si="23"/>
        <v>2280922.3114319937</v>
      </c>
      <c r="W23" s="42">
        <f t="shared" si="23"/>
        <v>2331102.6022834978</v>
      </c>
      <c r="X23" s="42">
        <f t="shared" si="23"/>
        <v>2382386.8595337346</v>
      </c>
      <c r="Y23" s="42">
        <f t="shared" si="23"/>
        <v>2434799.3704434768</v>
      </c>
      <c r="Z23" s="42">
        <f t="shared" si="23"/>
        <v>2488364.9565932332</v>
      </c>
      <c r="AA23" s="42">
        <f t="shared" si="23"/>
        <v>2543108.9856382841</v>
      </c>
      <c r="AB23" s="42">
        <f t="shared" si="23"/>
        <v>2599057.3833223265</v>
      </c>
      <c r="AC23" s="42">
        <f t="shared" si="23"/>
        <v>2656236.6457554176</v>
      </c>
      <c r="AD23" s="42">
        <f t="shared" si="23"/>
        <v>2714673.8519620369</v>
      </c>
      <c r="AE23" s="42">
        <f t="shared" si="23"/>
        <v>2774396.6767052016</v>
      </c>
      <c r="AF23" s="42">
        <f t="shared" si="23"/>
        <v>2835433.403592716</v>
      </c>
      <c r="AG23" s="42">
        <f t="shared" si="23"/>
        <v>2897812.9384717559</v>
      </c>
      <c r="AH23" s="42">
        <f t="shared" si="23"/>
        <v>2961564.8231181344</v>
      </c>
      <c r="AI23" s="42">
        <f t="shared" si="23"/>
        <v>3026719.2492267336</v>
      </c>
      <c r="AJ23" s="42">
        <f t="shared" si="23"/>
        <v>3093307.0727097215</v>
      </c>
      <c r="AK23" s="42">
        <f t="shared" si="23"/>
        <v>3161359.8283093353</v>
      </c>
      <c r="AL23" s="42">
        <f t="shared" si="23"/>
        <v>3230909.7445321404</v>
      </c>
      <c r="AM23" s="42">
        <f t="shared" si="23"/>
        <v>3301989.7589118476</v>
      </c>
      <c r="AN23" s="42">
        <f t="shared" si="23"/>
        <v>3360699.1368253003</v>
      </c>
      <c r="AO23" s="42">
        <f t="shared" si="23"/>
        <v>3419040.8738405877</v>
      </c>
      <c r="AP23" s="42">
        <f t="shared" si="23"/>
        <v>3478224.4713667682</v>
      </c>
      <c r="AQ23" s="42">
        <f t="shared" si="23"/>
        <v>3538154.2790084179</v>
      </c>
      <c r="AR23" s="42">
        <f t="shared" si="23"/>
        <v>3598833.624893412</v>
      </c>
      <c r="AS23" s="42">
        <f t="shared" ref="AS23:AS26" si="24">AR23+(AR23*AS$2)</f>
        <v>3679028.4976440873</v>
      </c>
      <c r="AT23" s="42">
        <f t="shared" ref="AT23:AT26" si="25">AS23+(AS23*AT$2)</f>
        <v>3759175.2769925841</v>
      </c>
      <c r="AU23" s="42">
        <f t="shared" ref="AU23:AU26" si="26">AT23+(AT23*AU$2)</f>
        <v>3839780.2577995504</v>
      </c>
      <c r="AV23" s="42">
        <f t="shared" ref="AV23:AV26" si="27">AU23+(AU23*AV$2)</f>
        <v>3921838.108884925</v>
      </c>
      <c r="AW23" s="42">
        <f t="shared" ref="AW23:AW26" si="28">AV23+(AV23*AW$2)</f>
        <v>4005519.3700813521</v>
      </c>
      <c r="AX23" s="42">
        <f t="shared" ref="AX23:AX26" si="29">AW23+(AW23*AX$2)</f>
        <v>4090848.5927620493</v>
      </c>
      <c r="AY23" s="42">
        <f t="shared" ref="AY23:AY26" si="30">AX23+(AX23*AY$2)</f>
        <v>4177850.2343301624</v>
      </c>
      <c r="AZ23" s="42">
        <f t="shared" ref="AZ23:AZ26" si="31">AY23+(AY23*AZ$2)</f>
        <v>4266596.6399266543</v>
      </c>
      <c r="BA23" s="42">
        <f t="shared" ref="BA23:BA26" si="32">AZ23+(AZ23*BA$2)</f>
        <v>4357116.716489627</v>
      </c>
      <c r="BB23" s="42">
        <f t="shared" ref="BB23:BB26" si="33">BA23+(BA23*BB$2)</f>
        <v>4449439.4839459099</v>
      </c>
      <c r="BC23" s="42">
        <f t="shared" ref="BC23:BC26" si="34">BB23+(BB23*BC$2)</f>
        <v>4543594.0495632011</v>
      </c>
      <c r="BD23" s="42">
        <f t="shared" ref="BD23:BD26" si="35">BC23+(BC23*BD$2)</f>
        <v>4639609.580292345</v>
      </c>
      <c r="BE23" s="42">
        <f t="shared" ref="BE23:BE26" si="36">BD23+(BD23*BE$2)</f>
        <v>4737515.2729877094</v>
      </c>
      <c r="BF23" s="42">
        <f t="shared" ref="BF23:BF26" si="37">BE23+(BE23*BF$2)</f>
        <v>4837340.3223886145</v>
      </c>
      <c r="BG23" s="42">
        <f t="shared" ref="BG23:BG26" si="38">BF23+(BF23*BG$2)</f>
        <v>4939113.8867396023</v>
      </c>
      <c r="BH23" s="42">
        <f t="shared" ref="BH23:BH26" si="39">BG23+(BG23*BH$2)</f>
        <v>5042865.0509220455</v>
      </c>
      <c r="BI23" s="42">
        <f t="shared" ref="BI23:BI26" si="40">BH23+(BH23*BI$2)</f>
        <v>5148622.7869641893</v>
      </c>
      <c r="BJ23" s="42">
        <f t="shared" ref="BJ23:BJ26" si="41">BI23+(BI23*BJ$2)</f>
        <v>5256415.9117911654</v>
      </c>
      <c r="BK23" s="42">
        <f t="shared" ref="BK23:BK26" si="42">BJ23+(BJ23*BK$2)</f>
        <v>5366273.0420708805</v>
      </c>
      <c r="BL23" s="42">
        <f t="shared" ref="BL23:BL26" si="43">BK23+(BK23*BL$2)</f>
        <v>5478222.5460059252</v>
      </c>
      <c r="BM23" s="42">
        <f t="shared" ref="BM23:BM26" si="44">BL23+(BL23*BM$2)</f>
        <v>5592292.4919158174</v>
      </c>
      <c r="BN23" s="42">
        <f t="shared" ref="BN23:BN26" si="45">BM23+(BM23*BN$2)</f>
        <v>5708510.5934479916</v>
      </c>
      <c r="BO23" s="42">
        <f t="shared" ref="BO23:BO26" si="46">BN23+(BN23*BO$2)</f>
        <v>5826904.1512499889</v>
      </c>
      <c r="BP23" s="42">
        <f t="shared" ref="BP23:BP26" si="47">BO23+(BO23*BP$2)</f>
        <v>5947499.9909293139</v>
      </c>
      <c r="BQ23" s="42">
        <f t="shared" ref="BQ23:BQ26" si="48">BP23+(BP23*BQ$2)</f>
        <v>6070324.3971214332</v>
      </c>
      <c r="BR23" s="42">
        <f t="shared" ref="BR23:BR26" si="49">BQ23+(BQ23*BR$2)</f>
        <v>6196286.3189951126</v>
      </c>
      <c r="BS23" s="42">
        <f t="shared" ref="BS23:BS26" si="50">BR23+(BR23*BS$2)</f>
        <v>6325586.3798258463</v>
      </c>
      <c r="BT23" s="42">
        <f t="shared" ref="BT23:BT26" si="51">BS23+(BS23*BT$2)</f>
        <v>6458360.4823219012</v>
      </c>
      <c r="BU23" s="42">
        <f t="shared" ref="BU23:BU26" si="52">BT23+(BT23*BU$2)</f>
        <v>6594758.8220987208</v>
      </c>
      <c r="BV23" s="42">
        <f t="shared" ref="BV23:BV26" si="53">BU23+(BU23*BV$2)</f>
        <v>6734940.5109181916</v>
      </c>
      <c r="BW23" s="42">
        <f t="shared" ref="BW23:BW26" si="54">BV23+(BV23*BW$2)</f>
        <v>6877863.4774193931</v>
      </c>
      <c r="BX23" s="42">
        <f t="shared" ref="BX23:BX26" si="55">BW23+(BW23*BX$2)</f>
        <v>7023685.763696691</v>
      </c>
      <c r="BY23" s="42">
        <f t="shared" ref="BY23:BY26" si="56">BX23+(BX23*BY$2)</f>
        <v>7172541.485303605</v>
      </c>
      <c r="BZ23" s="42">
        <f t="shared" ref="BZ23:BZ26" si="57">BY23+(BY23*BZ$2)</f>
        <v>7324508.179577616</v>
      </c>
      <c r="CA23" s="42">
        <f t="shared" ref="CA23:CA26" si="58">BZ23+(BZ23*CA$2)</f>
        <v>7479656.7661177935</v>
      </c>
    </row>
    <row r="24" spans="1:79" ht="15" thickTop="1" x14ac:dyDescent="0.35">
      <c r="A24" s="13" t="s">
        <v>7</v>
      </c>
      <c r="B24" s="116" t="s">
        <v>8</v>
      </c>
      <c r="C24" s="117"/>
      <c r="D24" s="117"/>
      <c r="E24" s="117"/>
      <c r="F24" s="117"/>
      <c r="J24" s="23" t="s">
        <v>133</v>
      </c>
      <c r="K24" s="42">
        <f t="shared" ref="K24:K26" si="59">K18*$AJ$5</f>
        <v>4773107.9633569503</v>
      </c>
      <c r="L24" s="42">
        <f t="shared" ref="L24:AA26" si="60">K24+(K24*L$2)</f>
        <v>4916110.277939125</v>
      </c>
      <c r="M24" s="42">
        <f t="shared" si="60"/>
        <v>5022347.421045389</v>
      </c>
      <c r="N24" s="42">
        <f t="shared" si="60"/>
        <v>4847268.3899477469</v>
      </c>
      <c r="O24" s="42">
        <f t="shared" si="60"/>
        <v>5129767.1917139012</v>
      </c>
      <c r="P24" s="42">
        <f t="shared" si="60"/>
        <v>5318286.1360093867</v>
      </c>
      <c r="Q24" s="42">
        <f t="shared" si="60"/>
        <v>5486982.1722436044</v>
      </c>
      <c r="R24" s="42">
        <f t="shared" si="60"/>
        <v>5616051.9966327762</v>
      </c>
      <c r="S24" s="42">
        <f t="shared" si="60"/>
        <v>5741477.1578909084</v>
      </c>
      <c r="T24" s="42">
        <f t="shared" si="60"/>
        <v>5869703.4810838057</v>
      </c>
      <c r="U24" s="42">
        <f t="shared" si="60"/>
        <v>6000793.525494677</v>
      </c>
      <c r="V24" s="42">
        <f t="shared" si="60"/>
        <v>6132810.9830555599</v>
      </c>
      <c r="W24" s="42">
        <f t="shared" si="60"/>
        <v>6267732.8246827824</v>
      </c>
      <c r="X24" s="42">
        <f t="shared" si="60"/>
        <v>6405622.9468258033</v>
      </c>
      <c r="Y24" s="42">
        <f t="shared" si="60"/>
        <v>6546546.6516559711</v>
      </c>
      <c r="Z24" s="42">
        <f t="shared" si="60"/>
        <v>6690570.6779924026</v>
      </c>
      <c r="AA24" s="42">
        <f t="shared" si="60"/>
        <v>6837763.2329082359</v>
      </c>
      <c r="AB24" s="42">
        <f t="shared" si="23"/>
        <v>6988194.0240322175</v>
      </c>
      <c r="AC24" s="42">
        <f t="shared" si="23"/>
        <v>7141934.2925609266</v>
      </c>
      <c r="AD24" s="42">
        <f t="shared" si="23"/>
        <v>7299056.8469972666</v>
      </c>
      <c r="AE24" s="42">
        <f t="shared" si="23"/>
        <v>7459636.0976312067</v>
      </c>
      <c r="AF24" s="42">
        <f t="shared" si="23"/>
        <v>7623748.0917790933</v>
      </c>
      <c r="AG24" s="42">
        <f t="shared" si="23"/>
        <v>7791470.5497982334</v>
      </c>
      <c r="AH24" s="42">
        <f t="shared" si="23"/>
        <v>7962882.9018937945</v>
      </c>
      <c r="AI24" s="42">
        <f t="shared" si="23"/>
        <v>8138066.3257354582</v>
      </c>
      <c r="AJ24" s="42">
        <f t="shared" si="23"/>
        <v>8317103.7849016385</v>
      </c>
      <c r="AK24" s="42">
        <f t="shared" si="23"/>
        <v>8500080.0681694746</v>
      </c>
      <c r="AL24" s="42">
        <f t="shared" si="23"/>
        <v>8687081.8296692036</v>
      </c>
      <c r="AM24" s="42">
        <f t="shared" si="23"/>
        <v>8878197.6299219262</v>
      </c>
      <c r="AN24" s="42">
        <f t="shared" si="23"/>
        <v>9036051.9837819375</v>
      </c>
      <c r="AO24" s="42">
        <f t="shared" si="23"/>
        <v>9192917.8462203927</v>
      </c>
      <c r="AP24" s="42">
        <f t="shared" si="23"/>
        <v>9352047.2541384678</v>
      </c>
      <c r="AQ24" s="42">
        <f t="shared" si="23"/>
        <v>9513183.0283272732</v>
      </c>
      <c r="AR24" s="42">
        <f t="shared" si="23"/>
        <v>9676334.1172630861</v>
      </c>
      <c r="AS24" s="42">
        <f t="shared" si="24"/>
        <v>9891957.417506624</v>
      </c>
      <c r="AT24" s="42">
        <f t="shared" si="25"/>
        <v>10107451.407013178</v>
      </c>
      <c r="AU24" s="42">
        <f t="shared" si="26"/>
        <v>10324177.381898133</v>
      </c>
      <c r="AV24" s="42">
        <f t="shared" si="27"/>
        <v>10544809.749717087</v>
      </c>
      <c r="AW24" s="42">
        <f t="shared" si="28"/>
        <v>10769807.048033308</v>
      </c>
      <c r="AX24" s="42">
        <f t="shared" si="29"/>
        <v>10999235.289148295</v>
      </c>
      <c r="AY24" s="42">
        <f t="shared" si="30"/>
        <v>11233160.232702294</v>
      </c>
      <c r="AZ24" s="42">
        <f t="shared" si="31"/>
        <v>11471776.396094188</v>
      </c>
      <c r="BA24" s="42">
        <f t="shared" si="32"/>
        <v>11715161.502614498</v>
      </c>
      <c r="BB24" s="42">
        <f t="shared" si="33"/>
        <v>11963393.579351259</v>
      </c>
      <c r="BC24" s="42">
        <f t="shared" si="34"/>
        <v>12216550.88822954</v>
      </c>
      <c r="BD24" s="42">
        <f t="shared" si="35"/>
        <v>12474711.851646973</v>
      </c>
      <c r="BE24" s="42">
        <f t="shared" si="36"/>
        <v>12737954.972404046</v>
      </c>
      <c r="BF24" s="42">
        <f t="shared" si="37"/>
        <v>13006358.747614428</v>
      </c>
      <c r="BG24" s="42">
        <f t="shared" si="38"/>
        <v>13280001.576266753</v>
      </c>
      <c r="BH24" s="42">
        <f t="shared" si="39"/>
        <v>13558961.660095043</v>
      </c>
      <c r="BI24" s="42">
        <f t="shared" si="40"/>
        <v>13843316.897400409</v>
      </c>
      <c r="BJ24" s="42">
        <f t="shared" si="41"/>
        <v>14133144.769451749</v>
      </c>
      <c r="BK24" s="42">
        <f t="shared" si="42"/>
        <v>14428522.219078004</v>
      </c>
      <c r="BL24" s="42">
        <f t="shared" si="43"/>
        <v>14729525.521049052</v>
      </c>
      <c r="BM24" s="42">
        <f t="shared" si="44"/>
        <v>15036230.143826643</v>
      </c>
      <c r="BN24" s="42">
        <f t="shared" si="45"/>
        <v>15348710.602250898</v>
      </c>
      <c r="BO24" s="42">
        <f t="shared" si="46"/>
        <v>15667040.300711896</v>
      </c>
      <c r="BP24" s="42">
        <f t="shared" si="47"/>
        <v>15991291.366339751</v>
      </c>
      <c r="BQ24" s="42">
        <f t="shared" si="48"/>
        <v>16321534.47173048</v>
      </c>
      <c r="BR24" s="42">
        <f t="shared" si="49"/>
        <v>16660213.546437195</v>
      </c>
      <c r="BS24" s="42">
        <f t="shared" si="50"/>
        <v>17007868.014631089</v>
      </c>
      <c r="BT24" s="42">
        <f t="shared" si="51"/>
        <v>17364863.28359399</v>
      </c>
      <c r="BU24" s="42">
        <f t="shared" si="52"/>
        <v>17731603.190543585</v>
      </c>
      <c r="BV24" s="42">
        <f t="shared" si="53"/>
        <v>18108515.545912493</v>
      </c>
      <c r="BW24" s="42">
        <f t="shared" si="54"/>
        <v>18492798.48895546</v>
      </c>
      <c r="BX24" s="42">
        <f t="shared" si="55"/>
        <v>18884876.954045415</v>
      </c>
      <c r="BY24" s="42">
        <f t="shared" si="56"/>
        <v>19285111.543266654</v>
      </c>
      <c r="BZ24" s="42">
        <f t="shared" si="57"/>
        <v>19693710.734493468</v>
      </c>
      <c r="CA24" s="42">
        <f t="shared" si="58"/>
        <v>20110865.212210767</v>
      </c>
    </row>
    <row r="25" spans="1:79" ht="14.5" x14ac:dyDescent="0.35">
      <c r="J25" s="23" t="s">
        <v>134</v>
      </c>
      <c r="K25" s="42">
        <f t="shared" si="59"/>
        <v>1257937.3203921027</v>
      </c>
      <c r="L25" s="42">
        <f t="shared" si="60"/>
        <v>1295625.1225110502</v>
      </c>
      <c r="M25" s="42">
        <f t="shared" si="23"/>
        <v>1323623.5814085139</v>
      </c>
      <c r="N25" s="42">
        <f t="shared" si="23"/>
        <v>1277482.0633606131</v>
      </c>
      <c r="O25" s="42">
        <f t="shared" si="23"/>
        <v>1351933.7180132696</v>
      </c>
      <c r="P25" s="42">
        <f t="shared" si="23"/>
        <v>1401617.2821502571</v>
      </c>
      <c r="Q25" s="42">
        <f t="shared" si="23"/>
        <v>1446076.5823400633</v>
      </c>
      <c r="R25" s="42">
        <f t="shared" si="23"/>
        <v>1480092.5212800668</v>
      </c>
      <c r="S25" s="42">
        <f t="shared" si="23"/>
        <v>1513147.9209219883</v>
      </c>
      <c r="T25" s="42">
        <f t="shared" si="23"/>
        <v>1546941.5578225793</v>
      </c>
      <c r="U25" s="42">
        <f t="shared" si="23"/>
        <v>1581489.9192806168</v>
      </c>
      <c r="V25" s="42">
        <f t="shared" si="23"/>
        <v>1616282.6975047903</v>
      </c>
      <c r="W25" s="42">
        <f t="shared" si="23"/>
        <v>1651840.9168498956</v>
      </c>
      <c r="X25" s="42">
        <f t="shared" si="23"/>
        <v>1688181.4170205933</v>
      </c>
      <c r="Y25" s="42">
        <f t="shared" si="23"/>
        <v>1725321.4081950462</v>
      </c>
      <c r="Z25" s="42">
        <f t="shared" si="23"/>
        <v>1763278.4791753374</v>
      </c>
      <c r="AA25" s="42">
        <f t="shared" si="23"/>
        <v>1802070.6057171947</v>
      </c>
      <c r="AB25" s="42">
        <f t="shared" si="23"/>
        <v>1841716.1590429731</v>
      </c>
      <c r="AC25" s="42">
        <f t="shared" si="23"/>
        <v>1882233.9145419186</v>
      </c>
      <c r="AD25" s="42">
        <f t="shared" si="23"/>
        <v>1923643.0606618407</v>
      </c>
      <c r="AE25" s="42">
        <f t="shared" si="23"/>
        <v>1965963.2079964012</v>
      </c>
      <c r="AF25" s="42">
        <f t="shared" si="23"/>
        <v>2009214.398572322</v>
      </c>
      <c r="AG25" s="42">
        <f t="shared" si="23"/>
        <v>2053417.1153409132</v>
      </c>
      <c r="AH25" s="42">
        <f t="shared" si="23"/>
        <v>2098592.2918784134</v>
      </c>
      <c r="AI25" s="42">
        <f t="shared" si="23"/>
        <v>2144761.3222997384</v>
      </c>
      <c r="AJ25" s="42">
        <f t="shared" si="23"/>
        <v>2191946.0713903327</v>
      </c>
      <c r="AK25" s="42">
        <f t="shared" si="23"/>
        <v>2240168.8849609201</v>
      </c>
      <c r="AL25" s="42">
        <f t="shared" si="23"/>
        <v>2289452.6004300602</v>
      </c>
      <c r="AM25" s="42">
        <f t="shared" si="23"/>
        <v>2339820.5576395215</v>
      </c>
      <c r="AN25" s="42">
        <f t="shared" si="23"/>
        <v>2381422.5671543521</v>
      </c>
      <c r="AO25" s="42">
        <f t="shared" si="23"/>
        <v>2422764.0629201517</v>
      </c>
      <c r="AP25" s="42">
        <f t="shared" si="23"/>
        <v>2464702.1088492996</v>
      </c>
      <c r="AQ25" s="42">
        <f t="shared" si="23"/>
        <v>2507168.926184773</v>
      </c>
      <c r="AR25" s="42">
        <f t="shared" si="23"/>
        <v>2550166.8732688418</v>
      </c>
      <c r="AS25" s="42">
        <f t="shared" si="24"/>
        <v>2606993.7036285917</v>
      </c>
      <c r="AT25" s="42">
        <f t="shared" si="25"/>
        <v>2663786.4545576591</v>
      </c>
      <c r="AU25" s="42">
        <f t="shared" si="26"/>
        <v>2720903.8912884234</v>
      </c>
      <c r="AV25" s="42">
        <f t="shared" si="27"/>
        <v>2779050.8453687881</v>
      </c>
      <c r="AW25" s="42">
        <f t="shared" si="28"/>
        <v>2838348.1629053289</v>
      </c>
      <c r="AX25" s="42">
        <f t="shared" si="29"/>
        <v>2898813.2412287369</v>
      </c>
      <c r="AY25" s="42">
        <f t="shared" si="30"/>
        <v>2960463.4110816382</v>
      </c>
      <c r="AZ25" s="42">
        <f t="shared" si="31"/>
        <v>3023349.936901669</v>
      </c>
      <c r="BA25" s="42">
        <f t="shared" si="32"/>
        <v>3087493.3024131791</v>
      </c>
      <c r="BB25" s="42">
        <f t="shared" si="33"/>
        <v>3152914.0714053796</v>
      </c>
      <c r="BC25" s="42">
        <f t="shared" si="34"/>
        <v>3219632.8695580298</v>
      </c>
      <c r="BD25" s="42">
        <f t="shared" si="35"/>
        <v>3287670.3648429201</v>
      </c>
      <c r="BE25" s="42">
        <f t="shared" si="36"/>
        <v>3357047.2464217544</v>
      </c>
      <c r="BF25" s="42">
        <f t="shared" si="37"/>
        <v>3427784.2019574954</v>
      </c>
      <c r="BG25" s="42">
        <f t="shared" si="38"/>
        <v>3499901.893252566</v>
      </c>
      <c r="BH25" s="42">
        <f t="shared" si="39"/>
        <v>3573420.9301235685</v>
      </c>
      <c r="BI25" s="42">
        <f t="shared" si="40"/>
        <v>3648361.8424183326</v>
      </c>
      <c r="BJ25" s="42">
        <f t="shared" si="41"/>
        <v>3724745.0500771832</v>
      </c>
      <c r="BK25" s="42">
        <f t="shared" si="42"/>
        <v>3802590.8311363193</v>
      </c>
      <c r="BL25" s="42">
        <f t="shared" si="43"/>
        <v>3881919.2875671131</v>
      </c>
      <c r="BM25" s="42">
        <f t="shared" si="44"/>
        <v>3962750.3088410101</v>
      </c>
      <c r="BN25" s="42">
        <f t="shared" si="45"/>
        <v>4045103.5331055308</v>
      </c>
      <c r="BO25" s="42">
        <f t="shared" si="46"/>
        <v>4128998.3058526414</v>
      </c>
      <c r="BP25" s="42">
        <f t="shared" si="47"/>
        <v>4214453.6359565342</v>
      </c>
      <c r="BQ25" s="42">
        <f t="shared" si="48"/>
        <v>4301488.1489535989</v>
      </c>
      <c r="BR25" s="42">
        <f t="shared" si="49"/>
        <v>4390745.9346521664</v>
      </c>
      <c r="BS25" s="42">
        <f t="shared" si="50"/>
        <v>4482369.1565653356</v>
      </c>
      <c r="BT25" s="42">
        <f t="shared" si="51"/>
        <v>4576454.116612209</v>
      </c>
      <c r="BU25" s="42">
        <f t="shared" si="52"/>
        <v>4673107.2447984321</v>
      </c>
      <c r="BV25" s="42">
        <f t="shared" si="53"/>
        <v>4772441.2891936861</v>
      </c>
      <c r="BW25" s="42">
        <f t="shared" si="54"/>
        <v>4873717.8283700347</v>
      </c>
      <c r="BX25" s="42">
        <f t="shared" si="55"/>
        <v>4977048.8524208348</v>
      </c>
      <c r="BY25" s="42">
        <f t="shared" si="56"/>
        <v>5082529.3968707668</v>
      </c>
      <c r="BZ25" s="42">
        <f t="shared" si="57"/>
        <v>5190214.4053960601</v>
      </c>
      <c r="CA25" s="42">
        <f t="shared" si="58"/>
        <v>5300154.1322821463</v>
      </c>
    </row>
    <row r="26" spans="1:79" ht="14.5" x14ac:dyDescent="0.35">
      <c r="J26" s="23" t="s">
        <v>135</v>
      </c>
      <c r="K26" s="42">
        <f t="shared" si="59"/>
        <v>2703977.4176652674</v>
      </c>
      <c r="L26" s="42">
        <f t="shared" si="60"/>
        <v>2784988.5810985188</v>
      </c>
      <c r="M26" s="42">
        <f t="shared" si="23"/>
        <v>2845172.1843360579</v>
      </c>
      <c r="N26" s="42">
        <f t="shared" si="23"/>
        <v>2745989.4819901027</v>
      </c>
      <c r="O26" s="42">
        <f t="shared" si="23"/>
        <v>2906025.749000486</v>
      </c>
      <c r="P26" s="42">
        <f t="shared" si="23"/>
        <v>3012822.1952762539</v>
      </c>
      <c r="Q26" s="42">
        <f t="shared" si="23"/>
        <v>3108388.9153104168</v>
      </c>
      <c r="R26" s="42">
        <f t="shared" si="23"/>
        <v>3181507.2887328542</v>
      </c>
      <c r="S26" s="42">
        <f t="shared" si="23"/>
        <v>3252560.9515145547</v>
      </c>
      <c r="T26" s="42">
        <f t="shared" si="23"/>
        <v>3325201.479431713</v>
      </c>
      <c r="U26" s="42">
        <f t="shared" si="23"/>
        <v>3399464.3124723546</v>
      </c>
      <c r="V26" s="42">
        <f t="shared" si="23"/>
        <v>3474252.5273467465</v>
      </c>
      <c r="W26" s="42">
        <f t="shared" si="23"/>
        <v>3550686.082948375</v>
      </c>
      <c r="X26" s="42">
        <f t="shared" si="23"/>
        <v>3628801.1767732394</v>
      </c>
      <c r="Y26" s="42">
        <f t="shared" si="23"/>
        <v>3708634.8026622506</v>
      </c>
      <c r="Z26" s="42">
        <f t="shared" si="23"/>
        <v>3790224.7683208203</v>
      </c>
      <c r="AA26" s="42">
        <f t="shared" si="23"/>
        <v>3873609.7132238783</v>
      </c>
      <c r="AB26" s="42">
        <f t="shared" si="23"/>
        <v>3958829.1269148034</v>
      </c>
      <c r="AC26" s="42">
        <f t="shared" si="23"/>
        <v>4045923.3677069289</v>
      </c>
      <c r="AD26" s="42">
        <f t="shared" si="23"/>
        <v>4134933.6817964814</v>
      </c>
      <c r="AE26" s="42">
        <f t="shared" si="23"/>
        <v>4225902.2227960043</v>
      </c>
      <c r="AF26" s="42">
        <f t="shared" si="23"/>
        <v>4318872.0716975164</v>
      </c>
      <c r="AG26" s="42">
        <f t="shared" si="23"/>
        <v>4413887.2572748614</v>
      </c>
      <c r="AH26" s="42">
        <f t="shared" si="23"/>
        <v>4510992.7769349087</v>
      </c>
      <c r="AI26" s="42">
        <f t="shared" si="23"/>
        <v>4610234.6180274766</v>
      </c>
      <c r="AJ26" s="42">
        <f t="shared" si="23"/>
        <v>4711659.7796240812</v>
      </c>
      <c r="AK26" s="42">
        <f t="shared" si="23"/>
        <v>4815316.294775811</v>
      </c>
      <c r="AL26" s="42">
        <f t="shared" si="23"/>
        <v>4921253.2532608788</v>
      </c>
      <c r="AM26" s="42">
        <f t="shared" si="23"/>
        <v>5029520.8248326182</v>
      </c>
      <c r="AN26" s="42">
        <f t="shared" si="23"/>
        <v>5118945.7050981419</v>
      </c>
      <c r="AO26" s="42">
        <f t="shared" si="23"/>
        <v>5207810.6025386453</v>
      </c>
      <c r="AP26" s="42">
        <f t="shared" si="23"/>
        <v>5297957.8040685896</v>
      </c>
      <c r="AQ26" s="42">
        <f t="shared" si="23"/>
        <v>5389241.6170326918</v>
      </c>
      <c r="AR26" s="42">
        <f t="shared" si="23"/>
        <v>5481667.1107648024</v>
      </c>
      <c r="AS26" s="42">
        <f t="shared" si="24"/>
        <v>5603818.2414446389</v>
      </c>
      <c r="AT26" s="42">
        <f t="shared" si="25"/>
        <v>5725896.117273475</v>
      </c>
      <c r="AU26" s="42">
        <f t="shared" si="26"/>
        <v>5848671.9158536224</v>
      </c>
      <c r="AV26" s="42">
        <f t="shared" si="27"/>
        <v>5973660.695652537</v>
      </c>
      <c r="AW26" s="42">
        <f t="shared" si="28"/>
        <v>6101122.2193292137</v>
      </c>
      <c r="AX26" s="42">
        <f t="shared" si="29"/>
        <v>6231093.883015044</v>
      </c>
      <c r="AY26" s="42">
        <f t="shared" si="30"/>
        <v>6363612.9397081966</v>
      </c>
      <c r="AZ26" s="42">
        <f t="shared" si="31"/>
        <v>6498789.5839942442</v>
      </c>
      <c r="BA26" s="42">
        <f t="shared" si="32"/>
        <v>6636667.8463087054</v>
      </c>
      <c r="BB26" s="42">
        <f t="shared" si="33"/>
        <v>6777291.9291891363</v>
      </c>
      <c r="BC26" s="42">
        <f t="shared" si="34"/>
        <v>6920706.1682088524</v>
      </c>
      <c r="BD26" s="42">
        <f t="shared" si="35"/>
        <v>7066954.9898492703</v>
      </c>
      <c r="BE26" s="42">
        <f t="shared" si="36"/>
        <v>7216082.8661402231</v>
      </c>
      <c r="BF26" s="42">
        <f t="shared" si="37"/>
        <v>7368134.2658899464</v>
      </c>
      <c r="BG26" s="42">
        <f t="shared" si="38"/>
        <v>7523153.6023186035</v>
      </c>
      <c r="BH26" s="42">
        <f t="shared" si="39"/>
        <v>7681185.1769011328</v>
      </c>
      <c r="BI26" s="42">
        <f t="shared" si="40"/>
        <v>7842273.1192169804</v>
      </c>
      <c r="BJ26" s="42">
        <f t="shared" si="41"/>
        <v>8006461.322595818</v>
      </c>
      <c r="BK26" s="42">
        <f t="shared" si="42"/>
        <v>8173793.3753397558</v>
      </c>
      <c r="BL26" s="42">
        <f t="shared" si="43"/>
        <v>8344312.4872937985</v>
      </c>
      <c r="BM26" s="42">
        <f t="shared" si="44"/>
        <v>8518061.4115274083</v>
      </c>
      <c r="BN26" s="42">
        <f t="shared" si="45"/>
        <v>8695082.360881051</v>
      </c>
      <c r="BO26" s="42">
        <f t="shared" si="46"/>
        <v>8875416.9191225041</v>
      </c>
      <c r="BP26" s="42">
        <f t="shared" si="47"/>
        <v>9059105.9464486279</v>
      </c>
      <c r="BQ26" s="42">
        <f t="shared" si="48"/>
        <v>9246189.4790591393</v>
      </c>
      <c r="BR26" s="42">
        <f t="shared" si="49"/>
        <v>9438052.0090654064</v>
      </c>
      <c r="BS26" s="42">
        <f t="shared" si="50"/>
        <v>9634999.1215890404</v>
      </c>
      <c r="BT26" s="42">
        <f t="shared" si="51"/>
        <v>9837237.8207552172</v>
      </c>
      <c r="BU26" s="42">
        <f t="shared" si="52"/>
        <v>10044996.881342426</v>
      </c>
      <c r="BV26" s="42">
        <f t="shared" si="53"/>
        <v>10258518.659014467</v>
      </c>
      <c r="BW26" s="42">
        <f t="shared" si="54"/>
        <v>10476215.892758019</v>
      </c>
      <c r="BX26" s="42">
        <f t="shared" si="55"/>
        <v>10698329.308941983</v>
      </c>
      <c r="BY26" s="42">
        <f t="shared" si="56"/>
        <v>10925063.189535296</v>
      </c>
      <c r="BZ26" s="42">
        <f t="shared" si="57"/>
        <v>11156535.637767233</v>
      </c>
      <c r="CA26" s="42">
        <f t="shared" si="58"/>
        <v>11392854.676868165</v>
      </c>
    </row>
    <row r="27" spans="1:79" ht="15" thickBot="1" x14ac:dyDescent="0.4">
      <c r="A27" s="1" t="s">
        <v>62</v>
      </c>
      <c r="B27" s="2"/>
      <c r="C27" s="1" t="s">
        <v>63</v>
      </c>
      <c r="D27" s="2"/>
      <c r="E27" s="2"/>
      <c r="F27" s="2"/>
      <c r="J27" s="2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79" ht="15.5" thickTop="1" thickBot="1" x14ac:dyDescent="0.4">
      <c r="A28" s="3" t="s">
        <v>0</v>
      </c>
      <c r="B28" s="4">
        <v>2020</v>
      </c>
      <c r="C28" s="4">
        <v>2025</v>
      </c>
      <c r="D28" s="4">
        <v>2030</v>
      </c>
      <c r="E28" s="4">
        <v>2035</v>
      </c>
      <c r="F28" s="5">
        <v>2040</v>
      </c>
      <c r="J28" s="23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79" ht="15.5" thickTop="1" thickBot="1" x14ac:dyDescent="0.4">
      <c r="A29" s="6" t="s">
        <v>64</v>
      </c>
      <c r="B29" s="108" t="s">
        <v>65</v>
      </c>
      <c r="C29" s="109"/>
      <c r="D29" s="109"/>
      <c r="E29" s="109"/>
      <c r="F29" s="109"/>
      <c r="J29" s="23" t="s">
        <v>107</v>
      </c>
      <c r="K29" s="43">
        <v>188000</v>
      </c>
      <c r="L29" s="41">
        <f>K29*(1+L$2)^(L$16-2017)</f>
        <v>193632.48</v>
      </c>
      <c r="M29" s="42">
        <f t="shared" ref="M29:AR29" si="61">L29+(L29*L$2)</f>
        <v>199433.70910080001</v>
      </c>
      <c r="N29" s="42">
        <f t="shared" si="61"/>
        <v>203743.4715544683</v>
      </c>
      <c r="O29" s="42">
        <f t="shared" si="61"/>
        <v>196640.97413607955</v>
      </c>
      <c r="P29" s="42">
        <f t="shared" si="61"/>
        <v>208101.21010873027</v>
      </c>
      <c r="Q29" s="42">
        <f t="shared" si="61"/>
        <v>215748.9295802261</v>
      </c>
      <c r="R29" s="42">
        <f t="shared" si="61"/>
        <v>222592.48562651087</v>
      </c>
      <c r="S29" s="42">
        <f t="shared" si="61"/>
        <v>227828.51011652948</v>
      </c>
      <c r="T29" s="42">
        <f t="shared" si="61"/>
        <v>232916.68017579862</v>
      </c>
      <c r="U29" s="42">
        <f t="shared" si="61"/>
        <v>238118.48603305811</v>
      </c>
      <c r="V29" s="42">
        <f t="shared" si="61"/>
        <v>243436.46555446307</v>
      </c>
      <c r="W29" s="42">
        <f t="shared" si="61"/>
        <v>248792.06779666126</v>
      </c>
      <c r="X29" s="42">
        <f t="shared" si="61"/>
        <v>254265.4932881878</v>
      </c>
      <c r="Y29" s="42">
        <f t="shared" si="61"/>
        <v>259859.33414052794</v>
      </c>
      <c r="Z29" s="42">
        <f t="shared" si="61"/>
        <v>265576.23949161958</v>
      </c>
      <c r="AA29" s="42">
        <f t="shared" si="61"/>
        <v>271418.91676043521</v>
      </c>
      <c r="AB29" s="42">
        <f t="shared" si="61"/>
        <v>277390.1329291648</v>
      </c>
      <c r="AC29" s="42">
        <f t="shared" si="61"/>
        <v>283492.71585360641</v>
      </c>
      <c r="AD29" s="42">
        <f t="shared" si="61"/>
        <v>289729.55560238578</v>
      </c>
      <c r="AE29" s="42">
        <f t="shared" si="61"/>
        <v>296103.60582563828</v>
      </c>
      <c r="AF29" s="42">
        <f t="shared" si="61"/>
        <v>302617.88515380234</v>
      </c>
      <c r="AG29" s="42">
        <f t="shared" si="61"/>
        <v>309275.47862718598</v>
      </c>
      <c r="AH29" s="42">
        <f t="shared" si="61"/>
        <v>316079.53915698407</v>
      </c>
      <c r="AI29" s="42">
        <f t="shared" si="61"/>
        <v>323033.28901843773</v>
      </c>
      <c r="AJ29" s="42">
        <f t="shared" si="61"/>
        <v>330140.02137684339</v>
      </c>
      <c r="AK29" s="42">
        <f t="shared" si="61"/>
        <v>337403.10184713395</v>
      </c>
      <c r="AL29" s="42">
        <f t="shared" si="61"/>
        <v>344825.9700877709</v>
      </c>
      <c r="AM29" s="42">
        <f t="shared" si="61"/>
        <v>352412.14142970188</v>
      </c>
      <c r="AN29" s="42">
        <f t="shared" si="61"/>
        <v>360165.20854115533</v>
      </c>
      <c r="AO29" s="42">
        <f t="shared" si="61"/>
        <v>366568.94594901707</v>
      </c>
      <c r="AP29" s="42">
        <f t="shared" si="61"/>
        <v>372932.58285069198</v>
      </c>
      <c r="AQ29" s="42">
        <f t="shared" si="61"/>
        <v>379388.04585983744</v>
      </c>
      <c r="AR29" s="42">
        <f t="shared" si="61"/>
        <v>385924.90189000242</v>
      </c>
      <c r="AS29" s="42">
        <f t="shared" ref="AS29:AS32" si="62">AR29+(AR29*AR$2)</f>
        <v>392543.51395741594</v>
      </c>
      <c r="AT29" s="42">
        <f t="shared" ref="AT29:AT32" si="63">AS29+(AS29*AS$2)</f>
        <v>401290.7861105848</v>
      </c>
      <c r="AU29" s="42">
        <f t="shared" ref="AU29:AU32" si="64">AT29+(AT29*AT$2)</f>
        <v>410032.8124660711</v>
      </c>
      <c r="AV29" s="42">
        <f t="shared" ref="AV29:AV32" si="65">AU29+(AU29*AU$2)</f>
        <v>418824.81723938813</v>
      </c>
      <c r="AW29" s="42">
        <f t="shared" ref="AW29:AW32" si="66">AV29+(AV29*AV$2)</f>
        <v>427775.29413558007</v>
      </c>
      <c r="AX29" s="42">
        <f t="shared" ref="AX29:AX32" si="67">AW29+(AW29*AW$2)</f>
        <v>436902.84482178517</v>
      </c>
      <c r="AY29" s="42">
        <f t="shared" ref="AY29:AY32" si="68">AX29+(AX29*AX$2)</f>
        <v>446210.14724406035</v>
      </c>
      <c r="AZ29" s="42">
        <f t="shared" ref="AZ29:AZ32" si="69">AY29+(AY29*AY$2)</f>
        <v>455699.86909865768</v>
      </c>
      <c r="BA29" s="42">
        <f t="shared" ref="BA29:BA32" si="70">AZ29+(AZ29*AZ$2)</f>
        <v>465379.90144662955</v>
      </c>
      <c r="BB29" s="42">
        <f t="shared" ref="BB29:BB32" si="71">BA29+(BA29*BA$2)</f>
        <v>475253.39731816371</v>
      </c>
      <c r="BC29" s="42">
        <f t="shared" ref="BC29:BC32" si="72">BB29+(BB29*BB$2)</f>
        <v>485323.52206771669</v>
      </c>
      <c r="BD29" s="42">
        <f t="shared" ref="BD29:BD32" si="73">BC29+(BC29*BC$2)</f>
        <v>495593.45057646802</v>
      </c>
      <c r="BE29" s="42">
        <f t="shared" ref="BE29:BE32" si="74">BD29+(BD29*BD$2)</f>
        <v>506066.36423554854</v>
      </c>
      <c r="BF29" s="42">
        <f t="shared" ref="BF29:BF32" si="75">BE29+(BE29*BE$2)</f>
        <v>516745.44769782212</v>
      </c>
      <c r="BG29" s="42">
        <f t="shared" ref="BG29:BG32" si="76">BF29+(BF29*BF$2)</f>
        <v>527633.88538545335</v>
      </c>
      <c r="BH29" s="42">
        <f t="shared" ref="BH29:BH32" si="77">BG29+(BG29*BG$2)</f>
        <v>538734.85773993144</v>
      </c>
      <c r="BI29" s="42">
        <f t="shared" ref="BI29:BI32" si="78">BH29+(BH29*BH$2)</f>
        <v>550051.53720064287</v>
      </c>
      <c r="BJ29" s="42">
        <f t="shared" ref="BJ29:BJ32" si="79">BI29+(BI29*BI$2)</f>
        <v>561587.08389749622</v>
      </c>
      <c r="BK29" s="42">
        <f t="shared" ref="BK29:BK32" si="80">BJ29+(BJ29*BJ$2)</f>
        <v>573344.64104249619</v>
      </c>
      <c r="BL29" s="42">
        <f t="shared" ref="BL29:BL32" si="81">BK29+(BK29*BK$2)</f>
        <v>585327.3300045497</v>
      </c>
      <c r="BM29" s="42">
        <f t="shared" ref="BM29:BM32" si="82">BL29+(BL29*BL$2)</f>
        <v>597538.24505115836</v>
      </c>
      <c r="BN29" s="42">
        <f t="shared" ref="BN29:BN32" si="83">BM29+(BM29*BM$2)</f>
        <v>609980.44774001639</v>
      </c>
      <c r="BO29" s="42">
        <f t="shared" ref="BO29:BO32" si="84">BN29+(BN29*BN$2)</f>
        <v>622656.96094288793</v>
      </c>
      <c r="BP29" s="42">
        <f t="shared" ref="BP29:BP32" si="85">BO29+(BO29*BO$2)</f>
        <v>635570.76248348923</v>
      </c>
      <c r="BQ29" s="42">
        <f t="shared" ref="BQ29:BQ32" si="86">BP29+(BP29*BP$2)</f>
        <v>648724.77837044746</v>
      </c>
      <c r="BR29" s="42">
        <f t="shared" ref="BR29:BR32" si="87">BQ29+(BQ29*BQ$2)</f>
        <v>662121.87560575386</v>
      </c>
      <c r="BS29" s="42">
        <f t="shared" ref="BS29:BS32" si="88">BR29+(BR29*BR$2)</f>
        <v>675861.19800596288</v>
      </c>
      <c r="BT29" s="42">
        <f t="shared" ref="BT29:BT32" si="89">BS29+(BS29*BS$2)</f>
        <v>689964.62859589665</v>
      </c>
      <c r="BU29" s="42">
        <f t="shared" ref="BU29:BU32" si="90">BT29+(BT29*BT$2)</f>
        <v>704446.99099126493</v>
      </c>
      <c r="BV29" s="42">
        <f t="shared" ref="BV29:BV32" si="91">BU29+(BU29*BU$2)</f>
        <v>719324.6678095524</v>
      </c>
      <c r="BW29" s="42">
        <f t="shared" ref="BW29:BW32" si="92">BV29+(BV29*BV$2)</f>
        <v>734615.01419874118</v>
      </c>
      <c r="BX29" s="42">
        <f t="shared" ref="BX29:BX32" si="93">BW29+(BW29*BW$2)</f>
        <v>750204.36601193075</v>
      </c>
      <c r="BY29" s="42">
        <f t="shared" ref="BY29:BY32" si="94">BX29+(BX29*BX$2)</f>
        <v>766109.96172289946</v>
      </c>
      <c r="BZ29" s="42">
        <f t="shared" ref="BZ29:BZ32" si="95">BY29+(BY29*BY$2)</f>
        <v>782346.43001308758</v>
      </c>
      <c r="CA29" s="42">
        <f t="shared" ref="CA29:CA32" si="96">BZ29+(BZ29*BZ$2)</f>
        <v>798922.22828344512</v>
      </c>
    </row>
    <row r="30" spans="1:79" ht="15.5" thickTop="1" thickBot="1" x14ac:dyDescent="0.4">
      <c r="A30" s="7" t="s">
        <v>66</v>
      </c>
      <c r="B30" s="110" t="s">
        <v>67</v>
      </c>
      <c r="C30" s="111"/>
      <c r="D30" s="111"/>
      <c r="E30" s="111"/>
      <c r="F30" s="111"/>
      <c r="J30" s="23" t="s">
        <v>108</v>
      </c>
      <c r="K30" s="43">
        <v>238000</v>
      </c>
      <c r="L30" s="41">
        <f>K30*(1+L$2)^(L$16-2017)</f>
        <v>245130.48</v>
      </c>
      <c r="M30" s="42">
        <f t="shared" ref="M30:AR30" si="97">L30+(L30*L$2)</f>
        <v>252474.58918080002</v>
      </c>
      <c r="N30" s="42">
        <f t="shared" si="97"/>
        <v>257930.56505299712</v>
      </c>
      <c r="O30" s="42">
        <f t="shared" si="97"/>
        <v>248939.10555524964</v>
      </c>
      <c r="P30" s="42">
        <f t="shared" si="97"/>
        <v>263447.27662700962</v>
      </c>
      <c r="Q30" s="42">
        <f t="shared" si="97"/>
        <v>273128.96404305223</v>
      </c>
      <c r="R30" s="42">
        <f t="shared" si="97"/>
        <v>281792.61478249787</v>
      </c>
      <c r="S30" s="42">
        <f t="shared" si="97"/>
        <v>288421.19897730864</v>
      </c>
      <c r="T30" s="42">
        <f t="shared" si="97"/>
        <v>294862.60575446853</v>
      </c>
      <c r="U30" s="42">
        <f t="shared" si="97"/>
        <v>301447.87061631831</v>
      </c>
      <c r="V30" s="42">
        <f t="shared" si="97"/>
        <v>308180.2063934161</v>
      </c>
      <c r="W30" s="42">
        <f t="shared" si="97"/>
        <v>314960.17093407124</v>
      </c>
      <c r="X30" s="42">
        <f t="shared" si="97"/>
        <v>321889.29469462082</v>
      </c>
      <c r="Y30" s="42">
        <f t="shared" si="97"/>
        <v>328970.85917790246</v>
      </c>
      <c r="Z30" s="42">
        <f t="shared" si="97"/>
        <v>336208.21807981632</v>
      </c>
      <c r="AA30" s="42">
        <f t="shared" si="97"/>
        <v>343604.79887757229</v>
      </c>
      <c r="AB30" s="42">
        <f t="shared" si="97"/>
        <v>351164.10445287888</v>
      </c>
      <c r="AC30" s="42">
        <f t="shared" si="97"/>
        <v>358889.71475084219</v>
      </c>
      <c r="AD30" s="42">
        <f t="shared" si="97"/>
        <v>366785.28847536072</v>
      </c>
      <c r="AE30" s="42">
        <f t="shared" si="97"/>
        <v>374854.56482181867</v>
      </c>
      <c r="AF30" s="42">
        <f t="shared" si="97"/>
        <v>383101.36524789868</v>
      </c>
      <c r="AG30" s="42">
        <f t="shared" si="97"/>
        <v>391529.59528335242</v>
      </c>
      <c r="AH30" s="42">
        <f t="shared" si="97"/>
        <v>400143.24637958617</v>
      </c>
      <c r="AI30" s="42">
        <f t="shared" si="97"/>
        <v>408946.39779993705</v>
      </c>
      <c r="AJ30" s="42">
        <f t="shared" si="97"/>
        <v>417943.21855153568</v>
      </c>
      <c r="AK30" s="42">
        <f t="shared" si="97"/>
        <v>427137.96935966949</v>
      </c>
      <c r="AL30" s="42">
        <f t="shared" si="97"/>
        <v>436535.00468558219</v>
      </c>
      <c r="AM30" s="42">
        <f t="shared" si="97"/>
        <v>446138.774788665</v>
      </c>
      <c r="AN30" s="42">
        <f t="shared" si="97"/>
        <v>455953.82783401565</v>
      </c>
      <c r="AO30" s="42">
        <f t="shared" si="97"/>
        <v>464060.68689290446</v>
      </c>
      <c r="AP30" s="42">
        <f t="shared" si="97"/>
        <v>472116.78041736525</v>
      </c>
      <c r="AQ30" s="42">
        <f t="shared" si="97"/>
        <v>480289.12188638985</v>
      </c>
      <c r="AR30" s="42">
        <f t="shared" si="97"/>
        <v>488564.50345649233</v>
      </c>
      <c r="AS30" s="42">
        <f t="shared" si="62"/>
        <v>496943.38469077117</v>
      </c>
      <c r="AT30" s="42">
        <f t="shared" si="63"/>
        <v>508017.05901233602</v>
      </c>
      <c r="AU30" s="42">
        <f t="shared" si="64"/>
        <v>519084.09237726015</v>
      </c>
      <c r="AV30" s="42">
        <f t="shared" si="65"/>
        <v>530214.39629241684</v>
      </c>
      <c r="AW30" s="42">
        <f t="shared" si="66"/>
        <v>541545.31917163858</v>
      </c>
      <c r="AX30" s="42">
        <f t="shared" si="67"/>
        <v>553100.40993396204</v>
      </c>
      <c r="AY30" s="42">
        <f t="shared" si="68"/>
        <v>564883.05874514021</v>
      </c>
      <c r="AZ30" s="42">
        <f t="shared" si="69"/>
        <v>576896.64279510919</v>
      </c>
      <c r="BA30" s="42">
        <f t="shared" si="70"/>
        <v>589151.15183137148</v>
      </c>
      <c r="BB30" s="42">
        <f t="shared" si="71"/>
        <v>601650.57745597325</v>
      </c>
      <c r="BC30" s="42">
        <f t="shared" si="72"/>
        <v>614398.92687296052</v>
      </c>
      <c r="BD30" s="42">
        <f t="shared" si="73"/>
        <v>627400.21934680524</v>
      </c>
      <c r="BE30" s="42">
        <f t="shared" si="74"/>
        <v>640658.48238330078</v>
      </c>
      <c r="BF30" s="42">
        <f t="shared" si="75"/>
        <v>654177.74761745567</v>
      </c>
      <c r="BG30" s="42">
        <f t="shared" si="76"/>
        <v>667962.04639222287</v>
      </c>
      <c r="BH30" s="42">
        <f t="shared" si="77"/>
        <v>682015.40501118975</v>
      </c>
      <c r="BI30" s="42">
        <f t="shared" si="78"/>
        <v>696341.83964762231</v>
      </c>
      <c r="BJ30" s="42">
        <f t="shared" si="79"/>
        <v>710945.35089151107</v>
      </c>
      <c r="BK30" s="42">
        <f t="shared" si="80"/>
        <v>725829.91791550035</v>
      </c>
      <c r="BL30" s="42">
        <f t="shared" si="81"/>
        <v>740999.49223980214</v>
      </c>
      <c r="BM30" s="42">
        <f t="shared" si="82"/>
        <v>756457.99107540247</v>
      </c>
      <c r="BN30" s="42">
        <f t="shared" si="83"/>
        <v>772209.29022406309</v>
      </c>
      <c r="BO30" s="42">
        <f t="shared" si="84"/>
        <v>788257.21651280473</v>
      </c>
      <c r="BP30" s="42">
        <f t="shared" si="85"/>
        <v>804605.53973973624</v>
      </c>
      <c r="BQ30" s="42">
        <f t="shared" si="86"/>
        <v>821257.96410726849</v>
      </c>
      <c r="BR30" s="42">
        <f t="shared" si="87"/>
        <v>838218.11911792238</v>
      </c>
      <c r="BS30" s="42">
        <f t="shared" si="88"/>
        <v>855611.51662457001</v>
      </c>
      <c r="BT30" s="42">
        <f t="shared" si="89"/>
        <v>873465.85960544366</v>
      </c>
      <c r="BU30" s="42">
        <f t="shared" si="90"/>
        <v>891799.91412723972</v>
      </c>
      <c r="BV30" s="42">
        <f t="shared" si="91"/>
        <v>910634.41988656111</v>
      </c>
      <c r="BW30" s="42">
        <f t="shared" si="92"/>
        <v>929991.34776223626</v>
      </c>
      <c r="BX30" s="42">
        <f t="shared" si="93"/>
        <v>949726.80378106132</v>
      </c>
      <c r="BY30" s="42">
        <f t="shared" si="94"/>
        <v>969862.61111728777</v>
      </c>
      <c r="BZ30" s="42">
        <f t="shared" si="95"/>
        <v>990417.28905912174</v>
      </c>
      <c r="CA30" s="42">
        <f t="shared" si="96"/>
        <v>1011401.5443162764</v>
      </c>
    </row>
    <row r="31" spans="1:79" ht="15.5" thickTop="1" thickBot="1" x14ac:dyDescent="0.4">
      <c r="A31" s="10" t="s">
        <v>44</v>
      </c>
      <c r="B31" s="108" t="s">
        <v>68</v>
      </c>
      <c r="C31" s="109"/>
      <c r="D31" s="109"/>
      <c r="E31" s="109"/>
      <c r="F31" s="109"/>
      <c r="J31" s="23" t="s">
        <v>111</v>
      </c>
      <c r="K31" s="43">
        <v>175000</v>
      </c>
      <c r="L31" s="41">
        <f>K31*(1+L$2)^(L$16-2017)</f>
        <v>180243</v>
      </c>
      <c r="M31" s="42">
        <f t="shared" ref="M31:AR31" si="98">L31+(L31*L$2)</f>
        <v>185643.08027999999</v>
      </c>
      <c r="N31" s="42">
        <f t="shared" si="98"/>
        <v>189654.82724485081</v>
      </c>
      <c r="O31" s="42">
        <f t="shared" si="98"/>
        <v>183043.45996709532</v>
      </c>
      <c r="P31" s="42">
        <f t="shared" si="98"/>
        <v>193711.23281397764</v>
      </c>
      <c r="Q31" s="42">
        <f t="shared" si="98"/>
        <v>200830.12061989133</v>
      </c>
      <c r="R31" s="42">
        <f t="shared" si="98"/>
        <v>207200.45204595427</v>
      </c>
      <c r="S31" s="42">
        <f t="shared" si="98"/>
        <v>212074.41101272692</v>
      </c>
      <c r="T31" s="42">
        <f t="shared" si="98"/>
        <v>216810.73952534448</v>
      </c>
      <c r="U31" s="42">
        <f t="shared" si="98"/>
        <v>221652.84604141052</v>
      </c>
      <c r="V31" s="42">
        <f t="shared" si="98"/>
        <v>226603.09293633536</v>
      </c>
      <c r="W31" s="42">
        <f t="shared" si="98"/>
        <v>231588.36098093475</v>
      </c>
      <c r="X31" s="42">
        <f t="shared" si="98"/>
        <v>236683.30492251532</v>
      </c>
      <c r="Y31" s="42">
        <f t="shared" si="98"/>
        <v>241890.33763081065</v>
      </c>
      <c r="Z31" s="42">
        <f t="shared" si="98"/>
        <v>247211.92505868847</v>
      </c>
      <c r="AA31" s="42">
        <f t="shared" si="98"/>
        <v>252650.58740997961</v>
      </c>
      <c r="AB31" s="42">
        <f t="shared" si="98"/>
        <v>258208.90033299915</v>
      </c>
      <c r="AC31" s="42">
        <f t="shared" si="98"/>
        <v>263889.49614032515</v>
      </c>
      <c r="AD31" s="42">
        <f t="shared" si="98"/>
        <v>269695.0650554123</v>
      </c>
      <c r="AE31" s="42">
        <f t="shared" si="98"/>
        <v>275628.35648663138</v>
      </c>
      <c r="AF31" s="42">
        <f t="shared" si="98"/>
        <v>281692.18032933725</v>
      </c>
      <c r="AG31" s="42">
        <f t="shared" si="98"/>
        <v>287889.4082965827</v>
      </c>
      <c r="AH31" s="42">
        <f t="shared" si="98"/>
        <v>294222.97527910752</v>
      </c>
      <c r="AI31" s="42">
        <f t="shared" si="98"/>
        <v>300695.88073524786</v>
      </c>
      <c r="AJ31" s="42">
        <f t="shared" si="98"/>
        <v>307311.19011142332</v>
      </c>
      <c r="AK31" s="42">
        <f t="shared" si="98"/>
        <v>314072.03629387461</v>
      </c>
      <c r="AL31" s="42">
        <f t="shared" si="98"/>
        <v>320981.62109233986</v>
      </c>
      <c r="AM31" s="42">
        <f t="shared" si="98"/>
        <v>328043.21675637132</v>
      </c>
      <c r="AN31" s="42">
        <f t="shared" si="98"/>
        <v>335260.16752501146</v>
      </c>
      <c r="AO31" s="42">
        <f t="shared" si="98"/>
        <v>341221.09330360615</v>
      </c>
      <c r="AP31" s="42">
        <f t="shared" si="98"/>
        <v>347144.69148335676</v>
      </c>
      <c r="AQ31" s="42">
        <f t="shared" si="98"/>
        <v>353153.76609293366</v>
      </c>
      <c r="AR31" s="42">
        <f t="shared" si="98"/>
        <v>359238.60548271489</v>
      </c>
      <c r="AS31" s="42">
        <f t="shared" si="62"/>
        <v>365399.54756674345</v>
      </c>
      <c r="AT31" s="42">
        <f t="shared" si="63"/>
        <v>373541.95515612938</v>
      </c>
      <c r="AU31" s="42">
        <f t="shared" si="64"/>
        <v>381679.47968916182</v>
      </c>
      <c r="AV31" s="42">
        <f t="shared" si="65"/>
        <v>389863.52668560052</v>
      </c>
      <c r="AW31" s="42">
        <f t="shared" si="66"/>
        <v>398195.08762620471</v>
      </c>
      <c r="AX31" s="42">
        <f t="shared" si="67"/>
        <v>406691.47789261903</v>
      </c>
      <c r="AY31" s="42">
        <f t="shared" si="68"/>
        <v>415355.19025377941</v>
      </c>
      <c r="AZ31" s="42">
        <f t="shared" si="69"/>
        <v>424188.70793758007</v>
      </c>
      <c r="BA31" s="42">
        <f t="shared" si="70"/>
        <v>433199.37634659646</v>
      </c>
      <c r="BB31" s="42">
        <f t="shared" si="71"/>
        <v>442390.13048233307</v>
      </c>
      <c r="BC31" s="42">
        <f t="shared" si="72"/>
        <v>451763.91681835311</v>
      </c>
      <c r="BD31" s="42">
        <f t="shared" si="73"/>
        <v>461323.69069618016</v>
      </c>
      <c r="BE31" s="42">
        <f t="shared" si="74"/>
        <v>471072.41351713275</v>
      </c>
      <c r="BF31" s="42">
        <f t="shared" si="75"/>
        <v>481013.04971871717</v>
      </c>
      <c r="BG31" s="42">
        <f t="shared" si="76"/>
        <v>491148.56352369307</v>
      </c>
      <c r="BH31" s="42">
        <f t="shared" si="77"/>
        <v>501481.91544940404</v>
      </c>
      <c r="BI31" s="42">
        <f t="shared" si="78"/>
        <v>512016.05856442801</v>
      </c>
      <c r="BJ31" s="42">
        <f t="shared" si="79"/>
        <v>522753.93447905208</v>
      </c>
      <c r="BK31" s="42">
        <f t="shared" si="80"/>
        <v>533698.46905551478</v>
      </c>
      <c r="BL31" s="42">
        <f t="shared" si="81"/>
        <v>544852.56782338372</v>
      </c>
      <c r="BM31" s="42">
        <f t="shared" si="82"/>
        <v>556219.11108485458</v>
      </c>
      <c r="BN31" s="42">
        <f t="shared" si="83"/>
        <v>567800.94869416393</v>
      </c>
      <c r="BO31" s="42">
        <f t="shared" si="84"/>
        <v>579600.89449470921</v>
      </c>
      <c r="BP31" s="42">
        <f t="shared" si="85"/>
        <v>591621.72039686469</v>
      </c>
      <c r="BQ31" s="42">
        <f t="shared" si="86"/>
        <v>603866.15007887362</v>
      </c>
      <c r="BR31" s="42">
        <f t="shared" si="87"/>
        <v>616336.85229258973</v>
      </c>
      <c r="BS31" s="42">
        <f t="shared" si="88"/>
        <v>629126.11516512476</v>
      </c>
      <c r="BT31" s="42">
        <f t="shared" si="89"/>
        <v>642254.30853341415</v>
      </c>
      <c r="BU31" s="42">
        <f t="shared" si="90"/>
        <v>655735.23097591125</v>
      </c>
      <c r="BV31" s="42">
        <f t="shared" si="91"/>
        <v>669584.13226952998</v>
      </c>
      <c r="BW31" s="42">
        <f t="shared" si="92"/>
        <v>683817.16747223225</v>
      </c>
      <c r="BX31" s="42">
        <f t="shared" si="93"/>
        <v>698328.53219195665</v>
      </c>
      <c r="BY31" s="42">
        <f t="shared" si="94"/>
        <v>713134.27288035839</v>
      </c>
      <c r="BZ31" s="42">
        <f t="shared" si="95"/>
        <v>728248.00666111859</v>
      </c>
      <c r="CA31" s="42">
        <f t="shared" si="96"/>
        <v>743677.60611490882</v>
      </c>
    </row>
    <row r="32" spans="1:79" ht="15.5" thickTop="1" thickBot="1" x14ac:dyDescent="0.4">
      <c r="A32" s="7" t="s">
        <v>10</v>
      </c>
      <c r="B32" s="110" t="s">
        <v>69</v>
      </c>
      <c r="C32" s="111"/>
      <c r="D32" s="111"/>
      <c r="E32" s="111"/>
      <c r="F32" s="111"/>
      <c r="J32" s="23" t="s">
        <v>113</v>
      </c>
      <c r="K32" s="43">
        <v>188000</v>
      </c>
      <c r="L32" s="41">
        <f>K32*(1+L$2)^(L$16-2017)</f>
        <v>193632.48</v>
      </c>
      <c r="M32" s="42">
        <f t="shared" ref="M32:AR32" si="99">L32+(L32*L$2)</f>
        <v>199433.70910080001</v>
      </c>
      <c r="N32" s="42">
        <f t="shared" si="99"/>
        <v>203743.4715544683</v>
      </c>
      <c r="O32" s="42">
        <f t="shared" si="99"/>
        <v>196640.97413607955</v>
      </c>
      <c r="P32" s="42">
        <f t="shared" si="99"/>
        <v>208101.21010873027</v>
      </c>
      <c r="Q32" s="42">
        <f t="shared" si="99"/>
        <v>215748.9295802261</v>
      </c>
      <c r="R32" s="42">
        <f t="shared" si="99"/>
        <v>222592.48562651087</v>
      </c>
      <c r="S32" s="42">
        <f t="shared" si="99"/>
        <v>227828.51011652948</v>
      </c>
      <c r="T32" s="42">
        <f t="shared" si="99"/>
        <v>232916.68017579862</v>
      </c>
      <c r="U32" s="42">
        <f t="shared" si="99"/>
        <v>238118.48603305811</v>
      </c>
      <c r="V32" s="42">
        <f t="shared" si="99"/>
        <v>243436.46555446307</v>
      </c>
      <c r="W32" s="42">
        <f t="shared" si="99"/>
        <v>248792.06779666126</v>
      </c>
      <c r="X32" s="42">
        <f t="shared" si="99"/>
        <v>254265.4932881878</v>
      </c>
      <c r="Y32" s="42">
        <f t="shared" si="99"/>
        <v>259859.33414052794</v>
      </c>
      <c r="Z32" s="42">
        <f t="shared" si="99"/>
        <v>265576.23949161958</v>
      </c>
      <c r="AA32" s="42">
        <f t="shared" si="99"/>
        <v>271418.91676043521</v>
      </c>
      <c r="AB32" s="42">
        <f t="shared" si="99"/>
        <v>277390.1329291648</v>
      </c>
      <c r="AC32" s="42">
        <f t="shared" si="99"/>
        <v>283492.71585360641</v>
      </c>
      <c r="AD32" s="42">
        <f t="shared" si="99"/>
        <v>289729.55560238578</v>
      </c>
      <c r="AE32" s="42">
        <f t="shared" si="99"/>
        <v>296103.60582563828</v>
      </c>
      <c r="AF32" s="42">
        <f t="shared" si="99"/>
        <v>302617.88515380234</v>
      </c>
      <c r="AG32" s="42">
        <f t="shared" si="99"/>
        <v>309275.47862718598</v>
      </c>
      <c r="AH32" s="42">
        <f t="shared" si="99"/>
        <v>316079.53915698407</v>
      </c>
      <c r="AI32" s="42">
        <f t="shared" si="99"/>
        <v>323033.28901843773</v>
      </c>
      <c r="AJ32" s="42">
        <f t="shared" si="99"/>
        <v>330140.02137684339</v>
      </c>
      <c r="AK32" s="42">
        <f t="shared" si="99"/>
        <v>337403.10184713395</v>
      </c>
      <c r="AL32" s="42">
        <f t="shared" si="99"/>
        <v>344825.9700877709</v>
      </c>
      <c r="AM32" s="42">
        <f t="shared" si="99"/>
        <v>352412.14142970188</v>
      </c>
      <c r="AN32" s="42">
        <f t="shared" si="99"/>
        <v>360165.20854115533</v>
      </c>
      <c r="AO32" s="42">
        <f t="shared" si="99"/>
        <v>366568.94594901707</v>
      </c>
      <c r="AP32" s="42">
        <f t="shared" si="99"/>
        <v>372932.58285069198</v>
      </c>
      <c r="AQ32" s="42">
        <f t="shared" si="99"/>
        <v>379388.04585983744</v>
      </c>
      <c r="AR32" s="42">
        <f t="shared" si="99"/>
        <v>385924.90189000242</v>
      </c>
      <c r="AS32" s="42">
        <f t="shared" si="62"/>
        <v>392543.51395741594</v>
      </c>
      <c r="AT32" s="42">
        <f t="shared" si="63"/>
        <v>401290.7861105848</v>
      </c>
      <c r="AU32" s="42">
        <f t="shared" si="64"/>
        <v>410032.8124660711</v>
      </c>
      <c r="AV32" s="42">
        <f t="shared" si="65"/>
        <v>418824.81723938813</v>
      </c>
      <c r="AW32" s="42">
        <f t="shared" si="66"/>
        <v>427775.29413558007</v>
      </c>
      <c r="AX32" s="42">
        <f t="shared" si="67"/>
        <v>436902.84482178517</v>
      </c>
      <c r="AY32" s="42">
        <f t="shared" si="68"/>
        <v>446210.14724406035</v>
      </c>
      <c r="AZ32" s="42">
        <f t="shared" si="69"/>
        <v>455699.86909865768</v>
      </c>
      <c r="BA32" s="42">
        <f t="shared" si="70"/>
        <v>465379.90144662955</v>
      </c>
      <c r="BB32" s="42">
        <f t="shared" si="71"/>
        <v>475253.39731816371</v>
      </c>
      <c r="BC32" s="42">
        <f t="shared" si="72"/>
        <v>485323.52206771669</v>
      </c>
      <c r="BD32" s="42">
        <f t="shared" si="73"/>
        <v>495593.45057646802</v>
      </c>
      <c r="BE32" s="42">
        <f t="shared" si="74"/>
        <v>506066.36423554854</v>
      </c>
      <c r="BF32" s="42">
        <f t="shared" si="75"/>
        <v>516745.44769782212</v>
      </c>
      <c r="BG32" s="42">
        <f t="shared" si="76"/>
        <v>527633.88538545335</v>
      </c>
      <c r="BH32" s="42">
        <f t="shared" si="77"/>
        <v>538734.85773993144</v>
      </c>
      <c r="BI32" s="42">
        <f t="shared" si="78"/>
        <v>550051.53720064287</v>
      </c>
      <c r="BJ32" s="42">
        <f t="shared" si="79"/>
        <v>561587.08389749622</v>
      </c>
      <c r="BK32" s="42">
        <f t="shared" si="80"/>
        <v>573344.64104249619</v>
      </c>
      <c r="BL32" s="42">
        <f t="shared" si="81"/>
        <v>585327.3300045497</v>
      </c>
      <c r="BM32" s="42">
        <f t="shared" si="82"/>
        <v>597538.24505115836</v>
      </c>
      <c r="BN32" s="42">
        <f t="shared" si="83"/>
        <v>609980.44774001639</v>
      </c>
      <c r="BO32" s="42">
        <f t="shared" si="84"/>
        <v>622656.96094288793</v>
      </c>
      <c r="BP32" s="42">
        <f t="shared" si="85"/>
        <v>635570.76248348923</v>
      </c>
      <c r="BQ32" s="42">
        <f t="shared" si="86"/>
        <v>648724.77837044746</v>
      </c>
      <c r="BR32" s="42">
        <f t="shared" si="87"/>
        <v>662121.87560575386</v>
      </c>
      <c r="BS32" s="42">
        <f t="shared" si="88"/>
        <v>675861.19800596288</v>
      </c>
      <c r="BT32" s="42">
        <f t="shared" si="89"/>
        <v>689964.62859589665</v>
      </c>
      <c r="BU32" s="42">
        <f t="shared" si="90"/>
        <v>704446.99099126493</v>
      </c>
      <c r="BV32" s="42">
        <f t="shared" si="91"/>
        <v>719324.6678095524</v>
      </c>
      <c r="BW32" s="42">
        <f t="shared" si="92"/>
        <v>734615.01419874118</v>
      </c>
      <c r="BX32" s="42">
        <f t="shared" si="93"/>
        <v>750204.36601193075</v>
      </c>
      <c r="BY32" s="42">
        <f t="shared" si="94"/>
        <v>766109.96172289946</v>
      </c>
      <c r="BZ32" s="42">
        <f t="shared" si="95"/>
        <v>782346.43001308758</v>
      </c>
      <c r="CA32" s="42">
        <f t="shared" si="96"/>
        <v>798922.22828344512</v>
      </c>
    </row>
    <row r="33" spans="1:79" ht="15" thickTop="1" thickBot="1" x14ac:dyDescent="0.35">
      <c r="A33" s="10" t="s">
        <v>1</v>
      </c>
    </row>
    <row r="34" spans="1:79" ht="15.5" thickTop="1" thickBot="1" x14ac:dyDescent="0.4">
      <c r="A34" s="7" t="s">
        <v>4</v>
      </c>
      <c r="B34" s="8" t="s">
        <v>70</v>
      </c>
      <c r="C34" s="8" t="s">
        <v>71</v>
      </c>
      <c r="D34" s="8" t="s">
        <v>52</v>
      </c>
      <c r="E34" s="8" t="s">
        <v>53</v>
      </c>
      <c r="F34" s="9" t="s">
        <v>54</v>
      </c>
      <c r="J34" s="21" t="s">
        <v>114</v>
      </c>
      <c r="K34" s="29">
        <v>2017</v>
      </c>
      <c r="L34" s="29">
        <v>2018</v>
      </c>
      <c r="M34" s="29">
        <v>2019</v>
      </c>
      <c r="N34" s="29">
        <v>2020</v>
      </c>
      <c r="O34" s="29">
        <v>2021</v>
      </c>
      <c r="P34" s="29">
        <v>2022</v>
      </c>
      <c r="Q34" s="29">
        <v>2023</v>
      </c>
      <c r="R34" s="29">
        <v>2024</v>
      </c>
      <c r="S34" s="29">
        <v>2025</v>
      </c>
      <c r="T34" s="29">
        <v>2026</v>
      </c>
      <c r="U34" s="29">
        <v>2027</v>
      </c>
      <c r="V34" s="29">
        <v>2028</v>
      </c>
      <c r="W34" s="29">
        <v>2029</v>
      </c>
      <c r="X34" s="29">
        <v>2030</v>
      </c>
      <c r="Y34" s="29">
        <v>2031</v>
      </c>
      <c r="Z34" s="29">
        <v>2032</v>
      </c>
      <c r="AA34" s="29">
        <v>2033</v>
      </c>
      <c r="AB34" s="29">
        <v>2034</v>
      </c>
      <c r="AC34" s="29">
        <v>2035</v>
      </c>
      <c r="AD34" s="29">
        <v>2036</v>
      </c>
      <c r="AE34" s="29">
        <v>2037</v>
      </c>
      <c r="AF34" s="29">
        <v>2038</v>
      </c>
      <c r="AG34" s="29">
        <v>2039</v>
      </c>
      <c r="AH34" s="29">
        <v>2040</v>
      </c>
      <c r="AI34" s="29">
        <v>2041</v>
      </c>
      <c r="AJ34" s="29">
        <v>2042</v>
      </c>
      <c r="AK34" s="29">
        <v>2043</v>
      </c>
      <c r="AL34" s="29">
        <v>2044</v>
      </c>
      <c r="AM34" s="29">
        <v>2045</v>
      </c>
      <c r="AN34" s="29">
        <v>2046</v>
      </c>
      <c r="AO34" s="29">
        <v>2047</v>
      </c>
      <c r="AP34" s="29">
        <v>2048</v>
      </c>
      <c r="AQ34" s="29">
        <v>2049</v>
      </c>
      <c r="AR34" s="29">
        <v>2050</v>
      </c>
      <c r="AS34" s="35">
        <v>2051</v>
      </c>
      <c r="AT34" s="35">
        <v>2052</v>
      </c>
      <c r="AU34" s="35">
        <v>2053</v>
      </c>
      <c r="AV34" s="35">
        <v>2054</v>
      </c>
      <c r="AW34" s="35">
        <v>2055</v>
      </c>
      <c r="AX34" s="35">
        <v>2056</v>
      </c>
      <c r="AY34" s="35">
        <v>2057</v>
      </c>
      <c r="AZ34" s="35">
        <v>2058</v>
      </c>
      <c r="BA34" s="35">
        <v>2059</v>
      </c>
      <c r="BB34" s="35">
        <v>2060</v>
      </c>
      <c r="BC34" s="35">
        <v>2061</v>
      </c>
      <c r="BD34" s="35">
        <v>2062</v>
      </c>
      <c r="BE34" s="35">
        <v>2063</v>
      </c>
      <c r="BF34" s="35">
        <v>2064</v>
      </c>
      <c r="BG34" s="35">
        <v>2065</v>
      </c>
      <c r="BH34" s="35">
        <v>2066</v>
      </c>
      <c r="BI34" s="35">
        <v>2067</v>
      </c>
      <c r="BJ34" s="35">
        <v>2068</v>
      </c>
      <c r="BK34" s="35">
        <v>2069</v>
      </c>
      <c r="BL34" s="35">
        <v>2070</v>
      </c>
      <c r="BM34" s="35">
        <v>2071</v>
      </c>
      <c r="BN34" s="35">
        <v>2072</v>
      </c>
      <c r="BO34" s="35">
        <v>2073</v>
      </c>
      <c r="BP34" s="35">
        <v>2074</v>
      </c>
      <c r="BQ34" s="35">
        <v>2075</v>
      </c>
      <c r="BR34" s="35">
        <v>2076</v>
      </c>
      <c r="BS34" s="35">
        <v>2077</v>
      </c>
      <c r="BT34" s="35">
        <v>2078</v>
      </c>
      <c r="BU34" s="35">
        <v>2079</v>
      </c>
      <c r="BV34" s="35">
        <v>2080</v>
      </c>
      <c r="BW34" s="35">
        <v>2081</v>
      </c>
      <c r="BX34" s="35">
        <v>2082</v>
      </c>
      <c r="BY34" s="35">
        <v>2083</v>
      </c>
      <c r="BZ34" s="35">
        <v>2084</v>
      </c>
      <c r="CA34" s="35">
        <v>2085</v>
      </c>
    </row>
    <row r="35" spans="1:79" ht="15.5" thickTop="1" thickBot="1" x14ac:dyDescent="0.4">
      <c r="A35" s="10" t="s">
        <v>5</v>
      </c>
      <c r="B35" s="11" t="s">
        <v>72</v>
      </c>
      <c r="C35" s="11" t="s">
        <v>73</v>
      </c>
      <c r="D35" s="11" t="s">
        <v>74</v>
      </c>
      <c r="E35" s="11" t="s">
        <v>75</v>
      </c>
      <c r="F35" s="12" t="s">
        <v>3</v>
      </c>
      <c r="J35" s="23" t="s">
        <v>107</v>
      </c>
      <c r="K35" s="43">
        <v>1620000</v>
      </c>
      <c r="L35" s="41">
        <f>K35*(1+L$2)^(L$16-2017)</f>
        <v>1668535.2</v>
      </c>
      <c r="M35" s="42">
        <f t="shared" ref="M35:O38" si="100">L35+(L35*L$2)</f>
        <v>1718524.5145920001</v>
      </c>
      <c r="N35" s="42">
        <f t="shared" si="100"/>
        <v>1755661.8293523332</v>
      </c>
      <c r="O35" s="42">
        <f t="shared" si="100"/>
        <v>1694459.4579811108</v>
      </c>
      <c r="P35" s="42">
        <f t="shared" ref="P35:AR35" si="101">O35+(O35*P$2)</f>
        <v>1756730.8430619165</v>
      </c>
      <c r="Q35" s="42">
        <f t="shared" si="101"/>
        <v>1812454.3454038405</v>
      </c>
      <c r="R35" s="42">
        <f t="shared" si="101"/>
        <v>1855088.5579329128</v>
      </c>
      <c r="S35" s="42">
        <f t="shared" si="101"/>
        <v>1896518.8690600812</v>
      </c>
      <c r="T35" s="42">
        <f t="shared" si="101"/>
        <v>1938874.4571357563</v>
      </c>
      <c r="U35" s="42">
        <f t="shared" si="101"/>
        <v>1982175.9866784548</v>
      </c>
      <c r="V35" s="42">
        <f t="shared" si="101"/>
        <v>2025783.8583853808</v>
      </c>
      <c r="W35" s="42">
        <f t="shared" si="101"/>
        <v>2070351.1032698592</v>
      </c>
      <c r="X35" s="42">
        <f t="shared" si="101"/>
        <v>2115898.827541796</v>
      </c>
      <c r="Y35" s="42">
        <f t="shared" si="101"/>
        <v>2162448.6017477154</v>
      </c>
      <c r="Z35" s="42">
        <f t="shared" si="101"/>
        <v>2210022.4709861651</v>
      </c>
      <c r="AA35" s="42">
        <f t="shared" si="101"/>
        <v>2258642.9653478609</v>
      </c>
      <c r="AB35" s="42">
        <f t="shared" si="101"/>
        <v>2308333.110585514</v>
      </c>
      <c r="AC35" s="42">
        <f t="shared" si="101"/>
        <v>2359116.4390183953</v>
      </c>
      <c r="AD35" s="42">
        <f t="shared" si="101"/>
        <v>2411017.0006768</v>
      </c>
      <c r="AE35" s="42">
        <f t="shared" si="101"/>
        <v>2464059.3746916899</v>
      </c>
      <c r="AF35" s="42">
        <f t="shared" si="101"/>
        <v>2518268.6809349069</v>
      </c>
      <c r="AG35" s="42">
        <f t="shared" si="101"/>
        <v>2573670.5919154747</v>
      </c>
      <c r="AH35" s="42">
        <f t="shared" si="101"/>
        <v>2630291.3449376151</v>
      </c>
      <c r="AI35" s="42">
        <f t="shared" si="101"/>
        <v>2688157.7545262426</v>
      </c>
      <c r="AJ35" s="42">
        <f t="shared" si="101"/>
        <v>2747297.2251258199</v>
      </c>
      <c r="AK35" s="42">
        <f t="shared" si="101"/>
        <v>2807737.7640785878</v>
      </c>
      <c r="AL35" s="42">
        <f t="shared" si="101"/>
        <v>2869507.9948883168</v>
      </c>
      <c r="AM35" s="42">
        <f t="shared" si="101"/>
        <v>2932637.1707758596</v>
      </c>
      <c r="AN35" s="42">
        <f t="shared" si="101"/>
        <v>2984779.4596722545</v>
      </c>
      <c r="AO35" s="42">
        <f t="shared" si="101"/>
        <v>3036595.2310921648</v>
      </c>
      <c r="AP35" s="42">
        <f t="shared" si="101"/>
        <v>3089158.6945423703</v>
      </c>
      <c r="AQ35" s="42">
        <f t="shared" si="101"/>
        <v>3142384.8988493355</v>
      </c>
      <c r="AR35" s="42">
        <f t="shared" si="101"/>
        <v>3196276.7998646018</v>
      </c>
      <c r="AS35" s="42">
        <f t="shared" ref="AS35:AS38" si="102">AR35+(AR35*AS$2)</f>
        <v>3267501.2681112187</v>
      </c>
      <c r="AT35" s="42">
        <f t="shared" ref="AT35:AT38" si="103">AS35+(AS35*AT$2)</f>
        <v>3338683.0225673043</v>
      </c>
      <c r="AU35" s="42">
        <f t="shared" ref="AU35:AU38" si="104">AT35+(AT35*AU$2)</f>
        <v>3410271.7251749355</v>
      </c>
      <c r="AV35" s="42">
        <f t="shared" ref="AV35:AV38" si="105">AU35+(AU35*AV$2)</f>
        <v>3483150.7835055897</v>
      </c>
      <c r="AW35" s="42">
        <f t="shared" ref="AW35:AW38" si="106">AV35+(AV35*AW$2)</f>
        <v>3557471.6612187047</v>
      </c>
      <c r="AX35" s="42">
        <f t="shared" ref="AX35:AX38" si="107">AW35+(AW35*AX$2)</f>
        <v>3633256.1634302707</v>
      </c>
      <c r="AY35" s="42">
        <f t="shared" ref="AY35:AY38" si="108">AX35+(AX35*AY$2)</f>
        <v>3710526.011797471</v>
      </c>
      <c r="AZ35" s="42">
        <f t="shared" ref="AZ35:AZ38" si="109">AY35+(AY35*AZ$2)</f>
        <v>3789345.4591087769</v>
      </c>
      <c r="BA35" s="42">
        <f t="shared" ref="BA35:BA38" si="110">AZ35+(AZ35*BA$2)</f>
        <v>3869740.1788421087</v>
      </c>
      <c r="BB35" s="42">
        <f t="shared" ref="BB35:BB38" si="111">BA35+(BA35*BB$2)</f>
        <v>3951735.94482547</v>
      </c>
      <c r="BC35" s="42">
        <f t="shared" ref="BC35:BC38" si="112">BB35+(BB35*BC$2)</f>
        <v>4035358.6084579937</v>
      </c>
      <c r="BD35" s="42">
        <f t="shared" ref="BD35:BD38" si="113">BC35+(BC35*BD$2)</f>
        <v>4120634.0741459467</v>
      </c>
      <c r="BE35" s="42">
        <f t="shared" ref="BE35:BE38" si="114">BD35+(BD35*BE$2)</f>
        <v>4207588.2728541838</v>
      </c>
      <c r="BF35" s="42">
        <f t="shared" ref="BF35:BF38" si="115">BE35+(BE35*BF$2)</f>
        <v>4296247.133669096</v>
      </c>
      <c r="BG35" s="42">
        <f t="shared" ref="BG35:BG38" si="116">BF35+(BF35*BG$2)</f>
        <v>4386636.5532645136</v>
      </c>
      <c r="BH35" s="42">
        <f t="shared" ref="BH35:BH38" si="117">BG35+(BG35*BH$2)</f>
        <v>4478782.3631573254</v>
      </c>
      <c r="BI35" s="42">
        <f t="shared" ref="BI35:BI38" si="118">BH35+(BH35*BI$2)</f>
        <v>4572710.2946347687</v>
      </c>
      <c r="BJ35" s="42">
        <f t="shared" ref="BJ35:BJ38" si="119">BI35+(BI35*BJ$2)</f>
        <v>4668445.9412304284</v>
      </c>
      <c r="BK35" s="42">
        <f t="shared" ref="BK35:BK38" si="120">BJ35+(BJ35*BK$2)</f>
        <v>4766014.7186209522</v>
      </c>
      <c r="BL35" s="42">
        <f t="shared" ref="BL35:BL38" si="121">BK35+(BK35*BL$2)</f>
        <v>4865441.821810401</v>
      </c>
      <c r="BM35" s="42">
        <f t="shared" ref="BM35:BM38" si="122">BL35+(BL35*BM$2)</f>
        <v>4966752.1794639574</v>
      </c>
      <c r="BN35" s="42">
        <f t="shared" ref="BN35:BN38" si="123">BM35+(BM35*BN$2)</f>
        <v>5069970.4052474843</v>
      </c>
      <c r="BO35" s="42">
        <f t="shared" ref="BO35:BO38" si="124">BN35+(BN35*BO$2)</f>
        <v>5175120.7460241187</v>
      </c>
      <c r="BP35" s="42">
        <f t="shared" ref="BP35:BP38" si="125">BO35+(BO35*BP$2)</f>
        <v>5282227.0267537907</v>
      </c>
      <c r="BQ35" s="42">
        <f t="shared" ref="BQ35:BQ38" si="126">BP35+(BP35*BQ$2)</f>
        <v>5391312.5919362167</v>
      </c>
      <c r="BR35" s="42">
        <f t="shared" ref="BR35:BR38" si="127">BQ35+(BQ35*BR$2)</f>
        <v>5503184.7178845573</v>
      </c>
      <c r="BS35" s="42">
        <f t="shared" ref="BS35:BS38" si="128">BR35+(BR35*BS$2)</f>
        <v>5618021.5866399435</v>
      </c>
      <c r="BT35" s="42">
        <f t="shared" ref="BT35:BT38" si="129">BS35+(BS35*BT$2)</f>
        <v>5735943.899162394</v>
      </c>
      <c r="BU35" s="42">
        <f t="shared" ref="BU35:BU38" si="130">BT35+(BT35*BU$2)</f>
        <v>5857085.0505490769</v>
      </c>
      <c r="BV35" s="42">
        <f t="shared" ref="BV35:BV38" si="131">BU35+(BU35*BV$2)</f>
        <v>5981586.3547050264</v>
      </c>
      <c r="BW35" s="42">
        <f t="shared" ref="BW35:BW38" si="132">BV35+(BV35*BW$2)</f>
        <v>6108522.3038513688</v>
      </c>
      <c r="BX35" s="42">
        <f t="shared" ref="BX35:BX38" si="133">BW35+(BW35*BX$2)</f>
        <v>6238033.2618760392</v>
      </c>
      <c r="BY35" s="42">
        <f t="shared" ref="BY35:BY38" si="134">BX35+(BX35*BY$2)</f>
        <v>6370238.3424911154</v>
      </c>
      <c r="BZ35" s="42">
        <f t="shared" ref="BZ35:BZ38" si="135">BY35+(BY35*BZ$2)</f>
        <v>6505206.4098950438</v>
      </c>
      <c r="CA35" s="42">
        <f t="shared" ref="CA35:CA38" si="136">BZ35+(BZ35*CA$2)</f>
        <v>6643000.4507920695</v>
      </c>
    </row>
    <row r="36" spans="1:79" ht="15.5" thickTop="1" thickBot="1" x14ac:dyDescent="0.4">
      <c r="A36" s="7" t="s">
        <v>6</v>
      </c>
      <c r="B36" s="118">
        <v>0.95</v>
      </c>
      <c r="C36" s="119"/>
      <c r="D36" s="119"/>
      <c r="E36" s="119"/>
      <c r="F36" s="119"/>
      <c r="J36" s="23" t="s">
        <v>108</v>
      </c>
      <c r="K36" s="43">
        <v>2050000</v>
      </c>
      <c r="L36" s="41">
        <f>K36*(1+L$2)^(L$16-2017)</f>
        <v>2111418</v>
      </c>
      <c r="M36" s="42">
        <f t="shared" si="100"/>
        <v>2174676.0832799999</v>
      </c>
      <c r="N36" s="42">
        <f t="shared" si="100"/>
        <v>2221670.8334396807</v>
      </c>
      <c r="O36" s="42">
        <f t="shared" si="100"/>
        <v>2144223.3881859733</v>
      </c>
      <c r="P36" s="42">
        <f t="shared" ref="P36:AR36" si="137">O36+(O36*P$2)</f>
        <v>2223023.597701808</v>
      </c>
      <c r="Q36" s="42">
        <f t="shared" si="137"/>
        <v>2293537.9062209092</v>
      </c>
      <c r="R36" s="42">
        <f t="shared" si="137"/>
        <v>2347488.6072607846</v>
      </c>
      <c r="S36" s="42">
        <f t="shared" si="137"/>
        <v>2399915.8528229422</v>
      </c>
      <c r="T36" s="42">
        <f t="shared" si="137"/>
        <v>2453513.973535988</v>
      </c>
      <c r="U36" s="42">
        <f t="shared" si="137"/>
        <v>2508309.1189449583</v>
      </c>
      <c r="V36" s="42">
        <f t="shared" si="137"/>
        <v>2563491.9195617475</v>
      </c>
      <c r="W36" s="42">
        <f t="shared" si="137"/>
        <v>2619888.7417921061</v>
      </c>
      <c r="X36" s="42">
        <f t="shared" si="137"/>
        <v>2677526.2941115326</v>
      </c>
      <c r="Y36" s="42">
        <f t="shared" si="137"/>
        <v>2736431.8725819862</v>
      </c>
      <c r="Z36" s="42">
        <f t="shared" si="137"/>
        <v>2796633.3737787898</v>
      </c>
      <c r="AA36" s="42">
        <f t="shared" si="137"/>
        <v>2858159.3080019234</v>
      </c>
      <c r="AB36" s="42">
        <f t="shared" si="137"/>
        <v>2921038.8127779658</v>
      </c>
      <c r="AC36" s="42">
        <f t="shared" si="137"/>
        <v>2985301.6666590809</v>
      </c>
      <c r="AD36" s="42">
        <f t="shared" si="137"/>
        <v>3050978.3033255804</v>
      </c>
      <c r="AE36" s="42">
        <f t="shared" si="137"/>
        <v>3118099.8259987431</v>
      </c>
      <c r="AF36" s="42">
        <f t="shared" si="137"/>
        <v>3186698.0221707155</v>
      </c>
      <c r="AG36" s="42">
        <f t="shared" si="137"/>
        <v>3256805.3786584712</v>
      </c>
      <c r="AH36" s="42">
        <f t="shared" si="137"/>
        <v>3328455.0969889574</v>
      </c>
      <c r="AI36" s="42">
        <f t="shared" si="137"/>
        <v>3401681.1091227145</v>
      </c>
      <c r="AJ36" s="42">
        <f t="shared" si="137"/>
        <v>3476518.0935234143</v>
      </c>
      <c r="AK36" s="42">
        <f t="shared" si="137"/>
        <v>3553001.4915809296</v>
      </c>
      <c r="AL36" s="42">
        <f t="shared" si="137"/>
        <v>3631167.5243957099</v>
      </c>
      <c r="AM36" s="42">
        <f t="shared" si="137"/>
        <v>3711053.2099324153</v>
      </c>
      <c r="AN36" s="42">
        <f t="shared" si="137"/>
        <v>3777035.7360050138</v>
      </c>
      <c r="AO36" s="42">
        <f t="shared" si="137"/>
        <v>3842605.076382061</v>
      </c>
      <c r="AP36" s="42">
        <f t="shared" si="137"/>
        <v>3909120.5702542346</v>
      </c>
      <c r="AQ36" s="42">
        <f t="shared" si="137"/>
        <v>3976474.7176797152</v>
      </c>
      <c r="AR36" s="42">
        <f t="shared" si="137"/>
        <v>4044671.2590879225</v>
      </c>
      <c r="AS36" s="42">
        <f t="shared" si="102"/>
        <v>4134800.9874246907</v>
      </c>
      <c r="AT36" s="42">
        <f t="shared" si="103"/>
        <v>4224876.6643598611</v>
      </c>
      <c r="AU36" s="42">
        <f t="shared" si="104"/>
        <v>4315467.3065485302</v>
      </c>
      <c r="AV36" s="42">
        <f t="shared" si="105"/>
        <v>4407690.8062879387</v>
      </c>
      <c r="AW36" s="42">
        <f t="shared" si="106"/>
        <v>4501738.8305545347</v>
      </c>
      <c r="AX36" s="42">
        <f t="shared" si="107"/>
        <v>4597638.9722420108</v>
      </c>
      <c r="AY36" s="42">
        <f t="shared" si="108"/>
        <v>4695418.718632604</v>
      </c>
      <c r="AZ36" s="42">
        <f t="shared" si="109"/>
        <v>4795159.3772672815</v>
      </c>
      <c r="BA36" s="42">
        <f t="shared" si="110"/>
        <v>4896893.4361890899</v>
      </c>
      <c r="BB36" s="42">
        <f t="shared" si="111"/>
        <v>5000653.5104272943</v>
      </c>
      <c r="BC36" s="42">
        <f t="shared" si="112"/>
        <v>5106472.3131721551</v>
      </c>
      <c r="BD36" s="42">
        <f t="shared" si="113"/>
        <v>5214382.6246908614</v>
      </c>
      <c r="BE36" s="42">
        <f t="shared" si="114"/>
        <v>5324417.2588586919</v>
      </c>
      <c r="BF36" s="42">
        <f t="shared" si="115"/>
        <v>5436609.0271738591</v>
      </c>
      <c r="BG36" s="42">
        <f t="shared" si="116"/>
        <v>5550990.7001186777</v>
      </c>
      <c r="BH36" s="42">
        <f t="shared" si="117"/>
        <v>5667594.9657237791</v>
      </c>
      <c r="BI36" s="42">
        <f t="shared" si="118"/>
        <v>5786454.3851859756</v>
      </c>
      <c r="BJ36" s="42">
        <f t="shared" si="119"/>
        <v>5907601.3453841871</v>
      </c>
      <c r="BK36" s="42">
        <f t="shared" si="120"/>
        <v>6031068.0081314556</v>
      </c>
      <c r="BL36" s="42">
        <f t="shared" si="121"/>
        <v>6156886.2559946468</v>
      </c>
      <c r="BM36" s="42">
        <f t="shared" si="122"/>
        <v>6285087.6345068635</v>
      </c>
      <c r="BN36" s="42">
        <f t="shared" si="123"/>
        <v>6415703.2905909559</v>
      </c>
      <c r="BO36" s="42">
        <f t="shared" si="124"/>
        <v>6548763.9070058325</v>
      </c>
      <c r="BP36" s="42">
        <f t="shared" si="125"/>
        <v>6684299.6326205414</v>
      </c>
      <c r="BQ36" s="42">
        <f t="shared" si="126"/>
        <v>6822340.0083143516</v>
      </c>
      <c r="BR36" s="42">
        <f t="shared" si="127"/>
        <v>6963906.5874465108</v>
      </c>
      <c r="BS36" s="42">
        <f t="shared" si="128"/>
        <v>7109224.8472912898</v>
      </c>
      <c r="BT36" s="42">
        <f t="shared" si="129"/>
        <v>7258447.5267178472</v>
      </c>
      <c r="BU36" s="42">
        <f t="shared" si="130"/>
        <v>7411743.4281639587</v>
      </c>
      <c r="BV36" s="42">
        <f t="shared" si="131"/>
        <v>7569291.3747810554</v>
      </c>
      <c r="BW36" s="42">
        <f t="shared" si="132"/>
        <v>7729920.1993180932</v>
      </c>
      <c r="BX36" s="42">
        <f t="shared" si="133"/>
        <v>7893807.5227443734</v>
      </c>
      <c r="BY36" s="42">
        <f t="shared" si="134"/>
        <v>8061104.0753745632</v>
      </c>
      <c r="BZ36" s="42">
        <f t="shared" si="135"/>
        <v>8231897.0001758309</v>
      </c>
      <c r="CA36" s="42">
        <f t="shared" si="136"/>
        <v>8406266.0025455244</v>
      </c>
    </row>
    <row r="37" spans="1:79" ht="15" thickTop="1" x14ac:dyDescent="0.35">
      <c r="A37" s="13" t="s">
        <v>7</v>
      </c>
      <c r="B37" s="116" t="s">
        <v>76</v>
      </c>
      <c r="C37" s="117"/>
      <c r="D37" s="117"/>
      <c r="E37" s="117"/>
      <c r="F37" s="117"/>
      <c r="J37" s="23" t="s">
        <v>111</v>
      </c>
      <c r="K37" s="43">
        <v>1100000</v>
      </c>
      <c r="L37" s="41">
        <f>K37*(1+L$2)^(L$16-2017)</f>
        <v>1132956</v>
      </c>
      <c r="M37" s="42">
        <f t="shared" si="100"/>
        <v>1166899.36176</v>
      </c>
      <c r="N37" s="42">
        <f t="shared" si="100"/>
        <v>1192116.0569676335</v>
      </c>
      <c r="O37" s="42">
        <f t="shared" si="100"/>
        <v>1150558.8912217419</v>
      </c>
      <c r="P37" s="42">
        <f t="shared" ref="P37:AR37" si="138">O37+(O37*P$2)</f>
        <v>1192841.9304741409</v>
      </c>
      <c r="Q37" s="42">
        <f t="shared" si="138"/>
        <v>1230678.8765087808</v>
      </c>
      <c r="R37" s="42">
        <f t="shared" si="138"/>
        <v>1259628.0331643238</v>
      </c>
      <c r="S37" s="42">
        <f t="shared" si="138"/>
        <v>1287759.7259049937</v>
      </c>
      <c r="T37" s="42">
        <f t="shared" si="138"/>
        <v>1316519.6931168719</v>
      </c>
      <c r="U37" s="42">
        <f t="shared" si="138"/>
        <v>1345921.9662631487</v>
      </c>
      <c r="V37" s="42">
        <f t="shared" si="138"/>
        <v>1375532.2495209379</v>
      </c>
      <c r="W37" s="42">
        <f t="shared" si="138"/>
        <v>1405793.9590103985</v>
      </c>
      <c r="X37" s="42">
        <f t="shared" si="138"/>
        <v>1436721.4261086273</v>
      </c>
      <c r="Y37" s="42">
        <f t="shared" si="138"/>
        <v>1468329.2974830172</v>
      </c>
      <c r="Z37" s="42">
        <f t="shared" si="138"/>
        <v>1500632.5420276436</v>
      </c>
      <c r="AA37" s="42">
        <f t="shared" si="138"/>
        <v>1533646.4579522519</v>
      </c>
      <c r="AB37" s="42">
        <f t="shared" si="138"/>
        <v>1567386.6800272015</v>
      </c>
      <c r="AC37" s="42">
        <f t="shared" si="138"/>
        <v>1601869.1869878001</v>
      </c>
      <c r="AD37" s="42">
        <f t="shared" si="138"/>
        <v>1637110.3091015317</v>
      </c>
      <c r="AE37" s="42">
        <f t="shared" si="138"/>
        <v>1673126.7359017655</v>
      </c>
      <c r="AF37" s="42">
        <f t="shared" si="138"/>
        <v>1709935.5240916044</v>
      </c>
      <c r="AG37" s="42">
        <f t="shared" si="138"/>
        <v>1747554.1056216196</v>
      </c>
      <c r="AH37" s="42">
        <f t="shared" si="138"/>
        <v>1786000.2959452951</v>
      </c>
      <c r="AI37" s="42">
        <f t="shared" si="138"/>
        <v>1825292.3024560916</v>
      </c>
      <c r="AJ37" s="42">
        <f t="shared" si="138"/>
        <v>1865448.7331101256</v>
      </c>
      <c r="AK37" s="42">
        <f t="shared" si="138"/>
        <v>1906488.6052385485</v>
      </c>
      <c r="AL37" s="42">
        <f t="shared" si="138"/>
        <v>1948431.3545537966</v>
      </c>
      <c r="AM37" s="42">
        <f t="shared" si="138"/>
        <v>1991296.8443539802</v>
      </c>
      <c r="AN37" s="42">
        <f t="shared" si="138"/>
        <v>2026702.1022465939</v>
      </c>
      <c r="AO37" s="42">
        <f t="shared" si="138"/>
        <v>2061885.6507415948</v>
      </c>
      <c r="AP37" s="42">
        <f t="shared" si="138"/>
        <v>2097576.8913559318</v>
      </c>
      <c r="AQ37" s="42">
        <f t="shared" si="138"/>
        <v>2133718.1411939943</v>
      </c>
      <c r="AR37" s="42">
        <f t="shared" si="138"/>
        <v>2170311.4073154712</v>
      </c>
      <c r="AS37" s="42">
        <f t="shared" si="102"/>
        <v>2218673.7005693465</v>
      </c>
      <c r="AT37" s="42">
        <f t="shared" si="103"/>
        <v>2267006.9906321205</v>
      </c>
      <c r="AU37" s="42">
        <f t="shared" si="104"/>
        <v>2315616.6035138457</v>
      </c>
      <c r="AV37" s="42">
        <f t="shared" si="105"/>
        <v>2365102.3838618207</v>
      </c>
      <c r="AW37" s="42">
        <f t="shared" si="106"/>
        <v>2415567.1773707261</v>
      </c>
      <c r="AX37" s="42">
        <f t="shared" si="107"/>
        <v>2467025.789983518</v>
      </c>
      <c r="AY37" s="42">
        <f t="shared" si="108"/>
        <v>2519492.9709735923</v>
      </c>
      <c r="AZ37" s="42">
        <f t="shared" si="109"/>
        <v>2573012.3487775656</v>
      </c>
      <c r="BA37" s="42">
        <f t="shared" si="110"/>
        <v>2627601.3560039019</v>
      </c>
      <c r="BB37" s="42">
        <f t="shared" si="111"/>
        <v>2683277.4934000112</v>
      </c>
      <c r="BC37" s="42">
        <f t="shared" si="112"/>
        <v>2740058.3143850584</v>
      </c>
      <c r="BD37" s="42">
        <f t="shared" si="113"/>
        <v>2797961.4083707053</v>
      </c>
      <c r="BE37" s="42">
        <f t="shared" si="114"/>
        <v>2857004.3828022243</v>
      </c>
      <c r="BF37" s="42">
        <f t="shared" si="115"/>
        <v>2917204.843849387</v>
      </c>
      <c r="BG37" s="42">
        <f t="shared" si="116"/>
        <v>2978580.3756734361</v>
      </c>
      <c r="BH37" s="42">
        <f t="shared" si="117"/>
        <v>3041148.5181932463</v>
      </c>
      <c r="BI37" s="42">
        <f t="shared" si="118"/>
        <v>3104926.7432705229</v>
      </c>
      <c r="BJ37" s="42">
        <f t="shared" si="119"/>
        <v>3169932.4292305387</v>
      </c>
      <c r="BK37" s="42">
        <f t="shared" si="120"/>
        <v>3236182.8336315118</v>
      </c>
      <c r="BL37" s="42">
        <f t="shared" si="121"/>
        <v>3303695.0641922485</v>
      </c>
      <c r="BM37" s="42">
        <f t="shared" si="122"/>
        <v>3372486.0477841697</v>
      </c>
      <c r="BN37" s="42">
        <f t="shared" si="123"/>
        <v>3442572.4973902679</v>
      </c>
      <c r="BO37" s="42">
        <f t="shared" si="124"/>
        <v>3513970.8769299579</v>
      </c>
      <c r="BP37" s="42">
        <f t="shared" si="125"/>
        <v>3586697.3638451672</v>
      </c>
      <c r="BQ37" s="42">
        <f t="shared" si="126"/>
        <v>3660767.8093394069</v>
      </c>
      <c r="BR37" s="42">
        <f t="shared" si="127"/>
        <v>3736730.3639956876</v>
      </c>
      <c r="BS37" s="42">
        <f t="shared" si="128"/>
        <v>3814706.0156197157</v>
      </c>
      <c r="BT37" s="42">
        <f t="shared" si="129"/>
        <v>3894776.7216534782</v>
      </c>
      <c r="BU37" s="42">
        <f t="shared" si="130"/>
        <v>3977033.0590148061</v>
      </c>
      <c r="BV37" s="42">
        <f t="shared" si="131"/>
        <v>4061570.9815898333</v>
      </c>
      <c r="BW37" s="42">
        <f t="shared" si="132"/>
        <v>4147762.0581706828</v>
      </c>
      <c r="BX37" s="42">
        <f t="shared" si="133"/>
        <v>4235701.5975701502</v>
      </c>
      <c r="BY37" s="42">
        <f t="shared" si="134"/>
        <v>4325470.479469276</v>
      </c>
      <c r="BZ37" s="42">
        <f t="shared" si="135"/>
        <v>4417115.4635089803</v>
      </c>
      <c r="CA37" s="42">
        <f t="shared" si="136"/>
        <v>4510679.3184390599</v>
      </c>
    </row>
    <row r="38" spans="1:79" ht="14.5" x14ac:dyDescent="0.35">
      <c r="J38" s="23" t="s">
        <v>113</v>
      </c>
      <c r="K38" s="43">
        <v>1620000</v>
      </c>
      <c r="L38" s="41">
        <f>K38*(1+L$2)^(L$16-2017)</f>
        <v>1668535.2</v>
      </c>
      <c r="M38" s="42">
        <f t="shared" si="100"/>
        <v>1718524.5145920001</v>
      </c>
      <c r="N38" s="42">
        <f t="shared" si="100"/>
        <v>1755661.8293523332</v>
      </c>
      <c r="O38" s="42">
        <f t="shared" si="100"/>
        <v>1694459.4579811108</v>
      </c>
      <c r="P38" s="42">
        <f t="shared" ref="P38:AR38" si="139">O38+(O38*P$2)</f>
        <v>1756730.8430619165</v>
      </c>
      <c r="Q38" s="42">
        <f t="shared" si="139"/>
        <v>1812454.3454038405</v>
      </c>
      <c r="R38" s="42">
        <f t="shared" si="139"/>
        <v>1855088.5579329128</v>
      </c>
      <c r="S38" s="42">
        <f t="shared" si="139"/>
        <v>1896518.8690600812</v>
      </c>
      <c r="T38" s="42">
        <f t="shared" si="139"/>
        <v>1938874.4571357563</v>
      </c>
      <c r="U38" s="42">
        <f t="shared" si="139"/>
        <v>1982175.9866784548</v>
      </c>
      <c r="V38" s="42">
        <f t="shared" si="139"/>
        <v>2025783.8583853808</v>
      </c>
      <c r="W38" s="42">
        <f t="shared" si="139"/>
        <v>2070351.1032698592</v>
      </c>
      <c r="X38" s="42">
        <f t="shared" si="139"/>
        <v>2115898.827541796</v>
      </c>
      <c r="Y38" s="42">
        <f t="shared" si="139"/>
        <v>2162448.6017477154</v>
      </c>
      <c r="Z38" s="42">
        <f t="shared" si="139"/>
        <v>2210022.4709861651</v>
      </c>
      <c r="AA38" s="42">
        <f t="shared" si="139"/>
        <v>2258642.9653478609</v>
      </c>
      <c r="AB38" s="42">
        <f t="shared" si="139"/>
        <v>2308333.110585514</v>
      </c>
      <c r="AC38" s="42">
        <f t="shared" si="139"/>
        <v>2359116.4390183953</v>
      </c>
      <c r="AD38" s="42">
        <f t="shared" si="139"/>
        <v>2411017.0006768</v>
      </c>
      <c r="AE38" s="42">
        <f t="shared" si="139"/>
        <v>2464059.3746916899</v>
      </c>
      <c r="AF38" s="42">
        <f t="shared" si="139"/>
        <v>2518268.6809349069</v>
      </c>
      <c r="AG38" s="42">
        <f t="shared" si="139"/>
        <v>2573670.5919154747</v>
      </c>
      <c r="AH38" s="42">
        <f t="shared" si="139"/>
        <v>2630291.3449376151</v>
      </c>
      <c r="AI38" s="42">
        <f t="shared" si="139"/>
        <v>2688157.7545262426</v>
      </c>
      <c r="AJ38" s="42">
        <f t="shared" si="139"/>
        <v>2747297.2251258199</v>
      </c>
      <c r="AK38" s="42">
        <f t="shared" si="139"/>
        <v>2807737.7640785878</v>
      </c>
      <c r="AL38" s="42">
        <f t="shared" si="139"/>
        <v>2869507.9948883168</v>
      </c>
      <c r="AM38" s="42">
        <f t="shared" si="139"/>
        <v>2932637.1707758596</v>
      </c>
      <c r="AN38" s="42">
        <f t="shared" si="139"/>
        <v>2984779.4596722545</v>
      </c>
      <c r="AO38" s="42">
        <f t="shared" si="139"/>
        <v>3036595.2310921648</v>
      </c>
      <c r="AP38" s="42">
        <f t="shared" si="139"/>
        <v>3089158.6945423703</v>
      </c>
      <c r="AQ38" s="42">
        <f t="shared" si="139"/>
        <v>3142384.8988493355</v>
      </c>
      <c r="AR38" s="42">
        <f t="shared" si="139"/>
        <v>3196276.7998646018</v>
      </c>
      <c r="AS38" s="42">
        <f t="shared" si="102"/>
        <v>3267501.2681112187</v>
      </c>
      <c r="AT38" s="42">
        <f t="shared" si="103"/>
        <v>3338683.0225673043</v>
      </c>
      <c r="AU38" s="42">
        <f t="shared" si="104"/>
        <v>3410271.7251749355</v>
      </c>
      <c r="AV38" s="42">
        <f t="shared" si="105"/>
        <v>3483150.7835055897</v>
      </c>
      <c r="AW38" s="42">
        <f t="shared" si="106"/>
        <v>3557471.6612187047</v>
      </c>
      <c r="AX38" s="42">
        <f t="shared" si="107"/>
        <v>3633256.1634302707</v>
      </c>
      <c r="AY38" s="42">
        <f t="shared" si="108"/>
        <v>3710526.011797471</v>
      </c>
      <c r="AZ38" s="42">
        <f t="shared" si="109"/>
        <v>3789345.4591087769</v>
      </c>
      <c r="BA38" s="42">
        <f t="shared" si="110"/>
        <v>3869740.1788421087</v>
      </c>
      <c r="BB38" s="42">
        <f t="shared" si="111"/>
        <v>3951735.94482547</v>
      </c>
      <c r="BC38" s="42">
        <f t="shared" si="112"/>
        <v>4035358.6084579937</v>
      </c>
      <c r="BD38" s="42">
        <f t="shared" si="113"/>
        <v>4120634.0741459467</v>
      </c>
      <c r="BE38" s="42">
        <f t="shared" si="114"/>
        <v>4207588.2728541838</v>
      </c>
      <c r="BF38" s="42">
        <f t="shared" si="115"/>
        <v>4296247.133669096</v>
      </c>
      <c r="BG38" s="42">
        <f t="shared" si="116"/>
        <v>4386636.5532645136</v>
      </c>
      <c r="BH38" s="42">
        <f t="shared" si="117"/>
        <v>4478782.3631573254</v>
      </c>
      <c r="BI38" s="42">
        <f t="shared" si="118"/>
        <v>4572710.2946347687</v>
      </c>
      <c r="BJ38" s="42">
        <f t="shared" si="119"/>
        <v>4668445.9412304284</v>
      </c>
      <c r="BK38" s="42">
        <f t="shared" si="120"/>
        <v>4766014.7186209522</v>
      </c>
      <c r="BL38" s="42">
        <f t="shared" si="121"/>
        <v>4865441.821810401</v>
      </c>
      <c r="BM38" s="42">
        <f t="shared" si="122"/>
        <v>4966752.1794639574</v>
      </c>
      <c r="BN38" s="42">
        <f t="shared" si="123"/>
        <v>5069970.4052474843</v>
      </c>
      <c r="BO38" s="42">
        <f t="shared" si="124"/>
        <v>5175120.7460241187</v>
      </c>
      <c r="BP38" s="42">
        <f t="shared" si="125"/>
        <v>5282227.0267537907</v>
      </c>
      <c r="BQ38" s="42">
        <f t="shared" si="126"/>
        <v>5391312.5919362167</v>
      </c>
      <c r="BR38" s="42">
        <f t="shared" si="127"/>
        <v>5503184.7178845573</v>
      </c>
      <c r="BS38" s="42">
        <f t="shared" si="128"/>
        <v>5618021.5866399435</v>
      </c>
      <c r="BT38" s="42">
        <f t="shared" si="129"/>
        <v>5735943.899162394</v>
      </c>
      <c r="BU38" s="42">
        <f t="shared" si="130"/>
        <v>5857085.0505490769</v>
      </c>
      <c r="BV38" s="42">
        <f t="shared" si="131"/>
        <v>5981586.3547050264</v>
      </c>
      <c r="BW38" s="42">
        <f t="shared" si="132"/>
        <v>6108522.3038513688</v>
      </c>
      <c r="BX38" s="42">
        <f t="shared" si="133"/>
        <v>6238033.2618760392</v>
      </c>
      <c r="BY38" s="42">
        <f t="shared" si="134"/>
        <v>6370238.3424911154</v>
      </c>
      <c r="BZ38" s="42">
        <f t="shared" si="135"/>
        <v>6505206.4098950438</v>
      </c>
      <c r="CA38" s="42">
        <f t="shared" si="136"/>
        <v>6643000.4507920695</v>
      </c>
    </row>
    <row r="40" spans="1:79" ht="15" thickBot="1" x14ac:dyDescent="0.4">
      <c r="A40" s="1" t="s">
        <v>77</v>
      </c>
      <c r="B40" s="2"/>
      <c r="C40" s="1" t="s">
        <v>78</v>
      </c>
      <c r="D40" s="2"/>
      <c r="E40" s="2"/>
      <c r="F40" s="2"/>
      <c r="J40" s="21" t="s">
        <v>115</v>
      </c>
      <c r="K40" s="29">
        <v>2017</v>
      </c>
      <c r="L40" s="29">
        <v>2018</v>
      </c>
      <c r="M40" s="29">
        <v>2019</v>
      </c>
      <c r="N40" s="29">
        <v>2020</v>
      </c>
      <c r="O40" s="29">
        <v>2021</v>
      </c>
      <c r="P40" s="29">
        <v>2022</v>
      </c>
      <c r="Q40" s="29">
        <v>2023</v>
      </c>
      <c r="R40" s="29">
        <v>2024</v>
      </c>
      <c r="S40" s="29">
        <v>2025</v>
      </c>
      <c r="T40" s="29">
        <v>2026</v>
      </c>
      <c r="U40" s="29">
        <v>2027</v>
      </c>
      <c r="V40" s="29">
        <v>2028</v>
      </c>
      <c r="W40" s="29">
        <v>2029</v>
      </c>
      <c r="X40" s="29">
        <v>2030</v>
      </c>
      <c r="Y40" s="29">
        <v>2031</v>
      </c>
      <c r="Z40" s="29">
        <v>2032</v>
      </c>
      <c r="AA40" s="29">
        <v>2033</v>
      </c>
      <c r="AB40" s="29">
        <v>2034</v>
      </c>
      <c r="AC40" s="29">
        <v>2035</v>
      </c>
      <c r="AD40" s="29">
        <v>2036</v>
      </c>
      <c r="AE40" s="29">
        <v>2037</v>
      </c>
      <c r="AF40" s="29">
        <v>2038</v>
      </c>
      <c r="AG40" s="29">
        <v>2039</v>
      </c>
      <c r="AH40" s="29">
        <v>2040</v>
      </c>
      <c r="AI40" s="29">
        <v>2041</v>
      </c>
      <c r="AJ40" s="29">
        <v>2042</v>
      </c>
      <c r="AK40" s="29">
        <v>2043</v>
      </c>
      <c r="AL40" s="29">
        <v>2044</v>
      </c>
      <c r="AM40" s="29">
        <v>2045</v>
      </c>
      <c r="AN40" s="29">
        <v>2046</v>
      </c>
      <c r="AO40" s="29">
        <v>2047</v>
      </c>
      <c r="AP40" s="29">
        <v>2048</v>
      </c>
      <c r="AQ40" s="29">
        <v>2049</v>
      </c>
      <c r="AR40" s="29">
        <v>2050</v>
      </c>
      <c r="AS40" s="35">
        <v>2051</v>
      </c>
      <c r="AT40" s="35">
        <v>2052</v>
      </c>
      <c r="AU40" s="35">
        <v>2053</v>
      </c>
      <c r="AV40" s="35">
        <v>2054</v>
      </c>
      <c r="AW40" s="35">
        <v>2055</v>
      </c>
      <c r="AX40" s="35">
        <v>2056</v>
      </c>
      <c r="AY40" s="35">
        <v>2057</v>
      </c>
      <c r="AZ40" s="35">
        <v>2058</v>
      </c>
      <c r="BA40" s="35">
        <v>2059</v>
      </c>
      <c r="BB40" s="35">
        <v>2060</v>
      </c>
      <c r="BC40" s="35">
        <v>2061</v>
      </c>
      <c r="BD40" s="35">
        <v>2062</v>
      </c>
      <c r="BE40" s="35">
        <v>2063</v>
      </c>
      <c r="BF40" s="35">
        <v>2064</v>
      </c>
      <c r="BG40" s="35">
        <v>2065</v>
      </c>
      <c r="BH40" s="35">
        <v>2066</v>
      </c>
      <c r="BI40" s="35">
        <v>2067</v>
      </c>
      <c r="BJ40" s="35">
        <v>2068</v>
      </c>
      <c r="BK40" s="35">
        <v>2069</v>
      </c>
      <c r="BL40" s="35">
        <v>2070</v>
      </c>
      <c r="BM40" s="35">
        <v>2071</v>
      </c>
      <c r="BN40" s="35">
        <v>2072</v>
      </c>
      <c r="BO40" s="35">
        <v>2073</v>
      </c>
      <c r="BP40" s="35">
        <v>2074</v>
      </c>
      <c r="BQ40" s="35">
        <v>2075</v>
      </c>
      <c r="BR40" s="35">
        <v>2076</v>
      </c>
      <c r="BS40" s="35">
        <v>2077</v>
      </c>
      <c r="BT40" s="35">
        <v>2078</v>
      </c>
      <c r="BU40" s="35">
        <v>2079</v>
      </c>
      <c r="BV40" s="35">
        <v>2080</v>
      </c>
      <c r="BW40" s="35">
        <v>2081</v>
      </c>
      <c r="BX40" s="35">
        <v>2082</v>
      </c>
      <c r="BY40" s="35">
        <v>2083</v>
      </c>
      <c r="BZ40" s="35">
        <v>2084</v>
      </c>
      <c r="CA40" s="35">
        <v>2085</v>
      </c>
    </row>
    <row r="41" spans="1:79" ht="15.5" thickTop="1" thickBot="1" x14ac:dyDescent="0.4">
      <c r="A41" s="3" t="s">
        <v>0</v>
      </c>
      <c r="B41" s="4">
        <v>2020</v>
      </c>
      <c r="C41" s="4">
        <v>2025</v>
      </c>
      <c r="D41" s="4">
        <v>2030</v>
      </c>
      <c r="E41" s="4">
        <v>2035</v>
      </c>
      <c r="F41" s="5">
        <v>2040</v>
      </c>
      <c r="I41" s="76"/>
      <c r="J41" s="21" t="s">
        <v>116</v>
      </c>
      <c r="K41" s="30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1"/>
      <c r="AG41" s="21"/>
      <c r="AH41" s="21"/>
      <c r="AI41" s="21"/>
    </row>
    <row r="42" spans="1:79" ht="15.5" thickTop="1" thickBot="1" x14ac:dyDescent="0.4">
      <c r="A42" s="6" t="s">
        <v>79</v>
      </c>
      <c r="B42" s="108" t="s">
        <v>80</v>
      </c>
      <c r="C42" s="109"/>
      <c r="D42" s="109"/>
      <c r="E42" s="109"/>
      <c r="F42" s="109"/>
      <c r="J42" s="31" t="s">
        <v>123</v>
      </c>
      <c r="K42" s="44">
        <f>0.34/1.037</f>
        <v>0.32786885245901642</v>
      </c>
      <c r="L42" s="44">
        <f t="shared" ref="L42:AR42" si="140">K42+(K42*L$2)</f>
        <v>0.33769180327868853</v>
      </c>
      <c r="M42" s="44">
        <f t="shared" si="140"/>
        <v>0.34498932314754099</v>
      </c>
      <c r="N42" s="44">
        <f t="shared" si="140"/>
        <v>0.3329629953426177</v>
      </c>
      <c r="O42" s="44">
        <f t="shared" si="140"/>
        <v>0.35236807871118547</v>
      </c>
      <c r="P42" s="44">
        <f t="shared" si="140"/>
        <v>0.36531760560382154</v>
      </c>
      <c r="Q42" s="44">
        <f t="shared" si="140"/>
        <v>0.37690548005357477</v>
      </c>
      <c r="R42" s="44">
        <f t="shared" si="140"/>
        <v>0.38577139625208501</v>
      </c>
      <c r="S42" s="44">
        <f t="shared" si="140"/>
        <v>0.39438695743504826</v>
      </c>
      <c r="T42" s="44">
        <f t="shared" si="140"/>
        <v>0.40319493281776436</v>
      </c>
      <c r="U42" s="44">
        <f t="shared" si="140"/>
        <v>0.4121996196506944</v>
      </c>
      <c r="V42" s="44">
        <f t="shared" si="140"/>
        <v>0.42126801128300967</v>
      </c>
      <c r="W42" s="44">
        <f t="shared" si="140"/>
        <v>0.43053590753123588</v>
      </c>
      <c r="X42" s="44">
        <f t="shared" si="140"/>
        <v>0.44000769749692309</v>
      </c>
      <c r="Y42" s="44">
        <f t="shared" si="140"/>
        <v>0.44968786684185541</v>
      </c>
      <c r="Z42" s="44">
        <f t="shared" si="140"/>
        <v>0.45958099991237622</v>
      </c>
      <c r="AA42" s="44">
        <f t="shared" si="140"/>
        <v>0.46969178191044847</v>
      </c>
      <c r="AB42" s="44">
        <f t="shared" si="140"/>
        <v>0.48002500111247831</v>
      </c>
      <c r="AC42" s="44">
        <f t="shared" si="140"/>
        <v>0.49058555113695285</v>
      </c>
      <c r="AD42" s="44">
        <f t="shared" si="140"/>
        <v>0.50137843326196585</v>
      </c>
      <c r="AE42" s="44">
        <f t="shared" si="140"/>
        <v>0.51240875879372905</v>
      </c>
      <c r="AF42" s="44">
        <f t="shared" si="140"/>
        <v>0.52368175148719109</v>
      </c>
      <c r="AG42" s="44">
        <f t="shared" si="140"/>
        <v>0.53520275001990925</v>
      </c>
      <c r="AH42" s="44">
        <f t="shared" si="140"/>
        <v>0.5469772105203472</v>
      </c>
      <c r="AI42" s="44">
        <f t="shared" si="140"/>
        <v>0.55901070915179485</v>
      </c>
      <c r="AJ42" s="44">
        <f t="shared" si="140"/>
        <v>0.57130894475313432</v>
      </c>
      <c r="AK42" s="44">
        <f t="shared" si="140"/>
        <v>0.58387774153770322</v>
      </c>
      <c r="AL42" s="44">
        <f t="shared" si="140"/>
        <v>0.59672305185153274</v>
      </c>
      <c r="AM42" s="44">
        <f t="shared" si="140"/>
        <v>0.60985095899226649</v>
      </c>
      <c r="AN42" s="44">
        <f t="shared" si="140"/>
        <v>0.62069410904314903</v>
      </c>
      <c r="AO42" s="44">
        <f t="shared" si="140"/>
        <v>0.63146935877613808</v>
      </c>
      <c r="AP42" s="44">
        <f t="shared" si="140"/>
        <v>0.64240009337655302</v>
      </c>
      <c r="AQ42" s="44">
        <f t="shared" si="140"/>
        <v>0.65346864698543106</v>
      </c>
      <c r="AR42" s="44">
        <f t="shared" si="140"/>
        <v>0.66467563428123122</v>
      </c>
      <c r="AS42" s="44">
        <f t="shared" ref="AS42:AS43" si="141">AR42+(AR42*AS$2)</f>
        <v>0.67948698247553307</v>
      </c>
      <c r="AT42" s="44">
        <f t="shared" ref="AT42:AT43" si="142">AS42+(AS42*AT$2)</f>
        <v>0.69428944820514504</v>
      </c>
      <c r="AU42" s="44">
        <f t="shared" ref="AU42:AU43" si="143">AT42+(AT42*AU$2)</f>
        <v>0.70917654005999109</v>
      </c>
      <c r="AV42" s="44">
        <f t="shared" ref="AV42:AV43" si="144">AU42+(AU42*AV$2)</f>
        <v>0.7243319653735304</v>
      </c>
      <c r="AW42" s="44">
        <f t="shared" ref="AW42:AW43" si="145">AV42+(AV42*AW$2)</f>
        <v>0.73978722148163567</v>
      </c>
      <c r="AX42" s="44">
        <f t="shared" ref="AX42:AX43" si="146">AW42+(AW42*AX$2)</f>
        <v>0.75554684282553619</v>
      </c>
      <c r="AY42" s="44">
        <f t="shared" ref="AY42:AY43" si="147">AX42+(AX42*AY$2)</f>
        <v>0.77161534649094432</v>
      </c>
      <c r="AZ42" s="44">
        <f t="shared" ref="AZ42:AZ43" si="148">AY42+(AY42*AZ$2)</f>
        <v>0.78800609404370869</v>
      </c>
      <c r="BA42" s="44">
        <f t="shared" ref="BA42:BA43" si="149">AZ42+(AZ42*BA$2)</f>
        <v>0.80472442436287184</v>
      </c>
      <c r="BB42" s="44">
        <f t="shared" ref="BB42:BB43" si="150">BA42+(BA42*BB$2)</f>
        <v>0.82177569719558607</v>
      </c>
      <c r="BC42" s="44">
        <f t="shared" ref="BC42:BC43" si="151">BB42+(BB42*BC$2)</f>
        <v>0.83916528842015969</v>
      </c>
      <c r="BD42" s="44">
        <f t="shared" ref="BD42:BD43" si="152">BC42+(BC42*BD$2)</f>
        <v>0.85689858493789828</v>
      </c>
      <c r="BE42" s="44">
        <f t="shared" ref="BE42:BE43" si="153">BD42+(BD42*BE$2)</f>
        <v>0.87498097917304773</v>
      </c>
      <c r="BF42" s="44">
        <f t="shared" ref="BF42:BF43" si="154">BE42+(BE42*BF$2)</f>
        <v>0.89341786315922178</v>
      </c>
      <c r="BG42" s="44">
        <f t="shared" ref="BG42:BG43" si="155">BF42+(BF42*BG$2)</f>
        <v>0.91221462218974181</v>
      </c>
      <c r="BH42" s="44">
        <f t="shared" ref="BH42:BH43" si="156">BG42+(BG42*BH$2)</f>
        <v>0.93137662800834198</v>
      </c>
      <c r="BI42" s="44">
        <f t="shared" ref="BI42:BI43" si="157">BH42+(BH42*BI$2)</f>
        <v>0.95090923151569107</v>
      </c>
      <c r="BJ42" s="44">
        <f t="shared" ref="BJ42:BJ43" si="158">BI42+(BI42*BJ$2)</f>
        <v>0.97081775496615996</v>
      </c>
      <c r="BK42" s="44">
        <f t="shared" ref="BK42:BK43" si="159">BJ42+(BJ42*BK$2)</f>
        <v>0.9911074836282201</v>
      </c>
      <c r="BL42" s="44">
        <f t="shared" ref="BL42:BL43" si="160">BK42+(BK42*BL$2)</f>
        <v>1.011783656880797</v>
      </c>
      <c r="BM42" s="44">
        <f t="shared" ref="BM42:BM43" si="161">BL42+(BL42*BM$2)</f>
        <v>1.0328514587168234</v>
      </c>
      <c r="BN42" s="44">
        <f t="shared" ref="BN42:BN43" si="162">BM42+(BM42*BN$2)</f>
        <v>1.0543160076241505</v>
      </c>
      <c r="BO42" s="44">
        <f t="shared" ref="BO42:BO43" si="163">BN42+(BN42*BO$2)</f>
        <v>1.0761823458128699</v>
      </c>
      <c r="BP42" s="44">
        <f t="shared" ref="BP42:BP43" si="164">BO42+(BO42*BP$2)</f>
        <v>1.0984554277569976</v>
      </c>
      <c r="BQ42" s="44">
        <f t="shared" ref="BQ42:BQ43" si="165">BP42+(BP42*BQ$2)</f>
        <v>1.121140108017364</v>
      </c>
      <c r="BR42" s="44">
        <f t="shared" ref="BR42:BR43" si="166">BQ42+(BQ42*BR$2)</f>
        <v>1.1444042621970811</v>
      </c>
      <c r="BS42" s="44">
        <f t="shared" ref="BS42:BS43" si="167">BR42+(BR42*BS$2)</f>
        <v>1.1682849438020317</v>
      </c>
      <c r="BT42" s="44">
        <f t="shared" ref="BT42:BT43" si="168">BS42+(BS42*BT$2)</f>
        <v>1.1928072529697138</v>
      </c>
      <c r="BU42" s="44">
        <f t="shared" ref="BU42:BU43" si="169">BT42+(BT42*BU$2)</f>
        <v>1.2179989296226599</v>
      </c>
      <c r="BV42" s="44">
        <f t="shared" ref="BV42:BV43" si="170">BU42+(BU42*BV$2)</f>
        <v>1.2438893604239603</v>
      </c>
      <c r="BW42" s="44">
        <f t="shared" ref="BW42:BW43" si="171">BV42+(BV42*BW$2)</f>
        <v>1.2702860831719742</v>
      </c>
      <c r="BX42" s="44">
        <f t="shared" ref="BX42:BX43" si="172">BW42+(BW42*BX$2)</f>
        <v>1.2972182869708018</v>
      </c>
      <c r="BY42" s="44">
        <f t="shared" ref="BY42:BY43" si="173">BX42+(BX42*BY$2)</f>
        <v>1.3247107418848285</v>
      </c>
      <c r="BZ42" s="44">
        <f t="shared" ref="BZ42:BZ43" si="174">BY42+(BY42*BZ$2)</f>
        <v>1.3527777684368527</v>
      </c>
      <c r="CA42" s="44">
        <f t="shared" ref="CA42:CA43" si="175">BZ42+(BZ42*CA$2)</f>
        <v>1.3814324649065965</v>
      </c>
    </row>
    <row r="43" spans="1:79" ht="15.5" thickTop="1" thickBot="1" x14ac:dyDescent="0.4">
      <c r="A43" s="7" t="s">
        <v>44</v>
      </c>
      <c r="B43" s="110" t="s">
        <v>81</v>
      </c>
      <c r="C43" s="111"/>
      <c r="D43" s="111"/>
      <c r="E43" s="111"/>
      <c r="F43" s="111"/>
      <c r="J43" s="31" t="s">
        <v>122</v>
      </c>
      <c r="K43" s="44">
        <f>4.66/1.037</f>
        <v>4.4937319189971072</v>
      </c>
      <c r="L43" s="44">
        <f t="shared" ref="L43:AR43" si="176">K43+(K43*L$2)</f>
        <v>4.6283641272902605</v>
      </c>
      <c r="M43" s="44">
        <f t="shared" si="176"/>
        <v>4.7283830760810028</v>
      </c>
      <c r="N43" s="44">
        <f t="shared" si="176"/>
        <v>4.5635516420488189</v>
      </c>
      <c r="O43" s="44">
        <f t="shared" si="176"/>
        <v>4.8295154317474243</v>
      </c>
      <c r="P43" s="44">
        <f t="shared" si="176"/>
        <v>5.0070001238641417</v>
      </c>
      <c r="Q43" s="44">
        <f t="shared" si="176"/>
        <v>5.1658221677931122</v>
      </c>
      <c r="R43" s="44">
        <f t="shared" si="176"/>
        <v>5.2873373721609287</v>
      </c>
      <c r="S43" s="44">
        <f t="shared" si="176"/>
        <v>5.405421240139189</v>
      </c>
      <c r="T43" s="44">
        <f t="shared" si="176"/>
        <v>5.5261423145022972</v>
      </c>
      <c r="U43" s="44">
        <f t="shared" si="176"/>
        <v>5.649559492859515</v>
      </c>
      <c r="V43" s="44">
        <f t="shared" si="176"/>
        <v>5.7738498017024247</v>
      </c>
      <c r="W43" s="44">
        <f t="shared" si="176"/>
        <v>5.9008744973398777</v>
      </c>
      <c r="X43" s="44">
        <f t="shared" si="176"/>
        <v>6.0306937362813553</v>
      </c>
      <c r="Y43" s="44">
        <f t="shared" si="176"/>
        <v>6.1633689984795454</v>
      </c>
      <c r="Z43" s="44">
        <f t="shared" si="176"/>
        <v>6.2989631164460951</v>
      </c>
      <c r="AA43" s="44">
        <f t="shared" si="176"/>
        <v>6.437540305007909</v>
      </c>
      <c r="AB43" s="44">
        <f t="shared" si="176"/>
        <v>6.579166191718083</v>
      </c>
      <c r="AC43" s="44">
        <f t="shared" si="176"/>
        <v>6.7239078479358811</v>
      </c>
      <c r="AD43" s="44">
        <f t="shared" si="176"/>
        <v>6.8718338205904708</v>
      </c>
      <c r="AE43" s="44">
        <f t="shared" si="176"/>
        <v>7.0230141646434614</v>
      </c>
      <c r="AF43" s="44">
        <f t="shared" si="176"/>
        <v>7.1775204762656175</v>
      </c>
      <c r="AG43" s="44">
        <f t="shared" si="176"/>
        <v>7.3354259267434614</v>
      </c>
      <c r="AH43" s="44">
        <f t="shared" si="176"/>
        <v>7.496805297131818</v>
      </c>
      <c r="AI43" s="44">
        <f t="shared" si="176"/>
        <v>7.6617350136687179</v>
      </c>
      <c r="AJ43" s="44">
        <f t="shared" si="176"/>
        <v>7.8302931839694301</v>
      </c>
      <c r="AK43" s="44">
        <f t="shared" si="176"/>
        <v>8.0025596340167571</v>
      </c>
      <c r="AL43" s="44">
        <f t="shared" si="176"/>
        <v>8.1786159459651255</v>
      </c>
      <c r="AM43" s="44">
        <f t="shared" si="176"/>
        <v>8.3585454967763582</v>
      </c>
      <c r="AN43" s="44">
        <f t="shared" si="176"/>
        <v>8.5071604357090411</v>
      </c>
      <c r="AO43" s="44">
        <f t="shared" si="176"/>
        <v>8.6548447408729494</v>
      </c>
      <c r="AP43" s="44">
        <f t="shared" si="176"/>
        <v>8.8046601033374596</v>
      </c>
      <c r="AQ43" s="44">
        <f t="shared" si="176"/>
        <v>8.956364396917964</v>
      </c>
      <c r="AR43" s="44">
        <f t="shared" si="176"/>
        <v>9.1099660463251073</v>
      </c>
      <c r="AS43" s="44">
        <f t="shared" si="141"/>
        <v>9.3129686421646554</v>
      </c>
      <c r="AT43" s="44">
        <f t="shared" si="142"/>
        <v>9.5158494959881601</v>
      </c>
      <c r="AU43" s="44">
        <f t="shared" si="143"/>
        <v>9.7198902255281094</v>
      </c>
      <c r="AV43" s="44">
        <f t="shared" si="144"/>
        <v>9.9276087018842656</v>
      </c>
      <c r="AW43" s="44">
        <f t="shared" si="145"/>
        <v>10.139436623836531</v>
      </c>
      <c r="AX43" s="44">
        <f t="shared" si="146"/>
        <v>10.355436139902931</v>
      </c>
      <c r="AY43" s="44">
        <f t="shared" si="147"/>
        <v>10.575669160728818</v>
      </c>
      <c r="AZ43" s="44">
        <f t="shared" si="148"/>
        <v>10.800318818363765</v>
      </c>
      <c r="BA43" s="44">
        <f t="shared" si="149"/>
        <v>11.029458286855824</v>
      </c>
      <c r="BB43" s="44">
        <f t="shared" si="150"/>
        <v>11.263161026268907</v>
      </c>
      <c r="BC43" s="44">
        <f t="shared" si="151"/>
        <v>11.501500717758653</v>
      </c>
      <c r="BD43" s="44">
        <f t="shared" si="152"/>
        <v>11.744551193560598</v>
      </c>
      <c r="BE43" s="44">
        <f t="shared" si="153"/>
        <v>11.992386361607059</v>
      </c>
      <c r="BF43" s="44">
        <f t="shared" si="154"/>
        <v>12.245080124476386</v>
      </c>
      <c r="BG43" s="44">
        <f t="shared" si="155"/>
        <v>12.502706292365279</v>
      </c>
      <c r="BH43" s="44">
        <f t="shared" si="156"/>
        <v>12.765338489761387</v>
      </c>
      <c r="BI43" s="44">
        <f t="shared" si="157"/>
        <v>13.033050055479759</v>
      </c>
      <c r="BJ43" s="44">
        <f t="shared" si="158"/>
        <v>13.305913935712656</v>
      </c>
      <c r="BK43" s="44">
        <f t="shared" si="159"/>
        <v>13.584002569727952</v>
      </c>
      <c r="BL43" s="44">
        <f t="shared" si="160"/>
        <v>13.867387767836799</v>
      </c>
      <c r="BM43" s="44">
        <f t="shared" si="161"/>
        <v>14.156140581236457</v>
      </c>
      <c r="BN43" s="44">
        <f t="shared" si="162"/>
        <v>14.450331163319236</v>
      </c>
      <c r="BO43" s="44">
        <f t="shared" si="163"/>
        <v>14.750028622023448</v>
      </c>
      <c r="BP43" s="44">
        <f t="shared" si="164"/>
        <v>15.05530086278708</v>
      </c>
      <c r="BQ43" s="44">
        <f t="shared" si="165"/>
        <v>15.366214421649747</v>
      </c>
      <c r="BR43" s="44">
        <f t="shared" si="166"/>
        <v>15.685070181877636</v>
      </c>
      <c r="BS43" s="44">
        <f t="shared" si="167"/>
        <v>16.012375994463135</v>
      </c>
      <c r="BT43" s="44">
        <f t="shared" si="168"/>
        <v>16.348475878937837</v>
      </c>
      <c r="BU43" s="44">
        <f t="shared" si="169"/>
        <v>16.69375003541645</v>
      </c>
      <c r="BV43" s="44">
        <f t="shared" si="170"/>
        <v>17.048601234046036</v>
      </c>
      <c r="BW43" s="44">
        <f t="shared" si="171"/>
        <v>17.410391610533519</v>
      </c>
      <c r="BX43" s="44">
        <f t="shared" si="172"/>
        <v>17.779521227305683</v>
      </c>
      <c r="BY43" s="44">
        <f t="shared" si="173"/>
        <v>18.156329579950874</v>
      </c>
      <c r="BZ43" s="44">
        <f t="shared" si="174"/>
        <v>18.541012943869791</v>
      </c>
      <c r="CA43" s="44">
        <f t="shared" si="175"/>
        <v>18.93375084254334</v>
      </c>
    </row>
    <row r="44" spans="1:79" ht="15.5" thickTop="1" thickBot="1" x14ac:dyDescent="0.4">
      <c r="A44" s="10" t="s">
        <v>10</v>
      </c>
      <c r="B44" s="108" t="s">
        <v>82</v>
      </c>
      <c r="C44" s="109"/>
      <c r="D44" s="109"/>
      <c r="E44" s="109"/>
      <c r="F44" s="109"/>
      <c r="J44" s="30" t="s">
        <v>107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23"/>
      <c r="AG44" s="23"/>
      <c r="AH44" s="23"/>
      <c r="AI44" s="23"/>
    </row>
    <row r="45" spans="1:79" ht="15.5" thickTop="1" thickBot="1" x14ac:dyDescent="0.4">
      <c r="A45" s="7" t="s">
        <v>1</v>
      </c>
      <c r="B45" s="8" t="s">
        <v>83</v>
      </c>
      <c r="C45" s="8" t="s">
        <v>84</v>
      </c>
      <c r="D45" s="8" t="s">
        <v>85</v>
      </c>
      <c r="E45" s="8" t="s">
        <v>86</v>
      </c>
      <c r="F45" s="9" t="s">
        <v>87</v>
      </c>
      <c r="J45" s="31" t="s">
        <v>117</v>
      </c>
      <c r="K45" s="45">
        <f>(3000*0.67)*AVERAGE(K42:K43)*365*$S$11</f>
        <v>1591815.3326904539</v>
      </c>
      <c r="L45" s="45">
        <f>(3000*0.67)*AVERAGE(L42:L43)*365*$S$11</f>
        <v>1639506.1200578597</v>
      </c>
      <c r="M45" s="45">
        <f t="shared" ref="M45:AR45" si="177">(3000*0.67)*AVERAGE(M42:M43)*365*$S$11</f>
        <v>1674935.8473123095</v>
      </c>
      <c r="N45" s="45">
        <f t="shared" si="177"/>
        <v>1616547.5836750027</v>
      </c>
      <c r="O45" s="45">
        <f t="shared" si="177"/>
        <v>1710759.9768515816</v>
      </c>
      <c r="P45" s="45">
        <f t="shared" si="177"/>
        <v>1773630.4060008773</v>
      </c>
      <c r="Q45" s="45">
        <f t="shared" si="177"/>
        <v>1829889.9624792251</v>
      </c>
      <c r="R45" s="45">
        <f t="shared" si="177"/>
        <v>1872934.3115757939</v>
      </c>
      <c r="S45" s="45">
        <f t="shared" si="177"/>
        <v>1914763.1778676528</v>
      </c>
      <c r="T45" s="45">
        <f t="shared" si="177"/>
        <v>1957526.2221733639</v>
      </c>
      <c r="U45" s="45">
        <f t="shared" si="177"/>
        <v>2001244.3078019021</v>
      </c>
      <c r="V45" s="45">
        <f t="shared" si="177"/>
        <v>2045271.6825735439</v>
      </c>
      <c r="W45" s="45">
        <f t="shared" si="177"/>
        <v>2090267.6595901621</v>
      </c>
      <c r="X45" s="45">
        <f t="shared" si="177"/>
        <v>2136253.5481011458</v>
      </c>
      <c r="Y45" s="45">
        <f t="shared" si="177"/>
        <v>2183251.1261593709</v>
      </c>
      <c r="Z45" s="45">
        <f t="shared" si="177"/>
        <v>2231282.6509348769</v>
      </c>
      <c r="AA45" s="45">
        <f t="shared" si="177"/>
        <v>2280370.869255444</v>
      </c>
      <c r="AB45" s="45">
        <f t="shared" si="177"/>
        <v>2330539.0283790636</v>
      </c>
      <c r="AC45" s="45">
        <f t="shared" si="177"/>
        <v>2381810.8870034036</v>
      </c>
      <c r="AD45" s="45">
        <f t="shared" si="177"/>
        <v>2434210.7265174785</v>
      </c>
      <c r="AE45" s="45">
        <f t="shared" si="177"/>
        <v>2487763.3625008631</v>
      </c>
      <c r="AF45" s="45">
        <f t="shared" si="177"/>
        <v>2542494.1564758825</v>
      </c>
      <c r="AG45" s="45">
        <f t="shared" si="177"/>
        <v>2598429.0279183513</v>
      </c>
      <c r="AH45" s="45">
        <f t="shared" si="177"/>
        <v>2655594.4665325554</v>
      </c>
      <c r="AI45" s="45">
        <f t="shared" si="177"/>
        <v>2714017.5447962712</v>
      </c>
      <c r="AJ45" s="45">
        <f t="shared" si="177"/>
        <v>2773725.9307817896</v>
      </c>
      <c r="AK45" s="45">
        <f t="shared" si="177"/>
        <v>2834747.9012589888</v>
      </c>
      <c r="AL45" s="45">
        <f t="shared" si="177"/>
        <v>2897112.3550866861</v>
      </c>
      <c r="AM45" s="45">
        <f t="shared" si="177"/>
        <v>2960848.8268985935</v>
      </c>
      <c r="AN45" s="45">
        <f t="shared" si="177"/>
        <v>3013492.7190408502</v>
      </c>
      <c r="AO45" s="45">
        <f t="shared" si="177"/>
        <v>3065806.9526433996</v>
      </c>
      <c r="AP45" s="45">
        <f t="shared" si="177"/>
        <v>3118876.0709936558</v>
      </c>
      <c r="AQ45" s="45">
        <f t="shared" si="177"/>
        <v>3172614.3056968767</v>
      </c>
      <c r="AR45" s="45">
        <f t="shared" si="177"/>
        <v>3227024.6410395782</v>
      </c>
      <c r="AS45" s="45">
        <f t="shared" ref="AS45:BZ45" si="178">(3000*0.67)*AVERAGE(AS42:AS43)*365*$S$11</f>
        <v>3298934.2810577741</v>
      </c>
      <c r="AT45" s="45">
        <f t="shared" si="178"/>
        <v>3370800.7963833385</v>
      </c>
      <c r="AU45" s="45">
        <f t="shared" si="178"/>
        <v>3443078.1746581695</v>
      </c>
      <c r="AV45" s="45">
        <f t="shared" si="178"/>
        <v>3516658.3217401574</v>
      </c>
      <c r="AW45" s="45">
        <f t="shared" si="178"/>
        <v>3591694.1583529534</v>
      </c>
      <c r="AX45" s="45">
        <f t="shared" si="178"/>
        <v>3668207.6993754334</v>
      </c>
      <c r="AY45" s="45">
        <f t="shared" si="178"/>
        <v>3746220.8754248014</v>
      </c>
      <c r="AZ45" s="45">
        <f t="shared" si="178"/>
        <v>3825798.557394485</v>
      </c>
      <c r="BA45" s="45">
        <f t="shared" si="178"/>
        <v>3906966.6657385188</v>
      </c>
      <c r="BB45" s="45">
        <f t="shared" si="178"/>
        <v>3989751.2222263766</v>
      </c>
      <c r="BC45" s="45">
        <f t="shared" si="178"/>
        <v>4074178.3269448886</v>
      </c>
      <c r="BD45" s="45">
        <f t="shared" si="178"/>
        <v>4160274.1334979404</v>
      </c>
      <c r="BE45" s="45">
        <f t="shared" si="178"/>
        <v>4248064.8223034972</v>
      </c>
      <c r="BF45" s="45">
        <f t="shared" si="178"/>
        <v>4337576.5718829893</v>
      </c>
      <c r="BG45" s="45">
        <f t="shared" si="178"/>
        <v>4428835.528033481</v>
      </c>
      <c r="BH45" s="45">
        <f t="shared" si="178"/>
        <v>4521867.7707682932</v>
      </c>
      <c r="BI45" s="45">
        <f t="shared" si="178"/>
        <v>4616699.2789068967</v>
      </c>
      <c r="BJ45" s="45">
        <f t="shared" si="178"/>
        <v>4713355.8921899311</v>
      </c>
      <c r="BK45" s="45">
        <f t="shared" si="178"/>
        <v>4811863.2707901411</v>
      </c>
      <c r="BL45" s="45">
        <f t="shared" si="178"/>
        <v>4912246.8520848295</v>
      </c>
      <c r="BM45" s="45">
        <f t="shared" si="178"/>
        <v>5014531.8045502761</v>
      </c>
      <c r="BN45" s="45">
        <f t="shared" si="178"/>
        <v>5118742.9786331775</v>
      </c>
      <c r="BO45" s="45">
        <f t="shared" si="178"/>
        <v>5224904.8544489024</v>
      </c>
      <c r="BP45" s="45">
        <f t="shared" si="178"/>
        <v>5333041.4861509493</v>
      </c>
      <c r="BQ45" s="45">
        <f t="shared" si="178"/>
        <v>5443176.4428106248</v>
      </c>
      <c r="BR45" s="45">
        <f t="shared" si="178"/>
        <v>5556124.766652937</v>
      </c>
      <c r="BS45" s="45">
        <f t="shared" si="178"/>
        <v>5672066.3538112082</v>
      </c>
      <c r="BT45" s="45">
        <f t="shared" si="178"/>
        <v>5791123.0663757902</v>
      </c>
      <c r="BU45" s="45">
        <f t="shared" si="178"/>
        <v>5913429.5826904252</v>
      </c>
      <c r="BV45" s="45">
        <f t="shared" si="178"/>
        <v>6039128.5760848112</v>
      </c>
      <c r="BW45" s="45">
        <f t="shared" si="178"/>
        <v>6167285.635494167</v>
      </c>
      <c r="BX45" s="45">
        <f t="shared" si="178"/>
        <v>6298042.4750920236</v>
      </c>
      <c r="BY45" s="45">
        <f t="shared" si="178"/>
        <v>6431519.3544516442</v>
      </c>
      <c r="BZ45" s="45">
        <f t="shared" si="178"/>
        <v>6567785.8002376966</v>
      </c>
      <c r="CA45" s="45">
        <f t="shared" ref="CA45" si="179">(3000*0.67)*AVERAGE(CA42:CA43)*365*$S$11</f>
        <v>6706905.4050797913</v>
      </c>
    </row>
    <row r="46" spans="1:79" ht="15.5" thickTop="1" thickBot="1" x14ac:dyDescent="0.4">
      <c r="A46" s="10" t="s">
        <v>4</v>
      </c>
      <c r="B46" s="11" t="s">
        <v>27</v>
      </c>
      <c r="C46" s="11" t="s">
        <v>28</v>
      </c>
      <c r="D46" s="11" t="s">
        <v>29</v>
      </c>
      <c r="E46" s="11" t="s">
        <v>30</v>
      </c>
      <c r="F46" s="12" t="s">
        <v>31</v>
      </c>
      <c r="J46" s="21" t="s">
        <v>118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3"/>
      <c r="AG46" s="23"/>
      <c r="AH46" s="23"/>
      <c r="AI46" s="23"/>
    </row>
    <row r="47" spans="1:79" s="48" customFormat="1" ht="15.5" thickTop="1" thickBot="1" x14ac:dyDescent="0.4">
      <c r="A47" s="7" t="s">
        <v>5</v>
      </c>
      <c r="B47" s="8" t="s">
        <v>33</v>
      </c>
      <c r="C47" s="8" t="s">
        <v>2</v>
      </c>
      <c r="D47" s="8" t="s">
        <v>88</v>
      </c>
      <c r="E47" s="8" t="s">
        <v>35</v>
      </c>
      <c r="F47" s="9" t="s">
        <v>36</v>
      </c>
      <c r="G47"/>
      <c r="H47"/>
      <c r="I47"/>
      <c r="J47" s="31" t="s">
        <v>119</v>
      </c>
      <c r="K47" s="46">
        <v>20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9" s="48" customFormat="1" ht="15.5" thickTop="1" thickBot="1" x14ac:dyDescent="0.4">
      <c r="A48" s="10" t="s">
        <v>89</v>
      </c>
      <c r="B48" s="120">
        <v>20</v>
      </c>
      <c r="C48" s="121"/>
      <c r="D48" s="121"/>
      <c r="E48" s="121"/>
      <c r="F48" s="121"/>
      <c r="G48"/>
      <c r="H48"/>
      <c r="I48"/>
      <c r="J48" s="31" t="s">
        <v>120</v>
      </c>
      <c r="K48" s="49">
        <f>K47*(100+K$2)%^(K$1-2017)</f>
        <v>20</v>
      </c>
      <c r="L48" s="49">
        <f t="shared" ref="L48:AR48" si="180">K48+(K48*L2)</f>
        <v>20.5992</v>
      </c>
      <c r="M48" s="49">
        <f t="shared" si="180"/>
        <v>21.044348712000001</v>
      </c>
      <c r="N48" s="49">
        <f t="shared" si="180"/>
        <v>20.310742715899682</v>
      </c>
      <c r="O48" s="49">
        <f t="shared" si="180"/>
        <v>21.494452801382316</v>
      </c>
      <c r="P48" s="49">
        <f t="shared" si="180"/>
        <v>22.284373941833117</v>
      </c>
      <c r="Q48" s="49">
        <f t="shared" si="180"/>
        <v>22.991234283268064</v>
      </c>
      <c r="R48" s="49">
        <f t="shared" si="180"/>
        <v>23.532055171377188</v>
      </c>
      <c r="S48" s="49">
        <f t="shared" si="180"/>
        <v>24.057604403537944</v>
      </c>
      <c r="T48" s="49">
        <f t="shared" si="180"/>
        <v>24.594890901883623</v>
      </c>
      <c r="U48" s="49">
        <f t="shared" si="180"/>
        <v>25.144176798692357</v>
      </c>
      <c r="V48" s="49">
        <f t="shared" si="180"/>
        <v>25.697348688263588</v>
      </c>
      <c r="W48" s="49">
        <f t="shared" si="180"/>
        <v>26.262690359405386</v>
      </c>
      <c r="X48" s="49">
        <f t="shared" si="180"/>
        <v>26.840469547312306</v>
      </c>
      <c r="Y48" s="49">
        <f t="shared" si="180"/>
        <v>27.430959877353178</v>
      </c>
      <c r="Z48" s="49">
        <f t="shared" si="180"/>
        <v>28.034440994654947</v>
      </c>
      <c r="AA48" s="49">
        <f t="shared" si="180"/>
        <v>28.651198696537357</v>
      </c>
      <c r="AB48" s="49">
        <f t="shared" si="180"/>
        <v>29.281525067861178</v>
      </c>
      <c r="AC48" s="49">
        <f t="shared" si="180"/>
        <v>29.925718619354125</v>
      </c>
      <c r="AD48" s="49">
        <f t="shared" si="180"/>
        <v>30.584084428979917</v>
      </c>
      <c r="AE48" s="49">
        <f t="shared" si="180"/>
        <v>31.256934286417476</v>
      </c>
      <c r="AF48" s="49">
        <f t="shared" si="180"/>
        <v>31.94458684071866</v>
      </c>
      <c r="AG48" s="49">
        <f t="shared" si="180"/>
        <v>32.647367751214468</v>
      </c>
      <c r="AH48" s="49">
        <f t="shared" si="180"/>
        <v>33.365609841741183</v>
      </c>
      <c r="AI48" s="49">
        <f t="shared" si="180"/>
        <v>34.099653258259487</v>
      </c>
      <c r="AJ48" s="49">
        <f t="shared" si="180"/>
        <v>34.849845629941193</v>
      </c>
      <c r="AK48" s="49">
        <f t="shared" si="180"/>
        <v>35.616542233799898</v>
      </c>
      <c r="AL48" s="49">
        <f t="shared" si="180"/>
        <v>36.400106162943494</v>
      </c>
      <c r="AM48" s="49">
        <f t="shared" si="180"/>
        <v>37.20090849852825</v>
      </c>
      <c r="AN48" s="49">
        <f t="shared" si="180"/>
        <v>37.862340651632081</v>
      </c>
      <c r="AO48" s="49">
        <f t="shared" si="180"/>
        <v>38.519630885344412</v>
      </c>
      <c r="AP48" s="49">
        <f t="shared" si="180"/>
        <v>39.186405695969725</v>
      </c>
      <c r="AQ48" s="49">
        <f t="shared" si="180"/>
        <v>39.861587466111281</v>
      </c>
      <c r="AR48" s="49">
        <f t="shared" si="180"/>
        <v>40.545213691155091</v>
      </c>
      <c r="AS48" s="49">
        <f t="shared" ref="AS48" si="181">AR48+(AR48*AS2)</f>
        <v>41.448705931007503</v>
      </c>
      <c r="AT48" s="49">
        <f t="shared" ref="AT48" si="182">AS48+(AS48*AT2)</f>
        <v>42.351656340513834</v>
      </c>
      <c r="AU48" s="49">
        <f t="shared" ref="AU48" si="183">AT48+(AT48*AU2)</f>
        <v>43.259768943659445</v>
      </c>
      <c r="AV48" s="49">
        <f t="shared" ref="AV48" si="184">AU48+(AU48*AV2)</f>
        <v>44.184249887785342</v>
      </c>
      <c r="AW48" s="49">
        <f t="shared" ref="AW48" si="185">AV48+(AV48*AW2)</f>
        <v>45.127020510379765</v>
      </c>
      <c r="AX48" s="49">
        <f t="shared" ref="AX48" si="186">AW48+(AW48*AX2)</f>
        <v>46.088357412357695</v>
      </c>
      <c r="AY48" s="49">
        <f t="shared" ref="AY48" si="187">AX48+(AX48*AY2)</f>
        <v>47.068536135947589</v>
      </c>
      <c r="AZ48" s="49">
        <f t="shared" ref="AZ48" si="188">AY48+(AY48*AZ2)</f>
        <v>48.068371736666215</v>
      </c>
      <c r="BA48" s="49">
        <f t="shared" ref="BA48" si="189">AZ48+(AZ48*BA2)</f>
        <v>49.088189886135169</v>
      </c>
      <c r="BB48" s="49">
        <f t="shared" ref="BB48" si="190">BA48+(BA48*BB2)</f>
        <v>50.128317528930737</v>
      </c>
      <c r="BC48" s="49">
        <f t="shared" ref="BC48" si="191">BB48+(BB48*BC2)</f>
        <v>51.189082593629728</v>
      </c>
      <c r="BD48" s="49">
        <f t="shared" ref="BD48" si="192">BC48+(BC48*BD2)</f>
        <v>52.270813681211777</v>
      </c>
      <c r="BE48" s="49">
        <f t="shared" ref="BE48" si="193">BD48+(BD48*BE2)</f>
        <v>53.373839729555897</v>
      </c>
      <c r="BF48" s="49">
        <f t="shared" ref="BF48" si="194">BE48+(BE48*BF2)</f>
        <v>54.498489652712514</v>
      </c>
      <c r="BG48" s="49">
        <f t="shared" ref="BG48" si="195">BF48+(BF48*BG2)</f>
        <v>55.645091953574237</v>
      </c>
      <c r="BH48" s="49">
        <f t="shared" ref="BH48" si="196">BG48+(BG48*BH2)</f>
        <v>56.813974308508847</v>
      </c>
      <c r="BI48" s="49">
        <f t="shared" ref="BI48" si="197">BH48+(BH48*BI2)</f>
        <v>58.005463122457137</v>
      </c>
      <c r="BJ48" s="49">
        <f t="shared" ref="BJ48" si="198">BI48+(BI48*BJ2)</f>
        <v>59.219883052935735</v>
      </c>
      <c r="BK48" s="49">
        <f t="shared" ref="BK48" si="199">BJ48+(BJ48*BK2)</f>
        <v>60.457556501321406</v>
      </c>
      <c r="BL48" s="49">
        <f t="shared" ref="BL48" si="200">BK48+(BK48*BL2)</f>
        <v>61.718803069728594</v>
      </c>
      <c r="BM48" s="49">
        <f t="shared" ref="BM48" si="201">BL48+(BL48*BM2)</f>
        <v>63.003938981726208</v>
      </c>
      <c r="BN48" s="49">
        <f t="shared" ref="BN48" si="202">BM48+(BM48*BN2)</f>
        <v>64.313276465073159</v>
      </c>
      <c r="BO48" s="49">
        <f t="shared" ref="BO48" si="203">BN48+(BN48*BO2)</f>
        <v>65.647123094585041</v>
      </c>
      <c r="BP48" s="49">
        <f t="shared" ref="BP48" si="204">BO48+(BO48*BP2)</f>
        <v>67.005781093176822</v>
      </c>
      <c r="BQ48" s="49">
        <f t="shared" ref="BQ48" si="205">BP48+(BP48*BQ2)</f>
        <v>68.389546589059165</v>
      </c>
      <c r="BR48" s="49">
        <f t="shared" ref="BR48" si="206">BQ48+(BQ48*BR2)</f>
        <v>69.808659994021909</v>
      </c>
      <c r="BS48" s="49">
        <f t="shared" ref="BS48" si="207">BR48+(BR48*BS2)</f>
        <v>71.265381571923896</v>
      </c>
      <c r="BT48" s="49">
        <f t="shared" ref="BT48" si="208">BS48+(BS48*BT2)</f>
        <v>72.76124243115251</v>
      </c>
      <c r="BU48" s="49">
        <f t="shared" ref="BU48" si="209">BT48+(BT48*BU2)</f>
        <v>74.297934706982218</v>
      </c>
      <c r="BV48" s="49">
        <f t="shared" ref="BV48" si="210">BU48+(BU48*BV2)</f>
        <v>75.877250985861536</v>
      </c>
      <c r="BW48" s="49">
        <f t="shared" ref="BW48" si="211">BV48+(BV48*BW2)</f>
        <v>77.487451073490391</v>
      </c>
      <c r="BX48" s="49">
        <f t="shared" ref="BX48" si="212">BW48+(BW48*BX2)</f>
        <v>79.13031550521886</v>
      </c>
      <c r="BY48" s="49">
        <f t="shared" ref="BY48" si="213">BX48+(BX48*BY2)</f>
        <v>80.807355254974496</v>
      </c>
      <c r="BZ48" s="49">
        <f t="shared" ref="BZ48" si="214">BY48+(BY48*BZ2)</f>
        <v>82.519443874647962</v>
      </c>
      <c r="CA48" s="49">
        <f t="shared" ref="CA48" si="215">BZ48+(BZ48*CA2)</f>
        <v>84.267380359302337</v>
      </c>
    </row>
    <row r="49" spans="1:79" s="48" customFormat="1" ht="15.5" thickTop="1" thickBot="1" x14ac:dyDescent="0.4">
      <c r="A49" s="7" t="s">
        <v>6</v>
      </c>
      <c r="B49" s="118">
        <v>0.9</v>
      </c>
      <c r="C49" s="119"/>
      <c r="D49" s="119"/>
      <c r="E49" s="119"/>
      <c r="F49" s="119"/>
      <c r="G49"/>
      <c r="H49"/>
      <c r="I49"/>
      <c r="J49" s="30" t="s">
        <v>113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79" s="48" customFormat="1" ht="15" thickTop="1" x14ac:dyDescent="0.35">
      <c r="A50" s="13" t="s">
        <v>7</v>
      </c>
      <c r="B50" s="116" t="s">
        <v>8</v>
      </c>
      <c r="C50" s="117"/>
      <c r="D50" s="117"/>
      <c r="E50" s="117"/>
      <c r="F50" s="117"/>
      <c r="G50"/>
      <c r="H50"/>
      <c r="I50"/>
      <c r="J50" s="31" t="s">
        <v>121</v>
      </c>
      <c r="K50" s="42">
        <f>K48*$U$14</f>
        <v>1100000</v>
      </c>
      <c r="L50" s="42">
        <f t="shared" ref="L50:AR50" si="216">L48*$U$14</f>
        <v>1132956</v>
      </c>
      <c r="M50" s="42">
        <f t="shared" si="216"/>
        <v>1157439.1791600001</v>
      </c>
      <c r="N50" s="42">
        <f t="shared" si="216"/>
        <v>1117090.8493744824</v>
      </c>
      <c r="O50" s="42">
        <f t="shared" si="216"/>
        <v>1182194.9040760275</v>
      </c>
      <c r="P50" s="42">
        <f t="shared" si="216"/>
        <v>1225640.5668008213</v>
      </c>
      <c r="Q50" s="42">
        <f t="shared" si="216"/>
        <v>1264517.8855797434</v>
      </c>
      <c r="R50" s="42">
        <f t="shared" si="216"/>
        <v>1294263.0344257453</v>
      </c>
      <c r="S50" s="42">
        <f t="shared" si="216"/>
        <v>1323168.2421945869</v>
      </c>
      <c r="T50" s="42">
        <f t="shared" si="216"/>
        <v>1352718.9996035993</v>
      </c>
      <c r="U50" s="42">
        <f t="shared" si="216"/>
        <v>1382929.7239280797</v>
      </c>
      <c r="V50" s="42">
        <f t="shared" si="216"/>
        <v>1413354.1778544975</v>
      </c>
      <c r="W50" s="42">
        <f t="shared" si="216"/>
        <v>1444447.9697672962</v>
      </c>
      <c r="X50" s="42">
        <f t="shared" si="216"/>
        <v>1476225.8251021768</v>
      </c>
      <c r="Y50" s="42">
        <f t="shared" si="216"/>
        <v>1508702.7932544248</v>
      </c>
      <c r="Z50" s="42">
        <f t="shared" si="216"/>
        <v>1541894.2547060221</v>
      </c>
      <c r="AA50" s="42">
        <f t="shared" si="216"/>
        <v>1575815.9283095547</v>
      </c>
      <c r="AB50" s="42">
        <f t="shared" si="216"/>
        <v>1610483.8787323649</v>
      </c>
      <c r="AC50" s="42">
        <f t="shared" si="216"/>
        <v>1645914.5240644768</v>
      </c>
      <c r="AD50" s="42">
        <f t="shared" si="216"/>
        <v>1682124.6435938955</v>
      </c>
      <c r="AE50" s="42">
        <f t="shared" si="216"/>
        <v>1719131.3857529613</v>
      </c>
      <c r="AF50" s="42">
        <f t="shared" si="216"/>
        <v>1756952.2762395262</v>
      </c>
      <c r="AG50" s="42">
        <f t="shared" si="216"/>
        <v>1795605.2263167957</v>
      </c>
      <c r="AH50" s="42">
        <f t="shared" si="216"/>
        <v>1835108.541295765</v>
      </c>
      <c r="AI50" s="42">
        <f t="shared" si="216"/>
        <v>1875480.9292042719</v>
      </c>
      <c r="AJ50" s="42">
        <f t="shared" si="216"/>
        <v>1916741.5096467657</v>
      </c>
      <c r="AK50" s="42">
        <f t="shared" si="216"/>
        <v>1958909.8228589944</v>
      </c>
      <c r="AL50" s="42">
        <f t="shared" si="216"/>
        <v>2002005.8389618923</v>
      </c>
      <c r="AM50" s="42">
        <f t="shared" si="216"/>
        <v>2046049.9674190537</v>
      </c>
      <c r="AN50" s="42">
        <f t="shared" si="216"/>
        <v>2082428.7358397644</v>
      </c>
      <c r="AO50" s="42">
        <f t="shared" si="216"/>
        <v>2118579.6986939427</v>
      </c>
      <c r="AP50" s="42">
        <f t="shared" si="216"/>
        <v>2155252.3132783347</v>
      </c>
      <c r="AQ50" s="42">
        <f t="shared" si="216"/>
        <v>2192387.3106361204</v>
      </c>
      <c r="AR50" s="42">
        <f t="shared" si="216"/>
        <v>2229986.7530135298</v>
      </c>
      <c r="AS50" s="42">
        <f t="shared" ref="AS50:BZ50" si="217">AS48*$U$14</f>
        <v>2279678.8262054129</v>
      </c>
      <c r="AT50" s="42">
        <f t="shared" si="217"/>
        <v>2329341.098728261</v>
      </c>
      <c r="AU50" s="42">
        <f t="shared" si="217"/>
        <v>2379287.2919012695</v>
      </c>
      <c r="AV50" s="42">
        <f t="shared" si="217"/>
        <v>2430133.7438281938</v>
      </c>
      <c r="AW50" s="42">
        <f t="shared" si="217"/>
        <v>2481986.1280708872</v>
      </c>
      <c r="AX50" s="42">
        <f t="shared" si="217"/>
        <v>2534859.6576796733</v>
      </c>
      <c r="AY50" s="42">
        <f t="shared" si="217"/>
        <v>2588769.4874771172</v>
      </c>
      <c r="AZ50" s="42">
        <f t="shared" si="217"/>
        <v>2643760.4455166417</v>
      </c>
      <c r="BA50" s="42">
        <f t="shared" si="217"/>
        <v>2699850.4437374342</v>
      </c>
      <c r="BB50" s="42">
        <f t="shared" si="217"/>
        <v>2757057.4640911906</v>
      </c>
      <c r="BC50" s="42">
        <f t="shared" si="217"/>
        <v>2815399.5426496351</v>
      </c>
      <c r="BD50" s="42">
        <f t="shared" si="217"/>
        <v>2874894.7524666479</v>
      </c>
      <c r="BE50" s="42">
        <f t="shared" si="217"/>
        <v>2935561.1851255745</v>
      </c>
      <c r="BF50" s="42">
        <f t="shared" si="217"/>
        <v>2997416.9308991884</v>
      </c>
      <c r="BG50" s="42">
        <f t="shared" si="217"/>
        <v>3060480.0574465832</v>
      </c>
      <c r="BH50" s="42">
        <f t="shared" si="217"/>
        <v>3124768.5869679865</v>
      </c>
      <c r="BI50" s="42">
        <f t="shared" si="217"/>
        <v>3190300.4717351426</v>
      </c>
      <c r="BJ50" s="42">
        <f t="shared" si="217"/>
        <v>3257093.5679114657</v>
      </c>
      <c r="BK50" s="42">
        <f t="shared" si="217"/>
        <v>3325165.6075726775</v>
      </c>
      <c r="BL50" s="42">
        <f t="shared" si="217"/>
        <v>3394534.1688350728</v>
      </c>
      <c r="BM50" s="42">
        <f t="shared" si="217"/>
        <v>3465216.6439949414</v>
      </c>
      <c r="BN50" s="42">
        <f t="shared" si="217"/>
        <v>3537230.2055790238</v>
      </c>
      <c r="BO50" s="42">
        <f t="shared" si="217"/>
        <v>3610591.7702021771</v>
      </c>
      <c r="BP50" s="42">
        <f t="shared" si="217"/>
        <v>3685317.960124725</v>
      </c>
      <c r="BQ50" s="42">
        <f t="shared" si="217"/>
        <v>3761425.0623982539</v>
      </c>
      <c r="BR50" s="42">
        <f t="shared" si="217"/>
        <v>3839476.2996712048</v>
      </c>
      <c r="BS50" s="42">
        <f t="shared" si="217"/>
        <v>3919595.9864558144</v>
      </c>
      <c r="BT50" s="42">
        <f t="shared" si="217"/>
        <v>4001868.3337133881</v>
      </c>
      <c r="BU50" s="42">
        <f t="shared" si="217"/>
        <v>4086386.4088840219</v>
      </c>
      <c r="BV50" s="42">
        <f t="shared" si="217"/>
        <v>4173248.8042223845</v>
      </c>
      <c r="BW50" s="42">
        <f t="shared" si="217"/>
        <v>4261809.8090419713</v>
      </c>
      <c r="BX50" s="42">
        <f t="shared" si="217"/>
        <v>4352167.3527870374</v>
      </c>
      <c r="BY50" s="42">
        <f t="shared" si="217"/>
        <v>4444404.5390235977</v>
      </c>
      <c r="BZ50" s="42">
        <f t="shared" si="217"/>
        <v>4538569.4131056378</v>
      </c>
      <c r="CA50" s="42">
        <f t="shared" ref="CA50" si="218">CA48*$U$14</f>
        <v>4634705.9197616288</v>
      </c>
    </row>
    <row r="53" spans="1:79" ht="14.5" x14ac:dyDescent="0.35">
      <c r="I53" t="s">
        <v>235</v>
      </c>
      <c r="J53" s="71" t="s">
        <v>129</v>
      </c>
      <c r="K53" s="64">
        <v>1</v>
      </c>
      <c r="L53" s="64">
        <v>2</v>
      </c>
      <c r="M53" s="64">
        <v>3</v>
      </c>
      <c r="N53" s="64">
        <v>4</v>
      </c>
      <c r="O53" s="64">
        <v>5</v>
      </c>
      <c r="P53" s="64">
        <v>6</v>
      </c>
      <c r="Q53" s="64">
        <v>7</v>
      </c>
      <c r="R53" s="64">
        <v>8</v>
      </c>
      <c r="S53" s="64">
        <v>9</v>
      </c>
      <c r="T53" s="64">
        <v>10</v>
      </c>
      <c r="U53" s="64">
        <v>11</v>
      </c>
      <c r="V53" s="64">
        <v>12</v>
      </c>
      <c r="W53" s="64">
        <v>13</v>
      </c>
      <c r="X53" s="64">
        <v>14</v>
      </c>
      <c r="Y53" s="64">
        <v>15</v>
      </c>
      <c r="Z53" s="64">
        <v>16</v>
      </c>
      <c r="AA53" s="64">
        <v>17</v>
      </c>
      <c r="AB53" s="64">
        <v>18</v>
      </c>
      <c r="AC53" s="64">
        <v>19</v>
      </c>
      <c r="AD53" s="64">
        <v>20</v>
      </c>
      <c r="AE53" s="64">
        <v>21</v>
      </c>
      <c r="AF53" s="64">
        <v>22</v>
      </c>
      <c r="AG53" s="64">
        <v>23</v>
      </c>
      <c r="AH53" s="64">
        <v>24</v>
      </c>
      <c r="AI53" s="64">
        <v>25</v>
      </c>
      <c r="AJ53" s="64">
        <v>26</v>
      </c>
      <c r="AK53" s="64">
        <v>27</v>
      </c>
      <c r="AL53" s="64">
        <v>28</v>
      </c>
      <c r="AM53" s="64">
        <v>29</v>
      </c>
      <c r="AN53" s="64">
        <v>30</v>
      </c>
      <c r="AO53" s="64">
        <v>31</v>
      </c>
      <c r="AP53" s="64">
        <v>32</v>
      </c>
      <c r="AQ53" s="64">
        <v>33</v>
      </c>
      <c r="AR53" s="64">
        <v>34</v>
      </c>
      <c r="AS53" s="64">
        <v>35</v>
      </c>
      <c r="AT53" s="64">
        <v>36</v>
      </c>
      <c r="AU53" s="64">
        <v>37</v>
      </c>
      <c r="AV53" s="64">
        <v>38</v>
      </c>
      <c r="AW53" s="64">
        <v>39</v>
      </c>
      <c r="AX53" s="64">
        <v>40</v>
      </c>
      <c r="AY53" s="64">
        <v>41</v>
      </c>
      <c r="AZ53" s="64">
        <v>42</v>
      </c>
      <c r="BA53" s="64">
        <v>43</v>
      </c>
      <c r="BB53" s="64">
        <v>44</v>
      </c>
      <c r="BC53" s="64">
        <v>45</v>
      </c>
    </row>
    <row r="54" spans="1:79" ht="14.5" x14ac:dyDescent="0.35">
      <c r="I54" s="91">
        <f>-PMT((0.75*K79)+(0.25*K81),45,(NPV((0.75*K79)+(0.25*K81),K54:BC54)))</f>
        <v>110163.34537800449</v>
      </c>
      <c r="J54" s="70" t="s">
        <v>130</v>
      </c>
      <c r="K54" s="43">
        <v>104721.75680529689</v>
      </c>
      <c r="L54" s="43">
        <v>151420.49377358714</v>
      </c>
      <c r="M54" s="43">
        <v>147470.09267938804</v>
      </c>
      <c r="N54" s="43">
        <v>143639.7435153363</v>
      </c>
      <c r="O54" s="43">
        <v>139920.45103594527</v>
      </c>
      <c r="P54" s="43">
        <v>136304.02726134911</v>
      </c>
      <c r="Q54" s="43">
        <v>132782.74550632213</v>
      </c>
      <c r="R54" s="43">
        <v>129349.45570393917</v>
      </c>
      <c r="S54" s="43">
        <v>125965.63975173219</v>
      </c>
      <c r="T54" s="43">
        <v>122588.97386645041</v>
      </c>
      <c r="U54" s="43">
        <v>119212.30798116862</v>
      </c>
      <c r="V54" s="43">
        <v>115835.64209588684</v>
      </c>
      <c r="W54" s="43">
        <v>112458.97621060503</v>
      </c>
      <c r="X54" s="43">
        <v>109082.31032532328</v>
      </c>
      <c r="Y54" s="43">
        <v>105705.64444004148</v>
      </c>
      <c r="Z54" s="43">
        <v>102328.97855475971</v>
      </c>
      <c r="AA54" s="43">
        <v>98952.312669477906</v>
      </c>
      <c r="AB54" s="43">
        <v>95575.646784196142</v>
      </c>
      <c r="AC54" s="43">
        <v>92198.980898914349</v>
      </c>
      <c r="AD54" s="43">
        <v>88822.315013632571</v>
      </c>
      <c r="AE54" s="43">
        <v>85703.051537657986</v>
      </c>
      <c r="AF54" s="43">
        <v>83098.24690931756</v>
      </c>
      <c r="AG54" s="43">
        <v>80750.498719304131</v>
      </c>
      <c r="AH54" s="43">
        <v>78402.750529290686</v>
      </c>
      <c r="AI54" s="43">
        <v>76055.002339277227</v>
      </c>
      <c r="AJ54" s="43">
        <v>73707.254149263797</v>
      </c>
      <c r="AK54" s="91">
        <v>71359.505959250338</v>
      </c>
      <c r="AL54" s="91">
        <v>69011.75776923688</v>
      </c>
      <c r="AM54" s="91">
        <v>66664.009579223435</v>
      </c>
      <c r="AN54" s="91">
        <v>64316.261389209976</v>
      </c>
      <c r="AO54" s="91">
        <v>61968.513199196539</v>
      </c>
      <c r="AP54" s="91">
        <v>59620.765009183087</v>
      </c>
      <c r="AQ54" s="91">
        <v>57273.016819169628</v>
      </c>
      <c r="AR54" s="91">
        <v>54925.268629156191</v>
      </c>
      <c r="AS54" s="91">
        <v>52577.52043914274</v>
      </c>
      <c r="AT54" s="91">
        <v>50229.772249129295</v>
      </c>
      <c r="AU54" s="91">
        <v>47882.024059115844</v>
      </c>
      <c r="AV54" s="91">
        <v>45534.275869102392</v>
      </c>
      <c r="AW54" s="91">
        <v>43186.527679088962</v>
      </c>
      <c r="AX54" s="91">
        <v>40838.779489075496</v>
      </c>
      <c r="AY54" s="91">
        <v>38491.031299062059</v>
      </c>
      <c r="AZ54" s="91">
        <v>36143.283109048614</v>
      </c>
      <c r="BA54" s="91">
        <v>33795.534919035163</v>
      </c>
      <c r="BB54" s="91">
        <v>31447.786729021707</v>
      </c>
      <c r="BC54" s="91">
        <v>29100.038539008267</v>
      </c>
    </row>
    <row r="57" spans="1:79" ht="14.5" x14ac:dyDescent="0.35">
      <c r="J57" s="21" t="s">
        <v>124</v>
      </c>
      <c r="K57" s="29">
        <v>2017</v>
      </c>
      <c r="L57" s="29">
        <v>2018</v>
      </c>
      <c r="M57" s="29">
        <v>2019</v>
      </c>
      <c r="N57" s="29">
        <v>2020</v>
      </c>
      <c r="O57" s="29">
        <v>2021</v>
      </c>
      <c r="P57" s="29">
        <v>2022</v>
      </c>
      <c r="Q57" s="29">
        <v>2023</v>
      </c>
      <c r="R57" s="29">
        <v>2024</v>
      </c>
      <c r="S57" s="29">
        <v>2025</v>
      </c>
      <c r="T57" s="29">
        <v>2026</v>
      </c>
      <c r="U57" s="29">
        <v>2027</v>
      </c>
      <c r="V57" s="29">
        <v>2028</v>
      </c>
      <c r="W57" s="29">
        <v>2029</v>
      </c>
      <c r="X57" s="29">
        <v>2030</v>
      </c>
      <c r="Y57" s="29">
        <v>2031</v>
      </c>
      <c r="Z57" s="29">
        <v>2032</v>
      </c>
      <c r="AA57" s="29">
        <v>2033</v>
      </c>
      <c r="AB57" s="29">
        <v>2034</v>
      </c>
      <c r="AC57" s="29">
        <v>2035</v>
      </c>
      <c r="AD57" s="29">
        <v>2036</v>
      </c>
      <c r="AE57" s="29">
        <v>2037</v>
      </c>
      <c r="AF57" s="29">
        <v>2038</v>
      </c>
      <c r="AG57" s="29">
        <v>2039</v>
      </c>
      <c r="AH57" s="29">
        <v>2040</v>
      </c>
      <c r="AI57" s="29">
        <v>2041</v>
      </c>
      <c r="AJ57" s="29">
        <v>2042</v>
      </c>
      <c r="AK57" s="29">
        <v>2043</v>
      </c>
      <c r="AL57" s="29">
        <v>2044</v>
      </c>
      <c r="AM57" s="29">
        <v>2045</v>
      </c>
      <c r="AN57" s="35">
        <v>2046</v>
      </c>
      <c r="AO57" s="35">
        <v>2047</v>
      </c>
      <c r="AP57" s="35">
        <v>2048</v>
      </c>
      <c r="AQ57" s="35">
        <v>2049</v>
      </c>
      <c r="AR57" s="35">
        <v>2050</v>
      </c>
      <c r="AS57" s="35">
        <v>2051</v>
      </c>
      <c r="AT57" s="35">
        <v>2052</v>
      </c>
      <c r="AU57" s="35">
        <v>2053</v>
      </c>
      <c r="AV57" s="35">
        <v>2054</v>
      </c>
      <c r="AW57" s="35">
        <v>2055</v>
      </c>
      <c r="AX57" s="35">
        <v>2056</v>
      </c>
      <c r="AY57" s="35">
        <v>2057</v>
      </c>
      <c r="AZ57" s="35">
        <v>2058</v>
      </c>
      <c r="BA57" s="35">
        <v>2059</v>
      </c>
      <c r="BB57" s="35">
        <v>2060</v>
      </c>
      <c r="BC57" s="35">
        <v>2061</v>
      </c>
      <c r="BD57" s="35">
        <v>2062</v>
      </c>
      <c r="BE57" s="35">
        <v>2063</v>
      </c>
      <c r="BF57" s="35">
        <v>2064</v>
      </c>
      <c r="BG57" s="35">
        <v>2065</v>
      </c>
      <c r="BH57" s="35">
        <v>2066</v>
      </c>
      <c r="BI57" s="35">
        <v>2067</v>
      </c>
      <c r="BJ57" s="35">
        <v>2068</v>
      </c>
      <c r="BK57" s="35">
        <v>2069</v>
      </c>
      <c r="BL57" s="35">
        <v>2070</v>
      </c>
      <c r="BM57" s="35">
        <v>2071</v>
      </c>
      <c r="BN57" s="35">
        <v>2072</v>
      </c>
      <c r="BO57" s="35">
        <v>2073</v>
      </c>
      <c r="BP57" s="35">
        <v>2074</v>
      </c>
      <c r="BQ57" s="35">
        <v>2075</v>
      </c>
      <c r="BR57" s="35">
        <v>2076</v>
      </c>
      <c r="BS57" s="35">
        <v>2077</v>
      </c>
      <c r="BT57" s="35">
        <v>2078</v>
      </c>
      <c r="BU57" s="35">
        <v>2079</v>
      </c>
      <c r="BV57" s="35">
        <v>2080</v>
      </c>
      <c r="BW57" s="35">
        <v>2081</v>
      </c>
      <c r="BX57" s="35">
        <v>2082</v>
      </c>
      <c r="BY57" s="35">
        <v>2083</v>
      </c>
      <c r="BZ57" s="35">
        <v>2084</v>
      </c>
      <c r="CA57" s="35">
        <v>2085</v>
      </c>
    </row>
    <row r="58" spans="1:79" ht="14.5" x14ac:dyDescent="0.35">
      <c r="J58" s="23" t="s">
        <v>125</v>
      </c>
      <c r="K58" s="42">
        <f>K$54+(K35+K29+K23+K45*(1+$P11))</f>
        <v>5353214.5484684398</v>
      </c>
      <c r="L58" s="42">
        <f t="shared" ref="L58:O58" si="219">L$54+(L35+L29+L23+L45*(1+$P11))</f>
        <v>5557158.1294749575</v>
      </c>
      <c r="M58" s="42">
        <f t="shared" si="219"/>
        <v>5685574.8188162651</v>
      </c>
      <c r="N58" s="42">
        <f t="shared" si="219"/>
        <v>5596993.2397910142</v>
      </c>
      <c r="O58" s="42">
        <f t="shared" si="219"/>
        <v>5728596.3793481104</v>
      </c>
      <c r="P58" s="42">
        <f>K$54+(P35+P29+P23+P45*(1+$P11))</f>
        <v>5903015.2056560833</v>
      </c>
      <c r="Q58" s="42">
        <f>$I$54+(Q35+Q29+Q23+Q45*(1+$P11))</f>
        <v>6093425.4115131861</v>
      </c>
      <c r="R58" s="42">
        <f t="shared" ref="R58:AM61" si="220">$I$54+(R35+R29+R23+R45*(1+$P11))</f>
        <v>6235937.6984445574</v>
      </c>
      <c r="S58" s="42">
        <f t="shared" si="220"/>
        <v>6373011.4513074039</v>
      </c>
      <c r="T58" s="42">
        <f t="shared" si="220"/>
        <v>6512881.7256731605</v>
      </c>
      <c r="U58" s="42">
        <f t="shared" si="220"/>
        <v>6655875.7694997508</v>
      </c>
      <c r="V58" s="42">
        <f t="shared" si="220"/>
        <v>6799960.8156591076</v>
      </c>
      <c r="W58" s="42">
        <f t="shared" si="220"/>
        <v>6947136.3600052921</v>
      </c>
      <c r="X58" s="42">
        <f t="shared" si="220"/>
        <v>7097549.7663270924</v>
      </c>
      <c r="Y58" s="42">
        <f t="shared" si="220"/>
        <v>7251272.2675879719</v>
      </c>
      <c r="Z58" s="42">
        <f t="shared" si="220"/>
        <v>7408376.6638765922</v>
      </c>
      <c r="AA58" s="42">
        <f t="shared" si="220"/>
        <v>7568937.3568835603</v>
      </c>
      <c r="AB58" s="42">
        <f t="shared" si="220"/>
        <v>7733030.3851366835</v>
      </c>
      <c r="AC58" s="42">
        <f t="shared" si="220"/>
        <v>7900733.4600113742</v>
      </c>
      <c r="AD58" s="42">
        <f t="shared" si="220"/>
        <v>8072126.0025333082</v>
      </c>
      <c r="AE58" s="42">
        <f t="shared" si="220"/>
        <v>8247289.1809907248</v>
      </c>
      <c r="AF58" s="42">
        <f t="shared" si="220"/>
        <v>8426305.9493742045</v>
      </c>
      <c r="AG58" s="42">
        <f t="shared" si="220"/>
        <v>8609261.0866621193</v>
      </c>
      <c r="AH58" s="42">
        <f t="shared" si="220"/>
        <v>8796241.2369703706</v>
      </c>
      <c r="AI58" s="42">
        <f t="shared" si="220"/>
        <v>8987334.9505854025</v>
      </c>
      <c r="AJ58" s="42">
        <f t="shared" si="220"/>
        <v>9182632.7258999646</v>
      </c>
      <c r="AK58" s="42">
        <f t="shared" si="220"/>
        <v>9382227.0522714481</v>
      </c>
      <c r="AL58" s="42">
        <f t="shared" si="220"/>
        <v>9586212.4538231045</v>
      </c>
      <c r="AM58" s="42">
        <f t="shared" si="220"/>
        <v>9794685.5342088956</v>
      </c>
      <c r="AN58" s="42">
        <f t="shared" ref="AN58:CA58" si="221">$I$54+(AN35+AN29+AN23+AN45*(1+$P11))</f>
        <v>9968363.5179631412</v>
      </c>
      <c r="AO58" s="42">
        <f t="shared" si="221"/>
        <v>10139653.142346807</v>
      </c>
      <c r="AP58" s="42">
        <f t="shared" si="221"/>
        <v>10313281.939179635</v>
      </c>
      <c r="AQ58" s="42">
        <f t="shared" si="221"/>
        <v>10489111.507157465</v>
      </c>
      <c r="AR58" s="42">
        <f t="shared" si="221"/>
        <v>10667140.819175651</v>
      </c>
      <c r="AS58" s="42">
        <f t="shared" si="221"/>
        <v>10900406.826416474</v>
      </c>
      <c r="AT58" s="42">
        <f t="shared" si="221"/>
        <v>11135665.571782518</v>
      </c>
      <c r="AU58" s="42">
        <f t="shared" si="221"/>
        <v>11372214.04400268</v>
      </c>
      <c r="AV58" s="42">
        <f t="shared" si="221"/>
        <v>11612918.608321406</v>
      </c>
      <c r="AW58" s="42">
        <f t="shared" si="221"/>
        <v>11858369.739492107</v>
      </c>
      <c r="AX58" s="42">
        <f t="shared" si="221"/>
        <v>12108655.426470621</v>
      </c>
      <c r="AY58" s="42">
        <f t="shared" si="221"/>
        <v>12363847.468912728</v>
      </c>
      <c r="AZ58" s="42">
        <f t="shared" si="221"/>
        <v>12624152.99693466</v>
      </c>
      <c r="BA58" s="42">
        <f>$I$54+(BA35+BA29+BA23+BA45*(1+$P11))</f>
        <v>12889661.598618723</v>
      </c>
      <c r="BB58" s="42">
        <f t="shared" si="221"/>
        <v>13160458.443346003</v>
      </c>
      <c r="BC58" s="42">
        <f t="shared" si="221"/>
        <v>13436628.959665328</v>
      </c>
      <c r="BD58" s="42">
        <f t="shared" si="221"/>
        <v>13718258.754329234</v>
      </c>
      <c r="BE58" s="42">
        <f t="shared" si="221"/>
        <v>14005433.525113782</v>
      </c>
      <c r="BF58" s="42">
        <f t="shared" si="221"/>
        <v>14298238.967079211</v>
      </c>
      <c r="BG58" s="42">
        <f t="shared" si="221"/>
        <v>14596760.671913214</v>
      </c>
      <c r="BH58" s="42">
        <f t="shared" si="221"/>
        <v>14901084.019983243</v>
      </c>
      <c r="BI58" s="42">
        <f t="shared" si="221"/>
        <v>15211294.064708218</v>
      </c>
      <c r="BJ58" s="42">
        <f t="shared" si="221"/>
        <v>15527475.408843912</v>
      </c>
      <c r="BK58" s="42">
        <f t="shared" si="221"/>
        <v>15849712.072259627</v>
      </c>
      <c r="BL58" s="42">
        <f t="shared" si="221"/>
        <v>16178087.350766867</v>
      </c>
      <c r="BM58" s="42">
        <f t="shared" si="221"/>
        <v>16512683.665543795</v>
      </c>
      <c r="BN58" s="42">
        <f t="shared" si="221"/>
        <v>16853582.40268166</v>
      </c>
      <c r="BO58" s="42">
        <f t="shared" si="221"/>
        <v>17200863.742362157</v>
      </c>
      <c r="BP58" s="42">
        <f t="shared" si="221"/>
        <v>17554606.477156952</v>
      </c>
      <c r="BQ58" s="42">
        <f t="shared" si="221"/>
        <v>17914887.818923108</v>
      </c>
      <c r="BR58" s="42">
        <f t="shared" si="221"/>
        <v>18284279.514123097</v>
      </c>
      <c r="BS58" s="42">
        <f t="shared" si="221"/>
        <v>18663447.709690291</v>
      </c>
      <c r="BT58" s="42">
        <f t="shared" si="221"/>
        <v>19052798.377978031</v>
      </c>
      <c r="BU58" s="42">
        <f t="shared" si="221"/>
        <v>19452770.826659907</v>
      </c>
      <c r="BV58" s="42">
        <f t="shared" si="221"/>
        <v>19863831.121296171</v>
      </c>
      <c r="BW58" s="42">
        <f t="shared" si="221"/>
        <v>20283051.506562822</v>
      </c>
      <c r="BX58" s="42">
        <f t="shared" si="221"/>
        <v>20710764.978152759</v>
      </c>
      <c r="BY58" s="42">
        <f t="shared" si="221"/>
        <v>21147367.812997147</v>
      </c>
      <c r="BZ58" s="42">
        <f t="shared" si="221"/>
        <v>21593093.776425019</v>
      </c>
      <c r="CA58" s="42">
        <f t="shared" si="221"/>
        <v>22048151.75937932</v>
      </c>
    </row>
    <row r="59" spans="1:79" ht="14.5" x14ac:dyDescent="0.35">
      <c r="J59" s="23" t="s">
        <v>126</v>
      </c>
      <c r="K59" s="42">
        <f t="shared" ref="K59:K60" si="222">K$54+(K36+K30+K24-K48)*(1+$P12)</f>
        <v>7491657.7464072797</v>
      </c>
      <c r="L59" s="42">
        <f t="shared" ref="L59:O59" si="223">L$54+L36+L30+L24</f>
        <v>7424079.2517127115</v>
      </c>
      <c r="M59" s="42">
        <f t="shared" si="223"/>
        <v>7596968.186185577</v>
      </c>
      <c r="N59" s="42">
        <f t="shared" si="223"/>
        <v>7470509.5319557618</v>
      </c>
      <c r="O59" s="42">
        <f t="shared" si="223"/>
        <v>7662850.1364910696</v>
      </c>
      <c r="P59" s="42">
        <f>K$54+(P36+P30+P24+P46*(1+$P12))</f>
        <v>7909478.767143501</v>
      </c>
      <c r="Q59" s="42">
        <f>$I$54+(Q36+Q30+Q24+Q46*(1+$P12))</f>
        <v>8163812.3878855715</v>
      </c>
      <c r="R59" s="42">
        <f t="shared" ref="Q59:AF61" si="224">$I$54+(R36+R30+R24+R46*(1+$P12))</f>
        <v>8355496.5640540635</v>
      </c>
      <c r="S59" s="42">
        <f t="shared" si="224"/>
        <v>8539977.5550691634</v>
      </c>
      <c r="T59" s="42">
        <f t="shared" si="224"/>
        <v>8728243.4057522658</v>
      </c>
      <c r="U59" s="42">
        <f t="shared" si="224"/>
        <v>8920713.8604339585</v>
      </c>
      <c r="V59" s="42">
        <f t="shared" si="224"/>
        <v>9114646.4543887265</v>
      </c>
      <c r="W59" s="42">
        <f t="shared" si="224"/>
        <v>9312745.0827869643</v>
      </c>
      <c r="X59" s="42">
        <f t="shared" si="224"/>
        <v>9515201.8810099605</v>
      </c>
      <c r="Y59" s="42">
        <f t="shared" si="224"/>
        <v>9722112.7287938632</v>
      </c>
      <c r="Z59" s="42">
        <f t="shared" si="224"/>
        <v>9933575.6152290124</v>
      </c>
      <c r="AA59" s="42">
        <f t="shared" si="224"/>
        <v>10149690.685165735</v>
      </c>
      <c r="AB59" s="42">
        <f t="shared" si="224"/>
        <v>10370560.286641065</v>
      </c>
      <c r="AC59" s="42">
        <f t="shared" si="224"/>
        <v>10596289.019348854</v>
      </c>
      <c r="AD59" s="42">
        <f t="shared" si="224"/>
        <v>10826983.784176212</v>
      </c>
      <c r="AE59" s="42">
        <f t="shared" si="224"/>
        <v>11062753.833829772</v>
      </c>
      <c r="AF59" s="42">
        <f t="shared" si="224"/>
        <v>11303710.824575711</v>
      </c>
      <c r="AG59" s="42">
        <f t="shared" si="220"/>
        <v>11549968.869118061</v>
      </c>
      <c r="AH59" s="42">
        <f t="shared" si="220"/>
        <v>11801644.590640342</v>
      </c>
      <c r="AI59" s="42">
        <f t="shared" si="220"/>
        <v>12058857.178036114</v>
      </c>
      <c r="AJ59" s="42">
        <f t="shared" si="220"/>
        <v>12321728.442354593</v>
      </c>
      <c r="AK59" s="42">
        <f t="shared" si="220"/>
        <v>12590382.874488078</v>
      </c>
      <c r="AL59" s="42">
        <f t="shared" si="220"/>
        <v>12864947.7041285</v>
      </c>
      <c r="AM59" s="42">
        <f t="shared" si="220"/>
        <v>13145552.960021012</v>
      </c>
      <c r="AN59" s="42">
        <f t="shared" ref="AN59:CA59" si="225">$I$54+(AN36+AN30+AN24+AN46*(1+$P12))</f>
        <v>13379204.892998971</v>
      </c>
      <c r="AO59" s="42">
        <f t="shared" si="225"/>
        <v>13609746.954873363</v>
      </c>
      <c r="AP59" s="42">
        <f t="shared" si="225"/>
        <v>13843447.950188071</v>
      </c>
      <c r="AQ59" s="42">
        <f t="shared" si="225"/>
        <v>14080110.213271383</v>
      </c>
      <c r="AR59" s="42">
        <f t="shared" si="225"/>
        <v>14319733.225185506</v>
      </c>
      <c r="AS59" s="42">
        <f t="shared" si="225"/>
        <v>14633865.135000091</v>
      </c>
      <c r="AT59" s="42">
        <f t="shared" si="225"/>
        <v>14950508.475763379</v>
      </c>
      <c r="AU59" s="42">
        <f t="shared" si="225"/>
        <v>15268892.126201928</v>
      </c>
      <c r="AV59" s="42">
        <f t="shared" si="225"/>
        <v>15592878.297675446</v>
      </c>
      <c r="AW59" s="42">
        <f t="shared" si="225"/>
        <v>15923254.543137485</v>
      </c>
      <c r="AX59" s="42">
        <f t="shared" si="225"/>
        <v>16260138.016702272</v>
      </c>
      <c r="AY59" s="42">
        <f t="shared" si="225"/>
        <v>16603625.355458044</v>
      </c>
      <c r="AZ59" s="42">
        <f t="shared" si="225"/>
        <v>16953995.761534583</v>
      </c>
      <c r="BA59" s="42">
        <f t="shared" si="225"/>
        <v>17311369.436012965</v>
      </c>
      <c r="BB59" s="42">
        <f t="shared" si="225"/>
        <v>17675861.012612529</v>
      </c>
      <c r="BC59" s="42">
        <f t="shared" si="225"/>
        <v>18047585.473652661</v>
      </c>
      <c r="BD59" s="42">
        <f t="shared" si="225"/>
        <v>18426658.041062646</v>
      </c>
      <c r="BE59" s="42">
        <f t="shared" si="225"/>
        <v>18813194.059024043</v>
      </c>
      <c r="BF59" s="42">
        <f t="shared" si="225"/>
        <v>19207308.867783748</v>
      </c>
      <c r="BG59" s="42">
        <f t="shared" si="225"/>
        <v>19609117.668155655</v>
      </c>
      <c r="BH59" s="42">
        <f t="shared" si="225"/>
        <v>20018735.376208015</v>
      </c>
      <c r="BI59" s="42">
        <f t="shared" si="225"/>
        <v>20436276.467612013</v>
      </c>
      <c r="BJ59" s="42">
        <f t="shared" si="225"/>
        <v>20861854.811105452</v>
      </c>
      <c r="BK59" s="42">
        <f t="shared" si="225"/>
        <v>21295583.490502965</v>
      </c>
      <c r="BL59" s="42">
        <f t="shared" si="225"/>
        <v>21737574.614661507</v>
      </c>
      <c r="BM59" s="42">
        <f t="shared" si="225"/>
        <v>22187939.114786912</v>
      </c>
      <c r="BN59" s="42">
        <f t="shared" si="225"/>
        <v>22646786.528443921</v>
      </c>
      <c r="BO59" s="42">
        <f t="shared" si="225"/>
        <v>23114224.769608539</v>
      </c>
      <c r="BP59" s="42">
        <f t="shared" si="225"/>
        <v>23590359.884078033</v>
      </c>
      <c r="BQ59" s="42">
        <f t="shared" si="225"/>
        <v>24075295.789530106</v>
      </c>
      <c r="BR59" s="42">
        <f t="shared" si="225"/>
        <v>24572501.598379631</v>
      </c>
      <c r="BS59" s="42">
        <f t="shared" si="225"/>
        <v>25082867.723924953</v>
      </c>
      <c r="BT59" s="42">
        <f t="shared" si="225"/>
        <v>25606940.015295286</v>
      </c>
      <c r="BU59" s="42">
        <f t="shared" si="225"/>
        <v>26145309.878212787</v>
      </c>
      <c r="BV59" s="42">
        <f t="shared" si="225"/>
        <v>26698604.685958114</v>
      </c>
      <c r="BW59" s="42">
        <f t="shared" si="225"/>
        <v>27262873.381413795</v>
      </c>
      <c r="BX59" s="42">
        <f t="shared" si="225"/>
        <v>27838574.625948854</v>
      </c>
      <c r="BY59" s="42">
        <f t="shared" si="225"/>
        <v>28426241.575136509</v>
      </c>
      <c r="BZ59" s="42">
        <f t="shared" si="225"/>
        <v>29026188.369106427</v>
      </c>
      <c r="CA59" s="42">
        <f t="shared" si="225"/>
        <v>29638696.104450572</v>
      </c>
    </row>
    <row r="60" spans="1:79" ht="14.5" x14ac:dyDescent="0.35">
      <c r="J60" s="23" t="s">
        <v>127</v>
      </c>
      <c r="K60" s="42">
        <f t="shared" si="222"/>
        <v>2754546.5357215339</v>
      </c>
      <c r="L60" s="42">
        <f t="shared" ref="L60:O60" si="226">L$54+L37+L31+L25</f>
        <v>2760244.6162846372</v>
      </c>
      <c r="M60" s="42">
        <f t="shared" si="226"/>
        <v>2823636.1161279017</v>
      </c>
      <c r="N60" s="42">
        <f t="shared" si="226"/>
        <v>2802892.6910884334</v>
      </c>
      <c r="O60" s="42">
        <f t="shared" si="226"/>
        <v>2825456.5202380521</v>
      </c>
      <c r="P60" s="42">
        <f t="shared" ref="P60:P61" si="227">K$54+(P37+P31+P25+P47*(1+$P13))</f>
        <v>2892892.2022436727</v>
      </c>
      <c r="Q60" s="42">
        <f t="shared" si="224"/>
        <v>2987748.92484674</v>
      </c>
      <c r="R60" s="42">
        <f t="shared" si="220"/>
        <v>3057084.3518683496</v>
      </c>
      <c r="S60" s="42">
        <f t="shared" si="220"/>
        <v>3123145.4032177133</v>
      </c>
      <c r="T60" s="42">
        <f t="shared" si="220"/>
        <v>3190435.3358427999</v>
      </c>
      <c r="U60" s="42">
        <f t="shared" si="220"/>
        <v>3259228.0769631802</v>
      </c>
      <c r="V60" s="42">
        <f t="shared" si="220"/>
        <v>3328581.385340068</v>
      </c>
      <c r="W60" s="42">
        <f t="shared" si="220"/>
        <v>3399386.5822192333</v>
      </c>
      <c r="X60" s="42">
        <f t="shared" si="220"/>
        <v>3471749.4934297404</v>
      </c>
      <c r="Y60" s="42">
        <f t="shared" si="220"/>
        <v>3545704.3886868786</v>
      </c>
      <c r="Z60" s="42">
        <f t="shared" si="220"/>
        <v>3621286.291639674</v>
      </c>
      <c r="AA60" s="42">
        <f t="shared" si="220"/>
        <v>3698530.996457431</v>
      </c>
      <c r="AB60" s="42">
        <f t="shared" si="220"/>
        <v>3777475.0847811783</v>
      </c>
      <c r="AC60" s="42">
        <f t="shared" si="220"/>
        <v>3858155.9430480483</v>
      </c>
      <c r="AD60" s="42">
        <f t="shared" si="220"/>
        <v>3940611.7801967892</v>
      </c>
      <c r="AE60" s="42">
        <f t="shared" si="220"/>
        <v>4024881.6457628026</v>
      </c>
      <c r="AF60" s="42">
        <f t="shared" si="220"/>
        <v>4111005.4483712683</v>
      </c>
      <c r="AG60" s="42">
        <f t="shared" si="220"/>
        <v>4199023.97463712</v>
      </c>
      <c r="AH60" s="42">
        <f t="shared" si="220"/>
        <v>4288978.9084808212</v>
      </c>
      <c r="AI60" s="42">
        <f t="shared" si="220"/>
        <v>4380912.8508690828</v>
      </c>
      <c r="AJ60" s="42">
        <f t="shared" si="220"/>
        <v>4474869.3399898866</v>
      </c>
      <c r="AK60" s="42">
        <f t="shared" si="220"/>
        <v>4570892.8718713475</v>
      </c>
      <c r="AL60" s="42">
        <f t="shared" si="220"/>
        <v>4669028.9214542015</v>
      </c>
      <c r="AM60" s="42">
        <f t="shared" si="220"/>
        <v>4769323.9641278777</v>
      </c>
      <c r="AN60" s="42">
        <f t="shared" ref="AN60:CA60" si="228">$I$54+(AN37+AN31+AN25+AN47*(1+$P13))</f>
        <v>4853548.1823039623</v>
      </c>
      <c r="AO60" s="42">
        <f t="shared" si="228"/>
        <v>4936034.1523433579</v>
      </c>
      <c r="AP60" s="42">
        <f t="shared" si="228"/>
        <v>5019587.0370665928</v>
      </c>
      <c r="AQ60" s="42">
        <f t="shared" si="228"/>
        <v>5104204.1788497055</v>
      </c>
      <c r="AR60" s="42">
        <f t="shared" si="228"/>
        <v>5189880.2314450322</v>
      </c>
      <c r="AS60" s="42">
        <f t="shared" si="228"/>
        <v>5301230.2971426873</v>
      </c>
      <c r="AT60" s="42">
        <f t="shared" si="228"/>
        <v>5414498.7457239134</v>
      </c>
      <c r="AU60" s="42">
        <f t="shared" si="228"/>
        <v>5528363.3198694354</v>
      </c>
      <c r="AV60" s="42">
        <f t="shared" si="228"/>
        <v>5644180.1012942148</v>
      </c>
      <c r="AW60" s="42">
        <f t="shared" si="228"/>
        <v>5762273.7732802648</v>
      </c>
      <c r="AX60" s="42">
        <f t="shared" si="228"/>
        <v>5882693.8544828789</v>
      </c>
      <c r="AY60" s="42">
        <f t="shared" si="228"/>
        <v>6005474.9176870147</v>
      </c>
      <c r="AZ60" s="42">
        <f t="shared" si="228"/>
        <v>6130714.3389948197</v>
      </c>
      <c r="BA60" s="42">
        <f t="shared" si="228"/>
        <v>6258457.380141682</v>
      </c>
      <c r="BB60" s="42">
        <f t="shared" si="228"/>
        <v>6388745.040665729</v>
      </c>
      <c r="BC60" s="42">
        <f t="shared" si="228"/>
        <v>6521618.4461394465</v>
      </c>
      <c r="BD60" s="42">
        <f t="shared" si="228"/>
        <v>6657118.8092878107</v>
      </c>
      <c r="BE60" s="42">
        <f t="shared" si="228"/>
        <v>6795287.3881191164</v>
      </c>
      <c r="BF60" s="42">
        <f t="shared" si="228"/>
        <v>6936165.440903605</v>
      </c>
      <c r="BG60" s="42">
        <f t="shared" si="228"/>
        <v>7079794.1778277</v>
      </c>
      <c r="BH60" s="42">
        <f t="shared" si="228"/>
        <v>7226214.7091442244</v>
      </c>
      <c r="BI60" s="42">
        <f t="shared" si="228"/>
        <v>7375467.9896312887</v>
      </c>
      <c r="BJ60" s="42">
        <f t="shared" si="228"/>
        <v>7527594.7591647794</v>
      </c>
      <c r="BK60" s="42">
        <f t="shared" si="228"/>
        <v>7682635.4792013513</v>
      </c>
      <c r="BL60" s="42">
        <f t="shared" si="228"/>
        <v>7840630.26496075</v>
      </c>
      <c r="BM60" s="42">
        <f t="shared" si="228"/>
        <v>8001618.8130880399</v>
      </c>
      <c r="BN60" s="42">
        <f t="shared" si="228"/>
        <v>8165640.3245679671</v>
      </c>
      <c r="BO60" s="42">
        <f t="shared" si="228"/>
        <v>8332733.4226553133</v>
      </c>
      <c r="BP60" s="42">
        <f t="shared" si="228"/>
        <v>8502936.0655765701</v>
      </c>
      <c r="BQ60" s="42">
        <f t="shared" si="228"/>
        <v>8676285.4537498839</v>
      </c>
      <c r="BR60" s="42">
        <f t="shared" si="228"/>
        <v>8853976.4963184483</v>
      </c>
      <c r="BS60" s="42">
        <f t="shared" si="228"/>
        <v>9036364.6327281799</v>
      </c>
      <c r="BT60" s="42">
        <f t="shared" si="228"/>
        <v>9223648.4921771064</v>
      </c>
      <c r="BU60" s="42">
        <f t="shared" si="228"/>
        <v>9416038.8801671527</v>
      </c>
      <c r="BV60" s="42">
        <f t="shared" si="228"/>
        <v>9613759.748431053</v>
      </c>
      <c r="BW60" s="42">
        <f t="shared" si="228"/>
        <v>9815460.3993909545</v>
      </c>
      <c r="BX60" s="42">
        <f t="shared" si="228"/>
        <v>10021242.327560946</v>
      </c>
      <c r="BY60" s="42">
        <f t="shared" si="228"/>
        <v>10231297.494598405</v>
      </c>
      <c r="BZ60" s="42">
        <f t="shared" si="228"/>
        <v>10445741.220944162</v>
      </c>
      <c r="CA60" s="42">
        <f t="shared" si="228"/>
        <v>10664674.402214119</v>
      </c>
    </row>
    <row r="61" spans="1:79" ht="14.5" x14ac:dyDescent="0.35">
      <c r="J61" s="23" t="s">
        <v>128</v>
      </c>
      <c r="K61" s="42">
        <f>K$54+(K38+K32+K26-K50)*(1+$P14)</f>
        <v>3674151.6963635632</v>
      </c>
      <c r="L61" s="42">
        <f t="shared" ref="L61:O61" si="229">L$54+(L38+L32+L26-L50)*(1+$P$14)</f>
        <v>3827790.554321019</v>
      </c>
      <c r="M61" s="42">
        <f t="shared" si="229"/>
        <v>3919553.154686857</v>
      </c>
      <c r="N61" s="42">
        <f t="shared" si="229"/>
        <v>3897533.1386580174</v>
      </c>
      <c r="O61" s="42">
        <f t="shared" si="229"/>
        <v>3921669.9617192345</v>
      </c>
      <c r="P61" s="42">
        <f t="shared" si="227"/>
        <v>5082399.317983144</v>
      </c>
      <c r="Q61" s="42">
        <f t="shared" si="224"/>
        <v>5246779.5878832601</v>
      </c>
      <c r="R61" s="42">
        <f t="shared" si="220"/>
        <v>5369376.295659204</v>
      </c>
      <c r="S61" s="42">
        <f t="shared" si="220"/>
        <v>5487096.8438598439</v>
      </c>
      <c r="T61" s="42">
        <f t="shared" si="220"/>
        <v>5607181.691992606</v>
      </c>
      <c r="U61" s="42">
        <f t="shared" si="220"/>
        <v>5729948.435066998</v>
      </c>
      <c r="V61" s="42">
        <f t="shared" si="220"/>
        <v>5853663.0798688335</v>
      </c>
      <c r="W61" s="42">
        <f t="shared" si="220"/>
        <v>5980020.0740276314</v>
      </c>
      <c r="X61" s="42">
        <f t="shared" si="220"/>
        <v>6109156.9220579229</v>
      </c>
      <c r="Y61" s="42">
        <f t="shared" si="220"/>
        <v>6241134.7807448814</v>
      </c>
      <c r="Z61" s="42">
        <f t="shared" si="220"/>
        <v>6376016.1523229536</v>
      </c>
      <c r="AA61" s="42">
        <f t="shared" si="220"/>
        <v>6513864.9140757425</v>
      </c>
      <c r="AB61" s="42">
        <f t="shared" si="220"/>
        <v>6654746.348587092</v>
      </c>
      <c r="AC61" s="42">
        <f t="shared" si="220"/>
        <v>6798727.1746576922</v>
      </c>
      <c r="AD61" s="42">
        <f t="shared" si="220"/>
        <v>6945875.578901845</v>
      </c>
      <c r="AE61" s="42">
        <f t="shared" si="220"/>
        <v>7096261.2480393695</v>
      </c>
      <c r="AF61" s="42">
        <f t="shared" si="220"/>
        <v>7249955.4018979203</v>
      </c>
      <c r="AG61" s="42">
        <f t="shared" si="220"/>
        <v>7407030.8271413576</v>
      </c>
      <c r="AH61" s="42">
        <f t="shared" si="220"/>
        <v>7567561.9117401522</v>
      </c>
      <c r="AI61" s="42">
        <f t="shared" si="220"/>
        <v>7731624.6802001186</v>
      </c>
      <c r="AJ61" s="42">
        <f t="shared" si="220"/>
        <v>7899296.8295662059</v>
      </c>
      <c r="AK61" s="42">
        <f t="shared" si="220"/>
        <v>8070657.7662183456</v>
      </c>
      <c r="AL61" s="42">
        <f t="shared" si="220"/>
        <v>8245788.6434768327</v>
      </c>
      <c r="AM61" s="42">
        <f t="shared" si="220"/>
        <v>8424772.4000350069</v>
      </c>
      <c r="AN61" s="42">
        <f t="shared" ref="AN61:CA61" si="230">$I$54+(AN38+AN32+AN26+AN48*(1+$P14))</f>
        <v>8574093.3282636404</v>
      </c>
      <c r="AO61" s="42">
        <f t="shared" si="230"/>
        <v>8721178.422154123</v>
      </c>
      <c r="AP61" s="42">
        <f t="shared" si="230"/>
        <v>8870253.4215804152</v>
      </c>
      <c r="AQ61" s="42">
        <f t="shared" si="230"/>
        <v>9021219.6082000118</v>
      </c>
      <c r="AR61" s="42">
        <f t="shared" si="230"/>
        <v>9174074.5741510782</v>
      </c>
      <c r="AS61" s="42">
        <f t="shared" si="230"/>
        <v>9374069.7303306405</v>
      </c>
      <c r="AT61" s="42">
        <f t="shared" si="230"/>
        <v>9576077.5773875937</v>
      </c>
      <c r="AU61" s="42">
        <f t="shared" si="230"/>
        <v>9779185.0549501348</v>
      </c>
      <c r="AV61" s="42">
        <f t="shared" si="230"/>
        <v>9985845.8649959862</v>
      </c>
      <c r="AW61" s="42">
        <f t="shared" si="230"/>
        <v>10196579.729558628</v>
      </c>
      <c r="AX61" s="42">
        <f t="shared" si="230"/>
        <v>10411464.451841947</v>
      </c>
      <c r="AY61" s="42">
        <f t="shared" si="230"/>
        <v>10630561.684735604</v>
      </c>
      <c r="AZ61" s="42">
        <f t="shared" si="230"/>
        <v>10854048.54416257</v>
      </c>
      <c r="BA61" s="42">
        <f t="shared" si="230"/>
        <v>11082002.625438031</v>
      </c>
      <c r="BB61" s="42">
        <f t="shared" si="230"/>
        <v>11314497.058299772</v>
      </c>
      <c r="BC61" s="42">
        <f t="shared" si="230"/>
        <v>11551605.195417754</v>
      </c>
      <c r="BD61" s="42">
        <f t="shared" si="230"/>
        <v>11793400.54290461</v>
      </c>
      <c r="BE61" s="42">
        <f t="shared" si="230"/>
        <v>12039956.685490271</v>
      </c>
      <c r="BF61" s="42">
        <f t="shared" si="230"/>
        <v>12291347.206066323</v>
      </c>
      <c r="BG61" s="42">
        <f t="shared" si="230"/>
        <v>12547645.599292587</v>
      </c>
      <c r="BH61" s="42">
        <f t="shared" si="230"/>
        <v>12808925.178945174</v>
      </c>
      <c r="BI61" s="42">
        <f t="shared" si="230"/>
        <v>13075258.978671625</v>
      </c>
      <c r="BJ61" s="42">
        <f t="shared" si="230"/>
        <v>13346719.645804742</v>
      </c>
      <c r="BK61" s="42">
        <f t="shared" si="230"/>
        <v>13623379.327872569</v>
      </c>
      <c r="BL61" s="42">
        <f t="shared" si="230"/>
        <v>13905309.551427428</v>
      </c>
      <c r="BM61" s="42">
        <f t="shared" si="230"/>
        <v>14192581.092802281</v>
      </c>
      <c r="BN61" s="42">
        <f t="shared" si="230"/>
        <v>14485263.84038779</v>
      </c>
      <c r="BO61" s="42">
        <f t="shared" si="230"/>
        <v>14783426.648008397</v>
      </c>
      <c r="BP61" s="42">
        <f t="shared" si="230"/>
        <v>15087137.178960785</v>
      </c>
      <c r="BQ61" s="42">
        <f t="shared" si="230"/>
        <v>15396461.740262805</v>
      </c>
      <c r="BR61" s="42">
        <f t="shared" si="230"/>
        <v>15713594.97805395</v>
      </c>
      <c r="BS61" s="42">
        <f t="shared" si="230"/>
        <v>16039119.805678086</v>
      </c>
      <c r="BT61" s="42">
        <f t="shared" si="230"/>
        <v>16373385.812846998</v>
      </c>
      <c r="BU61" s="42">
        <f t="shared" si="230"/>
        <v>16716769.994822271</v>
      </c>
      <c r="BV61" s="42">
        <f t="shared" si="230"/>
        <v>17069672.405665535</v>
      </c>
      <c r="BW61" s="42">
        <f t="shared" si="230"/>
        <v>17429597.61945061</v>
      </c>
      <c r="BX61" s="42">
        <f t="shared" si="230"/>
        <v>17796813.064150132</v>
      </c>
      <c r="BY61" s="42">
        <f t="shared" si="230"/>
        <v>18171659.375499591</v>
      </c>
      <c r="BZ61" s="42">
        <f t="shared" si="230"/>
        <v>18554338.15052202</v>
      </c>
      <c r="CA61" s="42">
        <f t="shared" si="230"/>
        <v>18945028.857388843</v>
      </c>
    </row>
    <row r="62" spans="1:79" ht="14.5" x14ac:dyDescent="0.35">
      <c r="J62" s="2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</row>
    <row r="63" spans="1:79" ht="14.5" x14ac:dyDescent="0.35">
      <c r="I63" s="78" t="s">
        <v>231</v>
      </c>
      <c r="J63" s="21" t="s">
        <v>232</v>
      </c>
      <c r="K63" s="18">
        <f>K57</f>
        <v>2017</v>
      </c>
      <c r="L63" s="18">
        <f t="shared" ref="L63:AM63" si="231">L57</f>
        <v>2018</v>
      </c>
      <c r="M63" s="18">
        <f t="shared" si="231"/>
        <v>2019</v>
      </c>
      <c r="N63" s="18">
        <f t="shared" si="231"/>
        <v>2020</v>
      </c>
      <c r="O63" s="18">
        <f t="shared" si="231"/>
        <v>2021</v>
      </c>
      <c r="P63" s="18">
        <f t="shared" si="231"/>
        <v>2022</v>
      </c>
      <c r="Q63" s="18">
        <f t="shared" si="231"/>
        <v>2023</v>
      </c>
      <c r="R63" s="18">
        <f t="shared" si="231"/>
        <v>2024</v>
      </c>
      <c r="S63" s="18">
        <f t="shared" si="231"/>
        <v>2025</v>
      </c>
      <c r="T63" s="18">
        <f t="shared" si="231"/>
        <v>2026</v>
      </c>
      <c r="U63" s="18">
        <f t="shared" si="231"/>
        <v>2027</v>
      </c>
      <c r="V63" s="18">
        <f t="shared" si="231"/>
        <v>2028</v>
      </c>
      <c r="W63" s="18">
        <f t="shared" si="231"/>
        <v>2029</v>
      </c>
      <c r="X63" s="18">
        <f t="shared" si="231"/>
        <v>2030</v>
      </c>
      <c r="Y63" s="18">
        <f t="shared" si="231"/>
        <v>2031</v>
      </c>
      <c r="Z63" s="18">
        <f t="shared" si="231"/>
        <v>2032</v>
      </c>
      <c r="AA63" s="18">
        <f t="shared" si="231"/>
        <v>2033</v>
      </c>
      <c r="AB63" s="18">
        <f t="shared" si="231"/>
        <v>2034</v>
      </c>
      <c r="AC63" s="18">
        <f t="shared" si="231"/>
        <v>2035</v>
      </c>
      <c r="AD63" s="18">
        <f t="shared" si="231"/>
        <v>2036</v>
      </c>
      <c r="AE63" s="18">
        <f t="shared" si="231"/>
        <v>2037</v>
      </c>
      <c r="AF63" s="18">
        <f t="shared" si="231"/>
        <v>2038</v>
      </c>
      <c r="AG63" s="18">
        <f t="shared" si="231"/>
        <v>2039</v>
      </c>
      <c r="AH63" s="18">
        <f t="shared" si="231"/>
        <v>2040</v>
      </c>
      <c r="AI63" s="18">
        <f t="shared" si="231"/>
        <v>2041</v>
      </c>
      <c r="AJ63" s="18">
        <f t="shared" si="231"/>
        <v>2042</v>
      </c>
      <c r="AK63" s="18">
        <f t="shared" si="231"/>
        <v>2043</v>
      </c>
      <c r="AL63" s="18">
        <f t="shared" si="231"/>
        <v>2044</v>
      </c>
      <c r="AM63" s="18">
        <f t="shared" si="231"/>
        <v>2045</v>
      </c>
      <c r="AN63" s="18">
        <f t="shared" ref="AN63:CA63" si="232">AN57</f>
        <v>2046</v>
      </c>
      <c r="AO63" s="18">
        <f t="shared" si="232"/>
        <v>2047</v>
      </c>
      <c r="AP63" s="18">
        <f t="shared" si="232"/>
        <v>2048</v>
      </c>
      <c r="AQ63" s="18">
        <f t="shared" si="232"/>
        <v>2049</v>
      </c>
      <c r="AR63" s="18">
        <f t="shared" si="232"/>
        <v>2050</v>
      </c>
      <c r="AS63" s="18">
        <f t="shared" si="232"/>
        <v>2051</v>
      </c>
      <c r="AT63" s="18">
        <f t="shared" si="232"/>
        <v>2052</v>
      </c>
      <c r="AU63" s="18">
        <f t="shared" si="232"/>
        <v>2053</v>
      </c>
      <c r="AV63" s="18">
        <f t="shared" si="232"/>
        <v>2054</v>
      </c>
      <c r="AW63" s="18">
        <f t="shared" si="232"/>
        <v>2055</v>
      </c>
      <c r="AX63" s="18">
        <f t="shared" si="232"/>
        <v>2056</v>
      </c>
      <c r="AY63" s="18">
        <f t="shared" si="232"/>
        <v>2057</v>
      </c>
      <c r="AZ63" s="18">
        <f t="shared" si="232"/>
        <v>2058</v>
      </c>
      <c r="BA63" s="18">
        <f t="shared" si="232"/>
        <v>2059</v>
      </c>
      <c r="BB63" s="18">
        <f t="shared" si="232"/>
        <v>2060</v>
      </c>
      <c r="BC63" s="18">
        <f t="shared" si="232"/>
        <v>2061</v>
      </c>
      <c r="BD63" s="18">
        <f t="shared" si="232"/>
        <v>2062</v>
      </c>
      <c r="BE63" s="18">
        <f t="shared" si="232"/>
        <v>2063</v>
      </c>
      <c r="BF63" s="18">
        <f t="shared" si="232"/>
        <v>2064</v>
      </c>
      <c r="BG63" s="18">
        <f t="shared" si="232"/>
        <v>2065</v>
      </c>
      <c r="BH63" s="18">
        <f t="shared" si="232"/>
        <v>2066</v>
      </c>
      <c r="BI63" s="18">
        <f t="shared" si="232"/>
        <v>2067</v>
      </c>
      <c r="BJ63" s="18">
        <f t="shared" si="232"/>
        <v>2068</v>
      </c>
      <c r="BK63" s="18">
        <f t="shared" si="232"/>
        <v>2069</v>
      </c>
      <c r="BL63" s="18">
        <f t="shared" si="232"/>
        <v>2070</v>
      </c>
      <c r="BM63" s="18">
        <f t="shared" si="232"/>
        <v>2071</v>
      </c>
      <c r="BN63" s="18">
        <f t="shared" si="232"/>
        <v>2072</v>
      </c>
      <c r="BO63" s="18">
        <f t="shared" si="232"/>
        <v>2073</v>
      </c>
      <c r="BP63" s="18">
        <f t="shared" si="232"/>
        <v>2074</v>
      </c>
      <c r="BQ63" s="18">
        <f t="shared" si="232"/>
        <v>2075</v>
      </c>
      <c r="BR63" s="18">
        <f t="shared" si="232"/>
        <v>2076</v>
      </c>
      <c r="BS63" s="18">
        <f t="shared" si="232"/>
        <v>2077</v>
      </c>
      <c r="BT63" s="18">
        <f t="shared" si="232"/>
        <v>2078</v>
      </c>
      <c r="BU63" s="18">
        <f t="shared" si="232"/>
        <v>2079</v>
      </c>
      <c r="BV63" s="18">
        <f t="shared" si="232"/>
        <v>2080</v>
      </c>
      <c r="BW63" s="18">
        <f t="shared" si="232"/>
        <v>2081</v>
      </c>
      <c r="BX63" s="18">
        <f t="shared" si="232"/>
        <v>2082</v>
      </c>
      <c r="BY63" s="18">
        <f t="shared" si="232"/>
        <v>2083</v>
      </c>
      <c r="BZ63" s="18">
        <f t="shared" si="232"/>
        <v>2084</v>
      </c>
      <c r="CA63" s="18">
        <f t="shared" si="232"/>
        <v>2085</v>
      </c>
    </row>
    <row r="64" spans="1:79" ht="14.5" x14ac:dyDescent="0.35">
      <c r="I64" s="90">
        <f>-PMT(K79,COUNT(Q64:AM64),NPV(K79,Q64:AM64))</f>
        <v>11.119157976607516</v>
      </c>
      <c r="J64" s="23" t="s">
        <v>125</v>
      </c>
      <c r="K64" s="66">
        <f>K58/($K$74*365)</f>
        <v>8.0833009417331656</v>
      </c>
      <c r="L64" s="66">
        <f t="shared" ref="L64:AM64" si="233">L58/($K$74*365)</f>
        <v>8.391253728882722</v>
      </c>
      <c r="M64" s="66">
        <f t="shared" si="233"/>
        <v>8.5851616577520833</v>
      </c>
      <c r="N64" s="66">
        <f t="shared" si="233"/>
        <v>8.4514043508718881</v>
      </c>
      <c r="O64" s="66">
        <f t="shared" si="233"/>
        <v>8.6501237880035955</v>
      </c>
      <c r="P64" s="103">
        <f t="shared" si="233"/>
        <v>8.913494488016843</v>
      </c>
      <c r="Q64" s="103">
        <f>Q58/($K$74*365)</f>
        <v>9.201012012746105</v>
      </c>
      <c r="R64" s="103">
        <f>R58/($K$74*365)</f>
        <v>9.4162041543520267</v>
      </c>
      <c r="S64" s="103">
        <f>S58/($K$74*365)</f>
        <v>9.6231841633860657</v>
      </c>
      <c r="T64" s="103">
        <f t="shared" si="233"/>
        <v>9.8343868921884585</v>
      </c>
      <c r="U64" s="103">
        <f t="shared" si="233"/>
        <v>10.050306481934101</v>
      </c>
      <c r="V64" s="103">
        <f t="shared" si="233"/>
        <v>10.267873474395259</v>
      </c>
      <c r="W64" s="103">
        <f t="shared" si="233"/>
        <v>10.490107088505489</v>
      </c>
      <c r="X64" s="103">
        <f t="shared" si="233"/>
        <v>10.717229842126143</v>
      </c>
      <c r="Y64" s="103">
        <f t="shared" si="233"/>
        <v>10.949349296326451</v>
      </c>
      <c r="Z64" s="103">
        <f t="shared" si="233"/>
        <v>11.186575378519169</v>
      </c>
      <c r="AA64" s="103">
        <f t="shared" si="233"/>
        <v>11.429020434520124</v>
      </c>
      <c r="AB64" s="103">
        <f t="shared" si="233"/>
        <v>11.676799281753102</v>
      </c>
      <c r="AC64" s="103">
        <f t="shared" si="233"/>
        <v>11.930029263625203</v>
      </c>
      <c r="AD64" s="103">
        <f t="shared" si="233"/>
        <v>12.188830305098492</v>
      </c>
      <c r="AE64" s="103">
        <f t="shared" si="233"/>
        <v>12.453324969484193</v>
      </c>
      <c r="AF64" s="103">
        <f t="shared" si="233"/>
        <v>12.723638516486378</v>
      </c>
      <c r="AG64" s="103">
        <f t="shared" si="233"/>
        <v>12.999898961522611</v>
      </c>
      <c r="AH64" s="103">
        <f t="shared" si="233"/>
        <v>13.282237136349643</v>
      </c>
      <c r="AI64" s="103">
        <f t="shared" si="233"/>
        <v>13.570786751022869</v>
      </c>
      <c r="AJ64" s="103">
        <f t="shared" si="233"/>
        <v>13.865684457218904</v>
      </c>
      <c r="AK64" s="103">
        <f t="shared" si="233"/>
        <v>14.167069912951256</v>
      </c>
      <c r="AL64" s="103">
        <f t="shared" si="233"/>
        <v>14.475085848709718</v>
      </c>
      <c r="AM64" s="103">
        <f t="shared" si="233"/>
        <v>14.789878135054863</v>
      </c>
      <c r="AN64" s="103">
        <f t="shared" ref="AN64:CA64" si="234">AN58/($K$74*365)</f>
        <v>15.052130170150424</v>
      </c>
      <c r="AO64" s="103">
        <f t="shared" si="234"/>
        <v>15.310775806254387</v>
      </c>
      <c r="AP64" s="103">
        <f t="shared" si="234"/>
        <v>15.572953569585829</v>
      </c>
      <c r="AQ64" s="103">
        <f t="shared" si="234"/>
        <v>15.83845447554641</v>
      </c>
      <c r="AR64" s="103">
        <f t="shared" si="234"/>
        <v>16.107276973218287</v>
      </c>
      <c r="AS64" s="103">
        <f t="shared" si="234"/>
        <v>16.459506333527326</v>
      </c>
      <c r="AT64" s="103">
        <f t="shared" si="234"/>
        <v>16.814744708666311</v>
      </c>
      <c r="AU64" s="103">
        <f t="shared" si="234"/>
        <v>17.171930558579579</v>
      </c>
      <c r="AV64" s="103">
        <f t="shared" si="234"/>
        <v>17.535392066393364</v>
      </c>
      <c r="AW64" s="103">
        <f t="shared" si="234"/>
        <v>17.906020843136346</v>
      </c>
      <c r="AX64" s="103">
        <f t="shared" si="234"/>
        <v>18.283949751260266</v>
      </c>
      <c r="AY64" s="103">
        <f t="shared" si="234"/>
        <v>18.669287207534136</v>
      </c>
      <c r="AZ64" s="103">
        <f t="shared" si="234"/>
        <v>19.062345976381728</v>
      </c>
      <c r="BA64" s="103">
        <f t="shared" si="234"/>
        <v>19.463261334919913</v>
      </c>
      <c r="BB64" s="103">
        <f t="shared" si="234"/>
        <v>19.872161888070476</v>
      </c>
      <c r="BC64" s="103">
        <f t="shared" si="234"/>
        <v>20.289176632095934</v>
      </c>
      <c r="BD64" s="103">
        <f t="shared" si="234"/>
        <v>20.71443483234464</v>
      </c>
      <c r="BE64" s="103">
        <f t="shared" si="234"/>
        <v>21.148065891609559</v>
      </c>
      <c r="BF64" s="103">
        <f t="shared" si="234"/>
        <v>21.590199208582796</v>
      </c>
      <c r="BG64" s="103">
        <f t="shared" si="234"/>
        <v>22.040964025864941</v>
      </c>
      <c r="BH64" s="103">
        <f t="shared" si="234"/>
        <v>22.500489266965101</v>
      </c>
      <c r="BI64" s="103">
        <f t="shared" si="234"/>
        <v>22.968903361703351</v>
      </c>
      <c r="BJ64" s="103">
        <f t="shared" si="234"/>
        <v>23.446334059402872</v>
      </c>
      <c r="BK64" s="103">
        <f t="shared" si="234"/>
        <v>23.932908229234048</v>
      </c>
      <c r="BL64" s="103">
        <f t="shared" si="234"/>
        <v>24.428751647047161</v>
      </c>
      <c r="BM64" s="103">
        <f t="shared" si="234"/>
        <v>24.933988768004806</v>
      </c>
      <c r="BN64" s="103">
        <f t="shared" si="234"/>
        <v>25.448742484298606</v>
      </c>
      <c r="BO64" s="103">
        <f t="shared" si="234"/>
        <v>25.973133867208684</v>
      </c>
      <c r="BP64" s="103">
        <f t="shared" si="234"/>
        <v>26.507281892737776</v>
      </c>
      <c r="BQ64" s="103">
        <f t="shared" si="234"/>
        <v>27.051303150025223</v>
      </c>
      <c r="BR64" s="103">
        <f t="shared" si="234"/>
        <v>27.609080950754834</v>
      </c>
      <c r="BS64" s="103">
        <f t="shared" si="234"/>
        <v>28.181621170197459</v>
      </c>
      <c r="BT64" s="103">
        <f t="shared" si="234"/>
        <v>28.769536822585266</v>
      </c>
      <c r="BU64" s="103">
        <f t="shared" si="234"/>
        <v>29.373491258153802</v>
      </c>
      <c r="BV64" s="103">
        <f t="shared" si="234"/>
        <v>29.994188231282415</v>
      </c>
      <c r="BW64" s="103">
        <f t="shared" si="234"/>
        <v>30.62720686043285</v>
      </c>
      <c r="BX64" s="103">
        <f t="shared" si="234"/>
        <v>31.273049965802887</v>
      </c>
      <c r="BY64" s="103">
        <f t="shared" si="234"/>
        <v>31.93231592163324</v>
      </c>
      <c r="BZ64" s="103">
        <f t="shared" si="234"/>
        <v>32.605357711255188</v>
      </c>
      <c r="CA64" s="103">
        <f t="shared" si="234"/>
        <v>33.292490757923396</v>
      </c>
    </row>
    <row r="65" spans="9:310" ht="14.5" x14ac:dyDescent="0.35">
      <c r="I65" s="90">
        <f>-PMT(K79,COUNT(Q65:AM65),NPV(K79,Q65:AM65))</f>
        <v>42.596804446760544</v>
      </c>
      <c r="J65" s="23" t="s">
        <v>126</v>
      </c>
      <c r="K65" s="66">
        <f t="shared" ref="K65:AM65" si="235">K59/($K$75*365)</f>
        <v>32.320939966276661</v>
      </c>
      <c r="L65" s="66">
        <f t="shared" si="235"/>
        <v>32.029388944597656</v>
      </c>
      <c r="M65" s="66">
        <f t="shared" si="235"/>
        <v>32.775276311730885</v>
      </c>
      <c r="N65" s="66">
        <f t="shared" si="235"/>
        <v>32.229701125312623</v>
      </c>
      <c r="O65" s="66">
        <f t="shared" si="235"/>
        <v>33.059508004203252</v>
      </c>
      <c r="P65" s="103">
        <f t="shared" si="235"/>
        <v>34.123527402193638</v>
      </c>
      <c r="Q65" s="103">
        <f t="shared" si="235"/>
        <v>35.220788110793464</v>
      </c>
      <c r="R65" s="103">
        <f t="shared" si="235"/>
        <v>36.047762988736615</v>
      </c>
      <c r="S65" s="103">
        <f t="shared" si="235"/>
        <v>36.843661471736283</v>
      </c>
      <c r="T65" s="103">
        <f t="shared" si="235"/>
        <v>37.655888813614879</v>
      </c>
      <c r="U65" s="103">
        <f t="shared" si="235"/>
        <v>38.486255899462094</v>
      </c>
      <c r="V65" s="103">
        <f t="shared" si="235"/>
        <v>39.322931030506666</v>
      </c>
      <c r="W65" s="103">
        <f t="shared" si="235"/>
        <v>40.177579506530776</v>
      </c>
      <c r="X65" s="103">
        <f t="shared" si="235"/>
        <v>41.051030249027399</v>
      </c>
      <c r="Y65" s="103">
        <f t="shared" si="235"/>
        <v>41.943696907858957</v>
      </c>
      <c r="Z65" s="103">
        <f t="shared" si="235"/>
        <v>42.85600223318481</v>
      </c>
      <c r="AA65" s="103">
        <f t="shared" si="235"/>
        <v>43.788378275667831</v>
      </c>
      <c r="AB65" s="103">
        <f t="shared" si="235"/>
        <v>44.741266591085477</v>
      </c>
      <c r="AC65" s="103">
        <f t="shared" si="235"/>
        <v>45.715118449442322</v>
      </c>
      <c r="AD65" s="103">
        <f t="shared" si="235"/>
        <v>46.710395048682997</v>
      </c>
      <c r="AE65" s="103">
        <f t="shared" si="235"/>
        <v>47.727567733106973</v>
      </c>
      <c r="AF65" s="103">
        <f t="shared" si="235"/>
        <v>48.767118216588287</v>
      </c>
      <c r="AG65" s="103">
        <f t="shared" si="235"/>
        <v>49.829538810706183</v>
      </c>
      <c r="AH65" s="103">
        <f t="shared" si="235"/>
        <v>50.915332657894673</v>
      </c>
      <c r="AI65" s="103">
        <f t="shared" si="235"/>
        <v>52.025013969721314</v>
      </c>
      <c r="AJ65" s="103">
        <f t="shared" si="235"/>
        <v>53.15910827040814</v>
      </c>
      <c r="AK65" s="103">
        <f t="shared" si="235"/>
        <v>54.318152645710072</v>
      </c>
      <c r="AL65" s="103">
        <f t="shared" si="235"/>
        <v>55.502695997268653</v>
      </c>
      <c r="AM65" s="103">
        <f t="shared" si="235"/>
        <v>56.713299302561516</v>
      </c>
      <c r="AN65" s="103">
        <f t="shared" ref="AN65:CA65" si="236">AN59/($K$75*365)</f>
        <v>57.721333886416701</v>
      </c>
      <c r="AO65" s="103">
        <f t="shared" si="236"/>
        <v>58.715951685810595</v>
      </c>
      <c r="AP65" s="103">
        <f t="shared" si="236"/>
        <v>59.724197937215784</v>
      </c>
      <c r="AQ65" s="103">
        <f t="shared" si="236"/>
        <v>60.745219860042837</v>
      </c>
      <c r="AR65" s="103">
        <f t="shared" si="236"/>
        <v>61.779015215460518</v>
      </c>
      <c r="AS65" s="103">
        <f t="shared" si="236"/>
        <v>63.13426113596163</v>
      </c>
      <c r="AT65" s="103">
        <f t="shared" si="236"/>
        <v>64.500342016049814</v>
      </c>
      <c r="AU65" s="103">
        <f t="shared" si="236"/>
        <v>65.873931040054984</v>
      </c>
      <c r="AV65" s="103">
        <f t="shared" si="236"/>
        <v>67.271690781965404</v>
      </c>
      <c r="AW65" s="103">
        <f t="shared" si="236"/>
        <v>68.697018947948862</v>
      </c>
      <c r="AX65" s="103">
        <f t="shared" si="236"/>
        <v>70.150420971011101</v>
      </c>
      <c r="AY65" s="103">
        <f t="shared" si="236"/>
        <v>71.632313768426386</v>
      </c>
      <c r="AZ65" s="103">
        <f t="shared" si="236"/>
        <v>73.143901890052803</v>
      </c>
      <c r="BA65" s="103">
        <f t="shared" si="236"/>
        <v>74.685703914295402</v>
      </c>
      <c r="BB65" s="103">
        <f t="shared" si="236"/>
        <v>76.258214400527592</v>
      </c>
      <c r="BC65" s="103">
        <f t="shared" si="236"/>
        <v>77.86192941207311</v>
      </c>
      <c r="BD65" s="103">
        <f t="shared" si="236"/>
        <v>79.497346045994504</v>
      </c>
      <c r="BE65" s="103">
        <f t="shared" si="236"/>
        <v>81.16496192678207</v>
      </c>
      <c r="BF65" s="103">
        <f t="shared" si="236"/>
        <v>82.865274661950963</v>
      </c>
      <c r="BG65" s="103">
        <f t="shared" si="236"/>
        <v>84.598781257466499</v>
      </c>
      <c r="BH65" s="103">
        <f t="shared" si="236"/>
        <v>86.365977490827959</v>
      </c>
      <c r="BI65" s="103">
        <f t="shared" si="236"/>
        <v>88.167357239548352</v>
      </c>
      <c r="BJ65" s="103">
        <f t="shared" si="236"/>
        <v>90.003411762673792</v>
      </c>
      <c r="BK65" s="103">
        <f t="shared" si="236"/>
        <v>91.874628932889863</v>
      </c>
      <c r="BL65" s="103">
        <f t="shared" si="236"/>
        <v>93.781492416663681</v>
      </c>
      <c r="BM65" s="103">
        <f t="shared" si="236"/>
        <v>95.724480799772351</v>
      </c>
      <c r="BN65" s="103">
        <f t="shared" si="236"/>
        <v>97.704066655466519</v>
      </c>
      <c r="BO65" s="103">
        <f t="shared" si="236"/>
        <v>99.720715552417104</v>
      </c>
      <c r="BP65" s="103">
        <f t="shared" si="236"/>
        <v>101.77488499949108</v>
      </c>
      <c r="BQ65" s="103">
        <f t="shared" si="236"/>
        <v>103.86702332429975</v>
      </c>
      <c r="BR65" s="103">
        <f t="shared" si="236"/>
        <v>106.01209717079469</v>
      </c>
      <c r="BS65" s="103">
        <f t="shared" si="236"/>
        <v>108.21394801114872</v>
      </c>
      <c r="BT65" s="103">
        <f t="shared" si="236"/>
        <v>110.47493077901376</v>
      </c>
      <c r="BU65" s="103">
        <f t="shared" si="236"/>
        <v>112.79759695091062</v>
      </c>
      <c r="BV65" s="103">
        <f t="shared" si="236"/>
        <v>115.18465317666589</v>
      </c>
      <c r="BW65" s="103">
        <f t="shared" si="236"/>
        <v>117.61905357882233</v>
      </c>
      <c r="BX65" s="103">
        <f t="shared" si="236"/>
        <v>120.1027769405912</v>
      </c>
      <c r="BY65" s="103">
        <f t="shared" si="236"/>
        <v>122.63812343235638</v>
      </c>
      <c r="BZ65" s="103">
        <f t="shared" si="236"/>
        <v>125.22644833550095</v>
      </c>
      <c r="CA65" s="103">
        <f t="shared" si="236"/>
        <v>127.86896437308047</v>
      </c>
    </row>
    <row r="66" spans="9:310" ht="14.5" x14ac:dyDescent="0.35">
      <c r="I66" s="90">
        <f>-PMT(K79,COUNT(Q66:AM66),NPV(K79,Q66:AM66))</f>
        <v>19.224622885312662</v>
      </c>
      <c r="J66" s="23" t="s">
        <v>127</v>
      </c>
      <c r="K66" s="66">
        <f t="shared" ref="K66:AM66" si="237">K60/($K$76*365)</f>
        <v>14.710921710708078</v>
      </c>
      <c r="L66" s="66">
        <f t="shared" si="237"/>
        <v>14.741352860074434</v>
      </c>
      <c r="M66" s="66">
        <f t="shared" si="237"/>
        <v>15.07990128509654</v>
      </c>
      <c r="N66" s="66">
        <f t="shared" si="237"/>
        <v>14.969119021006881</v>
      </c>
      <c r="O66" s="66">
        <f t="shared" si="237"/>
        <v>15.089623328997048</v>
      </c>
      <c r="P66" s="103">
        <f t="shared" si="237"/>
        <v>15.449770099301304</v>
      </c>
      <c r="Q66" s="103">
        <f t="shared" si="237"/>
        <v>15.956361584270555</v>
      </c>
      <c r="R66" s="103">
        <f t="shared" si="237"/>
        <v>16.326654126242889</v>
      </c>
      <c r="S66" s="103">
        <f t="shared" si="237"/>
        <v>16.67945954881419</v>
      </c>
      <c r="T66" s="103">
        <f t="shared" si="237"/>
        <v>17.038827930480387</v>
      </c>
      <c r="U66" s="103">
        <f t="shared" si="237"/>
        <v>17.406222206003793</v>
      </c>
      <c r="V66" s="103">
        <f t="shared" si="237"/>
        <v>17.776610245080338</v>
      </c>
      <c r="W66" s="103">
        <f t="shared" si="237"/>
        <v>18.154752234875343</v>
      </c>
      <c r="X66" s="103">
        <f t="shared" si="237"/>
        <v>18.541213348445837</v>
      </c>
      <c r="Y66" s="103">
        <f t="shared" si="237"/>
        <v>18.936176606514881</v>
      </c>
      <c r="Z66" s="103">
        <f t="shared" si="237"/>
        <v>19.339829056261443</v>
      </c>
      <c r="AA66" s="103">
        <f t="shared" si="237"/>
        <v>19.752361859902432</v>
      </c>
      <c r="AB66" s="103">
        <f t="shared" si="237"/>
        <v>20.173970385223523</v>
      </c>
      <c r="AC66" s="103">
        <f t="shared" si="237"/>
        <v>20.604854298101674</v>
      </c>
      <c r="AD66" s="103">
        <f t="shared" si="237"/>
        <v>21.045217657063148</v>
      </c>
      <c r="AE66" s="103">
        <f t="shared" si="237"/>
        <v>21.495269009921774</v>
      </c>
      <c r="AF66" s="103">
        <f t="shared" si="237"/>
        <v>21.955221492543291</v>
      </c>
      <c r="AG66" s="103">
        <f t="shared" si="237"/>
        <v>22.425292929782479</v>
      </c>
      <c r="AH66" s="103">
        <f t="shared" si="237"/>
        <v>22.905705938640931</v>
      </c>
      <c r="AI66" s="103">
        <f t="shared" si="237"/>
        <v>23.396688033694264</v>
      </c>
      <c r="AJ66" s="103">
        <f t="shared" si="237"/>
        <v>23.898471734838775</v>
      </c>
      <c r="AK66" s="103">
        <f t="shared" si="237"/>
        <v>24.411294677408463</v>
      </c>
      <c r="AL66" s="103">
        <f t="shared" si="237"/>
        <v>24.935399724714685</v>
      </c>
      <c r="AM66" s="103">
        <f t="shared" si="237"/>
        <v>25.471035083061643</v>
      </c>
      <c r="AN66" s="103">
        <f t="shared" ref="AN66:CA66" si="238">AN60/($K$76*365)</f>
        <v>25.920842651627346</v>
      </c>
      <c r="AO66" s="103">
        <f t="shared" si="238"/>
        <v>26.361366938200529</v>
      </c>
      <c r="AP66" s="103">
        <f t="shared" si="238"/>
        <v>26.807589185647643</v>
      </c>
      <c r="AQ66" s="103">
        <f t="shared" si="238"/>
        <v>27.259495200671342</v>
      </c>
      <c r="AR66" s="103">
        <f t="shared" si="238"/>
        <v>27.717056431119829</v>
      </c>
      <c r="AS66" s="103">
        <f t="shared" si="238"/>
        <v>28.311732207229497</v>
      </c>
      <c r="AT66" s="103">
        <f t="shared" si="238"/>
        <v>28.916653292338452</v>
      </c>
      <c r="AU66" s="103">
        <f t="shared" si="238"/>
        <v>29.524758043576252</v>
      </c>
      <c r="AV66" s="103">
        <f t="shared" si="238"/>
        <v>30.143288746264066</v>
      </c>
      <c r="AW66" s="103">
        <f t="shared" si="238"/>
        <v>30.773979402815907</v>
      </c>
      <c r="AX66" s="103">
        <f t="shared" si="238"/>
        <v>31.417094472391138</v>
      </c>
      <c r="AY66" s="103">
        <f t="shared" si="238"/>
        <v>32.072818594285643</v>
      </c>
      <c r="AZ66" s="103">
        <f t="shared" si="238"/>
        <v>32.741671814974069</v>
      </c>
      <c r="BA66" s="103">
        <f t="shared" si="238"/>
        <v>33.423895859124045</v>
      </c>
      <c r="BB66" s="103">
        <f t="shared" si="238"/>
        <v>34.119709688727227</v>
      </c>
      <c r="BC66" s="103">
        <f t="shared" si="238"/>
        <v>34.829332938873918</v>
      </c>
      <c r="BD66" s="103">
        <f t="shared" si="238"/>
        <v>35.552985710100728</v>
      </c>
      <c r="BE66" s="103">
        <f t="shared" si="238"/>
        <v>36.290888344784193</v>
      </c>
      <c r="BF66" s="103">
        <f t="shared" si="238"/>
        <v>37.043261186699802</v>
      </c>
      <c r="BG66" s="103">
        <f t="shared" si="238"/>
        <v>37.81032432282678</v>
      </c>
      <c r="BH66" s="103">
        <f t="shared" si="238"/>
        <v>38.592297306439285</v>
      </c>
      <c r="BI66" s="103">
        <f t="shared" si="238"/>
        <v>39.389398860483794</v>
      </c>
      <c r="BJ66" s="103">
        <f t="shared" si="238"/>
        <v>40.2018465602007</v>
      </c>
      <c r="BK66" s="103">
        <f t="shared" si="238"/>
        <v>41.029856493905584</v>
      </c>
      <c r="BL66" s="103">
        <f t="shared" si="238"/>
        <v>41.873642900802423</v>
      </c>
      <c r="BM66" s="103">
        <f t="shared" si="238"/>
        <v>42.73341778465668</v>
      </c>
      <c r="BN66" s="103">
        <f t="shared" si="238"/>
        <v>43.609390502112028</v>
      </c>
      <c r="BO66" s="103">
        <f t="shared" si="238"/>
        <v>44.501767324389505</v>
      </c>
      <c r="BP66" s="103">
        <f t="shared" si="238"/>
        <v>45.410750971062349</v>
      </c>
      <c r="BQ66" s="103">
        <f t="shared" si="238"/>
        <v>46.336540114555177</v>
      </c>
      <c r="BR66" s="103">
        <f t="shared" si="238"/>
        <v>47.285516282509271</v>
      </c>
      <c r="BS66" s="103">
        <f t="shared" si="238"/>
        <v>48.259577733601326</v>
      </c>
      <c r="BT66" s="103">
        <f t="shared" si="238"/>
        <v>49.259785266239987</v>
      </c>
      <c r="BU66" s="103">
        <f t="shared" si="238"/>
        <v>50.287264707560432</v>
      </c>
      <c r="BV66" s="103">
        <f t="shared" si="238"/>
        <v>51.34321209341266</v>
      </c>
      <c r="BW66" s="103">
        <f t="shared" si="238"/>
        <v>52.420413892979546</v>
      </c>
      <c r="BX66" s="103">
        <f t="shared" si="238"/>
        <v>53.519412147512334</v>
      </c>
      <c r="BY66" s="103">
        <f t="shared" si="238"/>
        <v>54.641232046775109</v>
      </c>
      <c r="BZ66" s="103">
        <f t="shared" si="238"/>
        <v>55.786489470715708</v>
      </c>
      <c r="CA66" s="103">
        <f t="shared" si="238"/>
        <v>56.955723262111775</v>
      </c>
    </row>
    <row r="67" spans="9:310" ht="14.5" x14ac:dyDescent="0.35">
      <c r="I67" s="90">
        <f>-PMT(K79,COUNT(Q67:AM67),NPV(K79,Q67:AM67))</f>
        <v>58.250935424933878</v>
      </c>
      <c r="J67" s="23" t="s">
        <v>128</v>
      </c>
      <c r="K67" s="66">
        <f t="shared" ref="K67:AM67" si="239">K61/($K$77*365)</f>
        <v>33.770024929995465</v>
      </c>
      <c r="L67" s="66">
        <f t="shared" si="239"/>
        <v>35.182157169547374</v>
      </c>
      <c r="M67" s="66">
        <f t="shared" si="239"/>
        <v>36.025569624472027</v>
      </c>
      <c r="N67" s="66">
        <f t="shared" si="239"/>
        <v>35.823178283094151</v>
      </c>
      <c r="O67" s="66">
        <f t="shared" si="239"/>
        <v>36.045025714520271</v>
      </c>
      <c r="P67" s="103">
        <f t="shared" si="239"/>
        <v>46.713572507731158</v>
      </c>
      <c r="Q67" s="103">
        <f t="shared" si="239"/>
        <v>48.224431685924706</v>
      </c>
      <c r="R67" s="103">
        <f t="shared" si="239"/>
        <v>49.35124794722023</v>
      </c>
      <c r="S67" s="103">
        <f t="shared" si="239"/>
        <v>50.433246235816469</v>
      </c>
      <c r="T67" s="103">
        <f t="shared" si="239"/>
        <v>51.536975382103961</v>
      </c>
      <c r="U67" s="103">
        <f t="shared" si="239"/>
        <v>52.665354479325188</v>
      </c>
      <c r="V67" s="103">
        <f t="shared" si="239"/>
        <v>53.802445972661864</v>
      </c>
      <c r="W67" s="103">
        <f t="shared" si="239"/>
        <v>54.963823943812372</v>
      </c>
      <c r="X67" s="103">
        <f t="shared" si="239"/>
        <v>56.150752230328187</v>
      </c>
      <c r="Y67" s="103">
        <f t="shared" si="239"/>
        <v>57.363792939147352</v>
      </c>
      <c r="Z67" s="103">
        <f t="shared" si="239"/>
        <v>58.603520543560549</v>
      </c>
      <c r="AA67" s="103">
        <f t="shared" si="239"/>
        <v>59.870522155270827</v>
      </c>
      <c r="AB67" s="103">
        <f t="shared" si="239"/>
        <v>61.165397802438726</v>
      </c>
      <c r="AC67" s="103">
        <f t="shared" si="239"/>
        <v>62.488760713844322</v>
      </c>
      <c r="AD67" s="103">
        <f t="shared" si="239"/>
        <v>63.84123760930084</v>
      </c>
      <c r="AE67" s="103">
        <f t="shared" si="239"/>
        <v>65.223468996457413</v>
      </c>
      <c r="AF67" s="103">
        <f t="shared" si="239"/>
        <v>66.636109474131416</v>
      </c>
      <c r="AG67" s="103">
        <f t="shared" si="239"/>
        <v>68.079828042314247</v>
      </c>
      <c r="AH67" s="103">
        <f t="shared" si="239"/>
        <v>69.555308418997114</v>
      </c>
      <c r="AI67" s="103">
        <f t="shared" si="239"/>
        <v>71.063249363966989</v>
      </c>
      <c r="AJ67" s="103">
        <f t="shared" si="239"/>
        <v>72.604365009726223</v>
      </c>
      <c r="AK67" s="103">
        <f t="shared" si="239"/>
        <v>74.179385199692135</v>
      </c>
      <c r="AL67" s="103">
        <f t="shared" si="239"/>
        <v>75.78905583383731</v>
      </c>
      <c r="AM67" s="103">
        <f t="shared" si="239"/>
        <v>77.434139221933677</v>
      </c>
      <c r="AN67" s="103">
        <f t="shared" ref="AN67:CA67" si="240">AN61/($K$77*365)</f>
        <v>78.80658431554312</v>
      </c>
      <c r="AO67" s="103">
        <f t="shared" si="240"/>
        <v>80.158479310087955</v>
      </c>
      <c r="AP67" s="103">
        <f t="shared" si="240"/>
        <v>81.528664012055373</v>
      </c>
      <c r="AQ67" s="103">
        <f t="shared" si="240"/>
        <v>82.91623107706684</v>
      </c>
      <c r="AR67" s="103">
        <f t="shared" si="240"/>
        <v>84.321158373876628</v>
      </c>
      <c r="AS67" s="103">
        <f t="shared" si="240"/>
        <v>86.159362663793843</v>
      </c>
      <c r="AT67" s="103">
        <f t="shared" si="240"/>
        <v>88.016066086768959</v>
      </c>
      <c r="AU67" s="103">
        <f t="shared" si="240"/>
        <v>89.88287648208933</v>
      </c>
      <c r="AV67" s="103">
        <f t="shared" si="240"/>
        <v>91.782346423466208</v>
      </c>
      <c r="AW67" s="103">
        <f t="shared" si="240"/>
        <v>93.719252802949171</v>
      </c>
      <c r="AX67" s="103">
        <f t="shared" si="240"/>
        <v>95.694310728773246</v>
      </c>
      <c r="AY67" s="103">
        <f t="shared" si="240"/>
        <v>97.708086867693908</v>
      </c>
      <c r="AZ67" s="103">
        <f t="shared" si="240"/>
        <v>99.762209135384893</v>
      </c>
      <c r="BA67" s="103">
        <f t="shared" si="240"/>
        <v>101.85739072932549</v>
      </c>
      <c r="BB67" s="103">
        <f t="shared" si="240"/>
        <v>103.99430380278321</v>
      </c>
      <c r="BC67" s="103">
        <f t="shared" si="240"/>
        <v>106.17362255804963</v>
      </c>
      <c r="BD67" s="103">
        <f t="shared" si="240"/>
        <v>108.39602260774535</v>
      </c>
      <c r="BE67" s="103">
        <f t="shared" si="240"/>
        <v>110.6621802870818</v>
      </c>
      <c r="BF67" s="103">
        <f t="shared" si="240"/>
        <v>112.97277191437365</v>
      </c>
      <c r="BG67" s="103">
        <f t="shared" si="240"/>
        <v>115.32847299697595</v>
      </c>
      <c r="BH67" s="103">
        <f t="shared" si="240"/>
        <v>117.7299573796974</v>
      </c>
      <c r="BI67" s="103">
        <f t="shared" si="240"/>
        <v>120.17789633261664</v>
      </c>
      <c r="BJ67" s="103">
        <f t="shared" si="240"/>
        <v>122.67295757509928</v>
      </c>
      <c r="BK67" s="103">
        <f t="shared" si="240"/>
        <v>125.2158042326834</v>
      </c>
      <c r="BL67" s="103">
        <f t="shared" si="240"/>
        <v>127.80709372336769</v>
      </c>
      <c r="BM67" s="103">
        <f t="shared" si="240"/>
        <v>130.44747656970159</v>
      </c>
      <c r="BN67" s="103">
        <f t="shared" si="240"/>
        <v>133.13759513294019</v>
      </c>
      <c r="BO67" s="103">
        <f t="shared" si="240"/>
        <v>135.87808226538795</v>
      </c>
      <c r="BP67" s="103">
        <f t="shared" si="240"/>
        <v>138.66955987691807</v>
      </c>
      <c r="BQ67" s="103">
        <f t="shared" si="240"/>
        <v>141.51263741151408</v>
      </c>
      <c r="BR67" s="103">
        <f t="shared" si="240"/>
        <v>144.42748639745466</v>
      </c>
      <c r="BS67" s="103">
        <f t="shared" si="240"/>
        <v>147.41946453354515</v>
      </c>
      <c r="BT67" s="103">
        <f t="shared" si="240"/>
        <v>150.49178498414506</v>
      </c>
      <c r="BU67" s="103">
        <f t="shared" si="240"/>
        <v>153.64791280471059</v>
      </c>
      <c r="BV67" s="103">
        <f t="shared" si="240"/>
        <v>156.89152498975668</v>
      </c>
      <c r="BW67" s="103">
        <f t="shared" si="240"/>
        <v>160.19968547057891</v>
      </c>
      <c r="BX67" s="103">
        <f t="shared" si="240"/>
        <v>163.57485224294049</v>
      </c>
      <c r="BY67" s="103">
        <f t="shared" si="240"/>
        <v>167.02015617301956</v>
      </c>
      <c r="BZ67" s="103">
        <f t="shared" si="240"/>
        <v>170.53745018825524</v>
      </c>
      <c r="CA67" s="103">
        <f t="shared" si="240"/>
        <v>174.12838382441086</v>
      </c>
    </row>
    <row r="72" spans="9:310" x14ac:dyDescent="0.3">
      <c r="W72">
        <v>2022</v>
      </c>
      <c r="X72">
        <v>2022</v>
      </c>
      <c r="Y72">
        <v>2022</v>
      </c>
      <c r="Z72">
        <v>2022</v>
      </c>
      <c r="AA72">
        <v>2022</v>
      </c>
      <c r="AB72">
        <v>2022</v>
      </c>
      <c r="AC72">
        <v>2022</v>
      </c>
      <c r="AD72">
        <v>2022</v>
      </c>
      <c r="AE72">
        <v>2022</v>
      </c>
      <c r="AF72">
        <v>2022</v>
      </c>
      <c r="AG72">
        <v>2022</v>
      </c>
      <c r="AH72">
        <v>2022</v>
      </c>
      <c r="AI72">
        <f>W72+1</f>
        <v>2023</v>
      </c>
      <c r="AJ72">
        <f t="shared" ref="AJ72:CU72" si="241">X72+1</f>
        <v>2023</v>
      </c>
      <c r="AK72">
        <f t="shared" si="241"/>
        <v>2023</v>
      </c>
      <c r="AL72">
        <f t="shared" si="241"/>
        <v>2023</v>
      </c>
      <c r="AM72">
        <f t="shared" si="241"/>
        <v>2023</v>
      </c>
      <c r="AN72">
        <f t="shared" si="241"/>
        <v>2023</v>
      </c>
      <c r="AO72">
        <f t="shared" si="241"/>
        <v>2023</v>
      </c>
      <c r="AP72">
        <f t="shared" si="241"/>
        <v>2023</v>
      </c>
      <c r="AQ72">
        <f t="shared" si="241"/>
        <v>2023</v>
      </c>
      <c r="AR72">
        <f t="shared" si="241"/>
        <v>2023</v>
      </c>
      <c r="AS72">
        <f t="shared" si="241"/>
        <v>2023</v>
      </c>
      <c r="AT72">
        <f t="shared" si="241"/>
        <v>2023</v>
      </c>
      <c r="AU72">
        <f t="shared" si="241"/>
        <v>2024</v>
      </c>
      <c r="AV72">
        <f t="shared" si="241"/>
        <v>2024</v>
      </c>
      <c r="AW72">
        <f t="shared" si="241"/>
        <v>2024</v>
      </c>
      <c r="AX72">
        <f t="shared" si="241"/>
        <v>2024</v>
      </c>
      <c r="AY72">
        <f t="shared" si="241"/>
        <v>2024</v>
      </c>
      <c r="AZ72">
        <f t="shared" si="241"/>
        <v>2024</v>
      </c>
      <c r="BA72">
        <f t="shared" si="241"/>
        <v>2024</v>
      </c>
      <c r="BB72">
        <f t="shared" si="241"/>
        <v>2024</v>
      </c>
      <c r="BC72">
        <f t="shared" si="241"/>
        <v>2024</v>
      </c>
      <c r="BD72">
        <f t="shared" si="241"/>
        <v>2024</v>
      </c>
      <c r="BE72">
        <f t="shared" si="241"/>
        <v>2024</v>
      </c>
      <c r="BF72">
        <f t="shared" si="241"/>
        <v>2024</v>
      </c>
      <c r="BG72">
        <f t="shared" si="241"/>
        <v>2025</v>
      </c>
      <c r="BH72">
        <f t="shared" si="241"/>
        <v>2025</v>
      </c>
      <c r="BI72">
        <f t="shared" si="241"/>
        <v>2025</v>
      </c>
      <c r="BJ72">
        <f t="shared" si="241"/>
        <v>2025</v>
      </c>
      <c r="BK72">
        <f t="shared" si="241"/>
        <v>2025</v>
      </c>
      <c r="BL72">
        <f t="shared" si="241"/>
        <v>2025</v>
      </c>
      <c r="BM72">
        <f t="shared" si="241"/>
        <v>2025</v>
      </c>
      <c r="BN72">
        <f t="shared" si="241"/>
        <v>2025</v>
      </c>
      <c r="BO72">
        <f t="shared" si="241"/>
        <v>2025</v>
      </c>
      <c r="BP72">
        <f t="shared" si="241"/>
        <v>2025</v>
      </c>
      <c r="BQ72">
        <f t="shared" si="241"/>
        <v>2025</v>
      </c>
      <c r="BR72">
        <f t="shared" si="241"/>
        <v>2025</v>
      </c>
      <c r="BS72">
        <f t="shared" si="241"/>
        <v>2026</v>
      </c>
      <c r="BT72">
        <f t="shared" si="241"/>
        <v>2026</v>
      </c>
      <c r="BU72">
        <f t="shared" si="241"/>
        <v>2026</v>
      </c>
      <c r="BV72">
        <f t="shared" si="241"/>
        <v>2026</v>
      </c>
      <c r="BW72">
        <f t="shared" si="241"/>
        <v>2026</v>
      </c>
      <c r="BX72">
        <f t="shared" si="241"/>
        <v>2026</v>
      </c>
      <c r="BY72">
        <f t="shared" si="241"/>
        <v>2026</v>
      </c>
      <c r="BZ72">
        <f t="shared" si="241"/>
        <v>2026</v>
      </c>
      <c r="CA72">
        <f t="shared" si="241"/>
        <v>2026</v>
      </c>
      <c r="CB72">
        <f t="shared" si="241"/>
        <v>2026</v>
      </c>
      <c r="CC72">
        <f t="shared" si="241"/>
        <v>2026</v>
      </c>
      <c r="CD72">
        <f t="shared" si="241"/>
        <v>2026</v>
      </c>
      <c r="CE72">
        <f t="shared" si="241"/>
        <v>2027</v>
      </c>
      <c r="CF72">
        <f t="shared" si="241"/>
        <v>2027</v>
      </c>
      <c r="CG72">
        <f t="shared" si="241"/>
        <v>2027</v>
      </c>
      <c r="CH72">
        <f t="shared" si="241"/>
        <v>2027</v>
      </c>
      <c r="CI72">
        <f t="shared" si="241"/>
        <v>2027</v>
      </c>
      <c r="CJ72">
        <f t="shared" si="241"/>
        <v>2027</v>
      </c>
      <c r="CK72">
        <f t="shared" si="241"/>
        <v>2027</v>
      </c>
      <c r="CL72">
        <f t="shared" si="241"/>
        <v>2027</v>
      </c>
      <c r="CM72">
        <f t="shared" si="241"/>
        <v>2027</v>
      </c>
      <c r="CN72">
        <f t="shared" si="241"/>
        <v>2027</v>
      </c>
      <c r="CO72">
        <f t="shared" si="241"/>
        <v>2027</v>
      </c>
      <c r="CP72">
        <f t="shared" si="241"/>
        <v>2027</v>
      </c>
      <c r="CQ72">
        <f t="shared" si="241"/>
        <v>2028</v>
      </c>
      <c r="CR72">
        <f t="shared" si="241"/>
        <v>2028</v>
      </c>
      <c r="CS72">
        <f t="shared" si="241"/>
        <v>2028</v>
      </c>
      <c r="CT72">
        <f t="shared" si="241"/>
        <v>2028</v>
      </c>
      <c r="CU72">
        <f t="shared" si="241"/>
        <v>2028</v>
      </c>
      <c r="CV72">
        <f t="shared" ref="CV72:EU72" si="242">CJ72+1</f>
        <v>2028</v>
      </c>
      <c r="CW72">
        <f t="shared" si="242"/>
        <v>2028</v>
      </c>
      <c r="CX72">
        <f t="shared" si="242"/>
        <v>2028</v>
      </c>
      <c r="CY72">
        <f t="shared" si="242"/>
        <v>2028</v>
      </c>
      <c r="CZ72">
        <f t="shared" si="242"/>
        <v>2028</v>
      </c>
      <c r="DA72">
        <f t="shared" si="242"/>
        <v>2028</v>
      </c>
      <c r="DB72">
        <f t="shared" si="242"/>
        <v>2028</v>
      </c>
      <c r="DC72">
        <f t="shared" si="242"/>
        <v>2029</v>
      </c>
      <c r="DD72">
        <f t="shared" si="242"/>
        <v>2029</v>
      </c>
      <c r="DE72">
        <f t="shared" si="242"/>
        <v>2029</v>
      </c>
      <c r="DF72">
        <f t="shared" si="242"/>
        <v>2029</v>
      </c>
      <c r="DG72">
        <f t="shared" si="242"/>
        <v>2029</v>
      </c>
      <c r="DH72">
        <f t="shared" si="242"/>
        <v>2029</v>
      </c>
      <c r="DI72">
        <f t="shared" si="242"/>
        <v>2029</v>
      </c>
      <c r="DJ72">
        <f t="shared" si="242"/>
        <v>2029</v>
      </c>
      <c r="DK72">
        <f t="shared" si="242"/>
        <v>2029</v>
      </c>
      <c r="DL72">
        <f t="shared" si="242"/>
        <v>2029</v>
      </c>
      <c r="DM72">
        <f t="shared" si="242"/>
        <v>2029</v>
      </c>
      <c r="DN72">
        <f t="shared" si="242"/>
        <v>2029</v>
      </c>
      <c r="DO72">
        <f t="shared" si="242"/>
        <v>2030</v>
      </c>
      <c r="DP72">
        <f t="shared" si="242"/>
        <v>2030</v>
      </c>
      <c r="DQ72">
        <f t="shared" si="242"/>
        <v>2030</v>
      </c>
      <c r="DR72">
        <f t="shared" si="242"/>
        <v>2030</v>
      </c>
      <c r="DS72">
        <f t="shared" si="242"/>
        <v>2030</v>
      </c>
      <c r="DT72">
        <f t="shared" si="242"/>
        <v>2030</v>
      </c>
      <c r="DU72">
        <f t="shared" si="242"/>
        <v>2030</v>
      </c>
      <c r="DV72">
        <f t="shared" si="242"/>
        <v>2030</v>
      </c>
      <c r="DW72">
        <f t="shared" si="242"/>
        <v>2030</v>
      </c>
      <c r="DX72">
        <f t="shared" si="242"/>
        <v>2030</v>
      </c>
      <c r="DY72">
        <f t="shared" si="242"/>
        <v>2030</v>
      </c>
      <c r="DZ72">
        <f t="shared" si="242"/>
        <v>2030</v>
      </c>
      <c r="EA72">
        <f t="shared" si="242"/>
        <v>2031</v>
      </c>
      <c r="EB72">
        <f t="shared" si="242"/>
        <v>2031</v>
      </c>
      <c r="EC72">
        <f t="shared" si="242"/>
        <v>2031</v>
      </c>
      <c r="ED72">
        <f t="shared" si="242"/>
        <v>2031</v>
      </c>
      <c r="EE72">
        <f t="shared" si="242"/>
        <v>2031</v>
      </c>
      <c r="EF72">
        <f t="shared" si="242"/>
        <v>2031</v>
      </c>
      <c r="EG72">
        <f t="shared" si="242"/>
        <v>2031</v>
      </c>
      <c r="EH72">
        <f t="shared" si="242"/>
        <v>2031</v>
      </c>
      <c r="EI72">
        <f t="shared" si="242"/>
        <v>2031</v>
      </c>
      <c r="EJ72">
        <f t="shared" si="242"/>
        <v>2031</v>
      </c>
      <c r="EK72">
        <f t="shared" si="242"/>
        <v>2031</v>
      </c>
      <c r="EL72">
        <f t="shared" si="242"/>
        <v>2031</v>
      </c>
      <c r="EM72">
        <f t="shared" si="242"/>
        <v>2032</v>
      </c>
      <c r="EN72">
        <f t="shared" si="242"/>
        <v>2032</v>
      </c>
      <c r="EO72">
        <f t="shared" si="242"/>
        <v>2032</v>
      </c>
      <c r="EP72">
        <f t="shared" si="242"/>
        <v>2032</v>
      </c>
      <c r="EQ72">
        <f t="shared" si="242"/>
        <v>2032</v>
      </c>
      <c r="ER72">
        <f t="shared" si="242"/>
        <v>2032</v>
      </c>
      <c r="ES72">
        <f t="shared" si="242"/>
        <v>2032</v>
      </c>
      <c r="ET72">
        <f t="shared" si="242"/>
        <v>2032</v>
      </c>
      <c r="EU72">
        <f t="shared" si="242"/>
        <v>2032</v>
      </c>
      <c r="EV72">
        <f t="shared" ref="EV72" si="243">EJ72+1</f>
        <v>2032</v>
      </c>
      <c r="EW72">
        <f t="shared" ref="EW72" si="244">EK72+1</f>
        <v>2032</v>
      </c>
      <c r="EX72">
        <f t="shared" ref="EX72" si="245">EL72+1</f>
        <v>2032</v>
      </c>
      <c r="EY72">
        <f t="shared" ref="EY72" si="246">EM72+1</f>
        <v>2033</v>
      </c>
      <c r="EZ72">
        <f t="shared" ref="EZ72" si="247">EN72+1</f>
        <v>2033</v>
      </c>
      <c r="FA72">
        <f t="shared" ref="FA72" si="248">EO72+1</f>
        <v>2033</v>
      </c>
      <c r="FB72">
        <f t="shared" ref="FB72" si="249">EP72+1</f>
        <v>2033</v>
      </c>
      <c r="FC72">
        <f t="shared" ref="FC72" si="250">EQ72+1</f>
        <v>2033</v>
      </c>
      <c r="FD72">
        <f t="shared" ref="FD72" si="251">ER72+1</f>
        <v>2033</v>
      </c>
      <c r="FE72">
        <f t="shared" ref="FE72" si="252">ES72+1</f>
        <v>2033</v>
      </c>
      <c r="FF72">
        <f t="shared" ref="FF72" si="253">ET72+1</f>
        <v>2033</v>
      </c>
      <c r="FG72">
        <f t="shared" ref="FG72" si="254">EU72+1</f>
        <v>2033</v>
      </c>
      <c r="FH72">
        <f t="shared" ref="FH72" si="255">EV72+1</f>
        <v>2033</v>
      </c>
      <c r="FI72">
        <f t="shared" ref="FI72" si="256">EW72+1</f>
        <v>2033</v>
      </c>
      <c r="FJ72">
        <f t="shared" ref="FJ72" si="257">EX72+1</f>
        <v>2033</v>
      </c>
      <c r="FK72">
        <f t="shared" ref="FK72" si="258">EY72+1</f>
        <v>2034</v>
      </c>
      <c r="FL72">
        <f t="shared" ref="FL72" si="259">EZ72+1</f>
        <v>2034</v>
      </c>
      <c r="FM72">
        <f t="shared" ref="FM72" si="260">FA72+1</f>
        <v>2034</v>
      </c>
      <c r="FN72">
        <f t="shared" ref="FN72" si="261">FB72+1</f>
        <v>2034</v>
      </c>
      <c r="FO72">
        <f t="shared" ref="FO72" si="262">FC72+1</f>
        <v>2034</v>
      </c>
      <c r="FP72">
        <f t="shared" ref="FP72" si="263">FD72+1</f>
        <v>2034</v>
      </c>
      <c r="FQ72">
        <f t="shared" ref="FQ72" si="264">FE72+1</f>
        <v>2034</v>
      </c>
      <c r="FR72">
        <f t="shared" ref="FR72" si="265">FF72+1</f>
        <v>2034</v>
      </c>
      <c r="FS72">
        <f t="shared" ref="FS72" si="266">FG72+1</f>
        <v>2034</v>
      </c>
      <c r="FT72">
        <f t="shared" ref="FT72" si="267">FH72+1</f>
        <v>2034</v>
      </c>
      <c r="FU72">
        <f t="shared" ref="FU72" si="268">FI72+1</f>
        <v>2034</v>
      </c>
      <c r="FV72">
        <f t="shared" ref="FV72" si="269">FJ72+1</f>
        <v>2034</v>
      </c>
      <c r="FW72">
        <f t="shared" ref="FW72" si="270">FK72+1</f>
        <v>2035</v>
      </c>
      <c r="FX72">
        <f t="shared" ref="FX72" si="271">FL72+1</f>
        <v>2035</v>
      </c>
      <c r="FY72">
        <f t="shared" ref="FY72" si="272">FM72+1</f>
        <v>2035</v>
      </c>
      <c r="FZ72">
        <f t="shared" ref="FZ72" si="273">FN72+1</f>
        <v>2035</v>
      </c>
      <c r="GA72">
        <f t="shared" ref="GA72" si="274">FO72+1</f>
        <v>2035</v>
      </c>
      <c r="GB72">
        <f t="shared" ref="GB72" si="275">FP72+1</f>
        <v>2035</v>
      </c>
      <c r="GC72">
        <f t="shared" ref="GC72" si="276">FQ72+1</f>
        <v>2035</v>
      </c>
      <c r="GD72">
        <f t="shared" ref="GD72" si="277">FR72+1</f>
        <v>2035</v>
      </c>
      <c r="GE72">
        <f t="shared" ref="GE72" si="278">FS72+1</f>
        <v>2035</v>
      </c>
      <c r="GF72">
        <f t="shared" ref="GF72" si="279">FT72+1</f>
        <v>2035</v>
      </c>
      <c r="GG72">
        <f t="shared" ref="GG72" si="280">FU72+1</f>
        <v>2035</v>
      </c>
      <c r="GH72">
        <f t="shared" ref="GH72" si="281">FV72+1</f>
        <v>2035</v>
      </c>
      <c r="GI72">
        <f t="shared" ref="GI72" si="282">FW72+1</f>
        <v>2036</v>
      </c>
      <c r="GJ72">
        <f t="shared" ref="GJ72" si="283">FX72+1</f>
        <v>2036</v>
      </c>
      <c r="GK72">
        <f t="shared" ref="GK72" si="284">FY72+1</f>
        <v>2036</v>
      </c>
      <c r="GL72">
        <f t="shared" ref="GL72" si="285">FZ72+1</f>
        <v>2036</v>
      </c>
      <c r="GM72">
        <f t="shared" ref="GM72" si="286">GA72+1</f>
        <v>2036</v>
      </c>
      <c r="GN72">
        <f t="shared" ref="GN72" si="287">GB72+1</f>
        <v>2036</v>
      </c>
      <c r="GO72">
        <f t="shared" ref="GO72" si="288">GC72+1</f>
        <v>2036</v>
      </c>
      <c r="GP72">
        <f t="shared" ref="GP72" si="289">GD72+1</f>
        <v>2036</v>
      </c>
      <c r="GQ72">
        <f t="shared" ref="GQ72" si="290">GE72+1</f>
        <v>2036</v>
      </c>
      <c r="GR72">
        <f t="shared" ref="GR72" si="291">GF72+1</f>
        <v>2036</v>
      </c>
      <c r="GS72">
        <f t="shared" ref="GS72" si="292">GG72+1</f>
        <v>2036</v>
      </c>
      <c r="GT72">
        <f t="shared" ref="GT72" si="293">GH72+1</f>
        <v>2036</v>
      </c>
      <c r="GU72">
        <f t="shared" ref="GU72" si="294">GI72+1</f>
        <v>2037</v>
      </c>
      <c r="GV72">
        <f t="shared" ref="GV72" si="295">GJ72+1</f>
        <v>2037</v>
      </c>
      <c r="GW72">
        <f t="shared" ref="GW72" si="296">GK72+1</f>
        <v>2037</v>
      </c>
      <c r="GX72">
        <f t="shared" ref="GX72" si="297">GL72+1</f>
        <v>2037</v>
      </c>
      <c r="GY72">
        <f t="shared" ref="GY72" si="298">GM72+1</f>
        <v>2037</v>
      </c>
      <c r="GZ72">
        <f t="shared" ref="GZ72" si="299">GN72+1</f>
        <v>2037</v>
      </c>
      <c r="HA72">
        <f t="shared" ref="HA72" si="300">GO72+1</f>
        <v>2037</v>
      </c>
      <c r="HB72">
        <f t="shared" ref="HB72" si="301">GP72+1</f>
        <v>2037</v>
      </c>
      <c r="HC72">
        <f t="shared" ref="HC72" si="302">GQ72+1</f>
        <v>2037</v>
      </c>
      <c r="HD72">
        <f t="shared" ref="HD72" si="303">GR72+1</f>
        <v>2037</v>
      </c>
      <c r="HE72">
        <f t="shared" ref="HE72" si="304">GS72+1</f>
        <v>2037</v>
      </c>
      <c r="HF72">
        <f t="shared" ref="HF72" si="305">GT72+1</f>
        <v>2037</v>
      </c>
      <c r="HG72">
        <f t="shared" ref="HG72" si="306">GU72+1</f>
        <v>2038</v>
      </c>
      <c r="HH72">
        <f t="shared" ref="HH72" si="307">GV72+1</f>
        <v>2038</v>
      </c>
      <c r="HI72">
        <f t="shared" ref="HI72" si="308">GW72+1</f>
        <v>2038</v>
      </c>
      <c r="HJ72">
        <f t="shared" ref="HJ72" si="309">GX72+1</f>
        <v>2038</v>
      </c>
      <c r="HK72">
        <f t="shared" ref="HK72" si="310">GY72+1</f>
        <v>2038</v>
      </c>
      <c r="HL72">
        <f t="shared" ref="HL72" si="311">GZ72+1</f>
        <v>2038</v>
      </c>
      <c r="HM72">
        <f t="shared" ref="HM72" si="312">HA72+1</f>
        <v>2038</v>
      </c>
      <c r="HN72">
        <f t="shared" ref="HN72" si="313">HB72+1</f>
        <v>2038</v>
      </c>
      <c r="HO72">
        <f t="shared" ref="HO72" si="314">HC72+1</f>
        <v>2038</v>
      </c>
      <c r="HP72">
        <f t="shared" ref="HP72" si="315">HD72+1</f>
        <v>2038</v>
      </c>
      <c r="HQ72">
        <f t="shared" ref="HQ72" si="316">HE72+1</f>
        <v>2038</v>
      </c>
      <c r="HR72">
        <f t="shared" ref="HR72" si="317">HF72+1</f>
        <v>2038</v>
      </c>
      <c r="HS72">
        <f t="shared" ref="HS72" si="318">HG72+1</f>
        <v>2039</v>
      </c>
      <c r="HT72">
        <f t="shared" ref="HT72" si="319">HH72+1</f>
        <v>2039</v>
      </c>
      <c r="HU72">
        <f t="shared" ref="HU72" si="320">HI72+1</f>
        <v>2039</v>
      </c>
      <c r="HV72">
        <f t="shared" ref="HV72" si="321">HJ72+1</f>
        <v>2039</v>
      </c>
      <c r="HW72">
        <f t="shared" ref="HW72" si="322">HK72+1</f>
        <v>2039</v>
      </c>
      <c r="HX72">
        <f t="shared" ref="HX72" si="323">HL72+1</f>
        <v>2039</v>
      </c>
      <c r="HY72">
        <f t="shared" ref="HY72" si="324">HM72+1</f>
        <v>2039</v>
      </c>
      <c r="HZ72">
        <f t="shared" ref="HZ72" si="325">HN72+1</f>
        <v>2039</v>
      </c>
      <c r="IA72">
        <f t="shared" ref="IA72" si="326">HO72+1</f>
        <v>2039</v>
      </c>
      <c r="IB72">
        <f t="shared" ref="IB72" si="327">HP72+1</f>
        <v>2039</v>
      </c>
      <c r="IC72">
        <f t="shared" ref="IC72" si="328">HQ72+1</f>
        <v>2039</v>
      </c>
      <c r="ID72">
        <f t="shared" ref="ID72" si="329">HR72+1</f>
        <v>2039</v>
      </c>
      <c r="IE72">
        <f t="shared" ref="IE72" si="330">HS72+1</f>
        <v>2040</v>
      </c>
      <c r="IF72">
        <f t="shared" ref="IF72" si="331">HT72+1</f>
        <v>2040</v>
      </c>
      <c r="IG72">
        <f t="shared" ref="IG72" si="332">HU72+1</f>
        <v>2040</v>
      </c>
      <c r="IH72">
        <f t="shared" ref="IH72" si="333">HV72+1</f>
        <v>2040</v>
      </c>
      <c r="II72">
        <f t="shared" ref="II72" si="334">HW72+1</f>
        <v>2040</v>
      </c>
      <c r="IJ72">
        <f t="shared" ref="IJ72" si="335">HX72+1</f>
        <v>2040</v>
      </c>
      <c r="IK72">
        <f t="shared" ref="IK72" si="336">HY72+1</f>
        <v>2040</v>
      </c>
      <c r="IL72">
        <f t="shared" ref="IL72" si="337">HZ72+1</f>
        <v>2040</v>
      </c>
      <c r="IM72">
        <f t="shared" ref="IM72" si="338">IA72+1</f>
        <v>2040</v>
      </c>
      <c r="IN72">
        <f t="shared" ref="IN72" si="339">IB72+1</f>
        <v>2040</v>
      </c>
      <c r="IO72">
        <f t="shared" ref="IO72" si="340">IC72+1</f>
        <v>2040</v>
      </c>
      <c r="IP72">
        <f t="shared" ref="IP72" si="341">ID72+1</f>
        <v>2040</v>
      </c>
      <c r="IQ72">
        <f t="shared" ref="IQ72" si="342">IE72+1</f>
        <v>2041</v>
      </c>
      <c r="IR72">
        <f t="shared" ref="IR72" si="343">IF72+1</f>
        <v>2041</v>
      </c>
      <c r="IS72">
        <f t="shared" ref="IS72" si="344">IG72+1</f>
        <v>2041</v>
      </c>
      <c r="IT72">
        <f t="shared" ref="IT72" si="345">IH72+1</f>
        <v>2041</v>
      </c>
      <c r="IU72">
        <f t="shared" ref="IU72" si="346">II72+1</f>
        <v>2041</v>
      </c>
      <c r="IV72">
        <f t="shared" ref="IV72" si="347">IJ72+1</f>
        <v>2041</v>
      </c>
      <c r="IW72">
        <f t="shared" ref="IW72" si="348">IK72+1</f>
        <v>2041</v>
      </c>
      <c r="IX72">
        <f t="shared" ref="IX72" si="349">IL72+1</f>
        <v>2041</v>
      </c>
      <c r="IY72">
        <f t="shared" ref="IY72" si="350">IM72+1</f>
        <v>2041</v>
      </c>
      <c r="IZ72">
        <f t="shared" ref="IZ72" si="351">IN72+1</f>
        <v>2041</v>
      </c>
      <c r="JA72">
        <f t="shared" ref="JA72" si="352">IO72+1</f>
        <v>2041</v>
      </c>
      <c r="JB72">
        <f t="shared" ref="JB72" si="353">IP72+1</f>
        <v>2041</v>
      </c>
      <c r="JC72">
        <f t="shared" ref="JC72" si="354">IQ72+1</f>
        <v>2042</v>
      </c>
      <c r="JD72">
        <f t="shared" ref="JD72" si="355">IR72+1</f>
        <v>2042</v>
      </c>
      <c r="JE72">
        <f t="shared" ref="JE72" si="356">IS72+1</f>
        <v>2042</v>
      </c>
      <c r="JF72">
        <f t="shared" ref="JF72:JG72" si="357">IT72+1</f>
        <v>2042</v>
      </c>
      <c r="JG72">
        <f t="shared" si="357"/>
        <v>2042</v>
      </c>
      <c r="JH72">
        <f t="shared" ref="JH72" si="358">IV72+1</f>
        <v>2042</v>
      </c>
      <c r="JI72">
        <f t="shared" ref="JI72" si="359">IW72+1</f>
        <v>2042</v>
      </c>
      <c r="JJ72">
        <f t="shared" ref="JJ72" si="360">IX72+1</f>
        <v>2042</v>
      </c>
      <c r="JK72">
        <f t="shared" ref="JK72" si="361">IY72+1</f>
        <v>2042</v>
      </c>
      <c r="JL72">
        <f t="shared" ref="JL72" si="362">IZ72+1</f>
        <v>2042</v>
      </c>
      <c r="JM72">
        <f t="shared" ref="JM72" si="363">JA72+1</f>
        <v>2042</v>
      </c>
      <c r="JN72">
        <f t="shared" ref="JN72" si="364">JB72+1</f>
        <v>2042</v>
      </c>
      <c r="JO72">
        <f t="shared" ref="JO72" si="365">JC72+1</f>
        <v>2043</v>
      </c>
      <c r="JP72">
        <f t="shared" ref="JP72" si="366">JD72+1</f>
        <v>2043</v>
      </c>
      <c r="JQ72">
        <f t="shared" ref="JQ72" si="367">JE72+1</f>
        <v>2043</v>
      </c>
      <c r="JR72">
        <f t="shared" ref="JR72" si="368">JF72+1</f>
        <v>2043</v>
      </c>
      <c r="JS72">
        <f t="shared" ref="JS72" si="369">JG72+1</f>
        <v>2043</v>
      </c>
      <c r="JT72">
        <f t="shared" ref="JT72" si="370">JH72+1</f>
        <v>2043</v>
      </c>
      <c r="JU72">
        <f t="shared" ref="JU72" si="371">JI72+1</f>
        <v>2043</v>
      </c>
      <c r="JV72">
        <f t="shared" ref="JV72" si="372">JJ72+1</f>
        <v>2043</v>
      </c>
      <c r="JW72">
        <f t="shared" ref="JW72" si="373">JK72+1</f>
        <v>2043</v>
      </c>
      <c r="JX72">
        <f t="shared" ref="JX72" si="374">JL72+1</f>
        <v>2043</v>
      </c>
      <c r="JY72">
        <f t="shared" ref="JY72" si="375">JM72+1</f>
        <v>2043</v>
      </c>
      <c r="JZ72">
        <f t="shared" ref="JZ72" si="376">JN72+1</f>
        <v>2043</v>
      </c>
      <c r="KA72">
        <f t="shared" ref="KA72" si="377">JO72+1</f>
        <v>2044</v>
      </c>
      <c r="KB72">
        <f t="shared" ref="KB72" si="378">JP72+1</f>
        <v>2044</v>
      </c>
      <c r="KC72">
        <f t="shared" ref="KC72" si="379">JQ72+1</f>
        <v>2044</v>
      </c>
      <c r="KD72">
        <f t="shared" ref="KD72" si="380">JR72+1</f>
        <v>2044</v>
      </c>
      <c r="KE72">
        <f t="shared" ref="KE72" si="381">JS72+1</f>
        <v>2044</v>
      </c>
      <c r="KF72">
        <f t="shared" ref="KF72" si="382">JT72+1</f>
        <v>2044</v>
      </c>
      <c r="KG72">
        <f t="shared" ref="KG72" si="383">JU72+1</f>
        <v>2044</v>
      </c>
      <c r="KH72">
        <f t="shared" ref="KH72" si="384">JV72+1</f>
        <v>2044</v>
      </c>
      <c r="KI72">
        <f t="shared" ref="KI72" si="385">JW72+1</f>
        <v>2044</v>
      </c>
      <c r="KJ72">
        <f t="shared" ref="KJ72" si="386">JX72+1</f>
        <v>2044</v>
      </c>
      <c r="KK72">
        <f t="shared" ref="KK72" si="387">JY72+1</f>
        <v>2044</v>
      </c>
      <c r="KL72">
        <f t="shared" ref="KL72" si="388">JZ72+1</f>
        <v>2044</v>
      </c>
      <c r="KM72">
        <f t="shared" ref="KM72" si="389">KA72+1</f>
        <v>2045</v>
      </c>
      <c r="KN72">
        <f t="shared" ref="KN72" si="390">KB72+1</f>
        <v>2045</v>
      </c>
      <c r="KO72">
        <f t="shared" ref="KO72" si="391">KC72+1</f>
        <v>2045</v>
      </c>
      <c r="KP72">
        <f t="shared" ref="KP72" si="392">KD72+1</f>
        <v>2045</v>
      </c>
      <c r="KQ72">
        <f t="shared" ref="KQ72" si="393">KE72+1</f>
        <v>2045</v>
      </c>
      <c r="KR72">
        <f t="shared" ref="KR72" si="394">KF72+1</f>
        <v>2045</v>
      </c>
      <c r="KS72">
        <f t="shared" ref="KS72" si="395">KG72+1</f>
        <v>2045</v>
      </c>
      <c r="KT72">
        <f t="shared" ref="KT72" si="396">KH72+1</f>
        <v>2045</v>
      </c>
      <c r="KU72">
        <f t="shared" ref="KU72" si="397">KI72+1</f>
        <v>2045</v>
      </c>
      <c r="KV72">
        <f t="shared" ref="KV72" si="398">KJ72+1</f>
        <v>2045</v>
      </c>
      <c r="KW72">
        <f t="shared" ref="KW72" si="399">KK72+1</f>
        <v>2045</v>
      </c>
      <c r="KX72">
        <f t="shared" ref="KX72" si="400">KL72+1</f>
        <v>2045</v>
      </c>
    </row>
    <row r="73" spans="9:310" ht="58" x14ac:dyDescent="0.35">
      <c r="J73" s="58" t="s">
        <v>167</v>
      </c>
      <c r="K73" s="58" t="s">
        <v>168</v>
      </c>
      <c r="L73" s="58" t="s">
        <v>169</v>
      </c>
      <c r="M73" s="59" t="s">
        <v>186</v>
      </c>
      <c r="N73" s="59" t="s">
        <v>187</v>
      </c>
      <c r="O73" s="59" t="s">
        <v>185</v>
      </c>
      <c r="P73" s="22"/>
      <c r="V73" s="23" t="s">
        <v>125</v>
      </c>
      <c r="W73">
        <f>HLOOKUP(W$72,$P$63:$CA$67,2,FALSE)</f>
        <v>8.913494488016843</v>
      </c>
      <c r="X73">
        <f t="shared" ref="X73:CI73" si="401">HLOOKUP(X$72,$P$63:$CA$67,2,FALSE)</f>
        <v>8.913494488016843</v>
      </c>
      <c r="Y73">
        <f t="shared" si="401"/>
        <v>8.913494488016843</v>
      </c>
      <c r="Z73">
        <f t="shared" si="401"/>
        <v>8.913494488016843</v>
      </c>
      <c r="AA73">
        <f t="shared" si="401"/>
        <v>8.913494488016843</v>
      </c>
      <c r="AB73">
        <f t="shared" si="401"/>
        <v>8.913494488016843</v>
      </c>
      <c r="AC73">
        <f t="shared" si="401"/>
        <v>8.913494488016843</v>
      </c>
      <c r="AD73">
        <f t="shared" si="401"/>
        <v>8.913494488016843</v>
      </c>
      <c r="AE73">
        <f t="shared" si="401"/>
        <v>8.913494488016843</v>
      </c>
      <c r="AF73">
        <f t="shared" si="401"/>
        <v>8.913494488016843</v>
      </c>
      <c r="AG73">
        <f t="shared" si="401"/>
        <v>8.913494488016843</v>
      </c>
      <c r="AH73">
        <f t="shared" si="401"/>
        <v>8.913494488016843</v>
      </c>
      <c r="AI73">
        <f t="shared" si="401"/>
        <v>9.201012012746105</v>
      </c>
      <c r="AJ73">
        <f t="shared" si="401"/>
        <v>9.201012012746105</v>
      </c>
      <c r="AK73">
        <f t="shared" si="401"/>
        <v>9.201012012746105</v>
      </c>
      <c r="AL73">
        <f t="shared" si="401"/>
        <v>9.201012012746105</v>
      </c>
      <c r="AM73">
        <f t="shared" si="401"/>
        <v>9.201012012746105</v>
      </c>
      <c r="AN73">
        <f t="shared" si="401"/>
        <v>9.201012012746105</v>
      </c>
      <c r="AO73">
        <f t="shared" si="401"/>
        <v>9.201012012746105</v>
      </c>
      <c r="AP73">
        <f t="shared" si="401"/>
        <v>9.201012012746105</v>
      </c>
      <c r="AQ73">
        <f t="shared" si="401"/>
        <v>9.201012012746105</v>
      </c>
      <c r="AR73">
        <f t="shared" si="401"/>
        <v>9.201012012746105</v>
      </c>
      <c r="AS73">
        <f t="shared" si="401"/>
        <v>9.201012012746105</v>
      </c>
      <c r="AT73">
        <f t="shared" si="401"/>
        <v>9.201012012746105</v>
      </c>
      <c r="AU73">
        <f t="shared" si="401"/>
        <v>9.4162041543520267</v>
      </c>
      <c r="AV73">
        <f t="shared" si="401"/>
        <v>9.4162041543520267</v>
      </c>
      <c r="AW73">
        <f t="shared" si="401"/>
        <v>9.4162041543520267</v>
      </c>
      <c r="AX73">
        <f t="shared" si="401"/>
        <v>9.4162041543520267</v>
      </c>
      <c r="AY73">
        <f t="shared" si="401"/>
        <v>9.4162041543520267</v>
      </c>
      <c r="AZ73">
        <f t="shared" si="401"/>
        <v>9.4162041543520267</v>
      </c>
      <c r="BA73">
        <f t="shared" si="401"/>
        <v>9.4162041543520267</v>
      </c>
      <c r="BB73">
        <f t="shared" si="401"/>
        <v>9.4162041543520267</v>
      </c>
      <c r="BC73">
        <f t="shared" si="401"/>
        <v>9.4162041543520267</v>
      </c>
      <c r="BD73">
        <f t="shared" si="401"/>
        <v>9.4162041543520267</v>
      </c>
      <c r="BE73">
        <f t="shared" si="401"/>
        <v>9.4162041543520267</v>
      </c>
      <c r="BF73">
        <f t="shared" si="401"/>
        <v>9.4162041543520267</v>
      </c>
      <c r="BG73">
        <f t="shared" si="401"/>
        <v>9.6231841633860657</v>
      </c>
      <c r="BH73">
        <f t="shared" si="401"/>
        <v>9.6231841633860657</v>
      </c>
      <c r="BI73">
        <f t="shared" si="401"/>
        <v>9.6231841633860657</v>
      </c>
      <c r="BJ73">
        <f t="shared" si="401"/>
        <v>9.6231841633860657</v>
      </c>
      <c r="BK73">
        <f t="shared" si="401"/>
        <v>9.6231841633860657</v>
      </c>
      <c r="BL73">
        <f t="shared" si="401"/>
        <v>9.6231841633860657</v>
      </c>
      <c r="BM73">
        <f t="shared" si="401"/>
        <v>9.6231841633860657</v>
      </c>
      <c r="BN73">
        <f t="shared" si="401"/>
        <v>9.6231841633860657</v>
      </c>
      <c r="BO73">
        <f t="shared" si="401"/>
        <v>9.6231841633860657</v>
      </c>
      <c r="BP73">
        <f t="shared" si="401"/>
        <v>9.6231841633860657</v>
      </c>
      <c r="BQ73">
        <f t="shared" si="401"/>
        <v>9.6231841633860657</v>
      </c>
      <c r="BR73">
        <f t="shared" si="401"/>
        <v>9.6231841633860657</v>
      </c>
      <c r="BS73">
        <f t="shared" si="401"/>
        <v>9.8343868921884585</v>
      </c>
      <c r="BT73">
        <f t="shared" si="401"/>
        <v>9.8343868921884585</v>
      </c>
      <c r="BU73">
        <f t="shared" si="401"/>
        <v>9.8343868921884585</v>
      </c>
      <c r="BV73">
        <f t="shared" si="401"/>
        <v>9.8343868921884585</v>
      </c>
      <c r="BW73">
        <f t="shared" si="401"/>
        <v>9.8343868921884585</v>
      </c>
      <c r="BX73">
        <f t="shared" si="401"/>
        <v>9.8343868921884585</v>
      </c>
      <c r="BY73">
        <f t="shared" si="401"/>
        <v>9.8343868921884585</v>
      </c>
      <c r="BZ73">
        <f t="shared" si="401"/>
        <v>9.8343868921884585</v>
      </c>
      <c r="CA73">
        <f t="shared" si="401"/>
        <v>9.8343868921884585</v>
      </c>
      <c r="CB73">
        <f t="shared" si="401"/>
        <v>9.8343868921884585</v>
      </c>
      <c r="CC73">
        <f t="shared" si="401"/>
        <v>9.8343868921884585</v>
      </c>
      <c r="CD73">
        <f t="shared" si="401"/>
        <v>9.8343868921884585</v>
      </c>
      <c r="CE73">
        <f t="shared" si="401"/>
        <v>10.050306481934101</v>
      </c>
      <c r="CF73">
        <f t="shared" si="401"/>
        <v>10.050306481934101</v>
      </c>
      <c r="CG73">
        <f t="shared" si="401"/>
        <v>10.050306481934101</v>
      </c>
      <c r="CH73">
        <f t="shared" si="401"/>
        <v>10.050306481934101</v>
      </c>
      <c r="CI73">
        <f t="shared" si="401"/>
        <v>10.050306481934101</v>
      </c>
      <c r="CJ73">
        <f t="shared" ref="CJ73:EU73" si="402">HLOOKUP(CJ$72,$P$63:$CA$67,2,FALSE)</f>
        <v>10.050306481934101</v>
      </c>
      <c r="CK73">
        <f t="shared" si="402"/>
        <v>10.050306481934101</v>
      </c>
      <c r="CL73">
        <f t="shared" si="402"/>
        <v>10.050306481934101</v>
      </c>
      <c r="CM73">
        <f t="shared" si="402"/>
        <v>10.050306481934101</v>
      </c>
      <c r="CN73">
        <f t="shared" si="402"/>
        <v>10.050306481934101</v>
      </c>
      <c r="CO73">
        <f t="shared" si="402"/>
        <v>10.050306481934101</v>
      </c>
      <c r="CP73">
        <f t="shared" si="402"/>
        <v>10.050306481934101</v>
      </c>
      <c r="CQ73">
        <f t="shared" si="402"/>
        <v>10.267873474395259</v>
      </c>
      <c r="CR73">
        <f t="shared" si="402"/>
        <v>10.267873474395259</v>
      </c>
      <c r="CS73">
        <f t="shared" si="402"/>
        <v>10.267873474395259</v>
      </c>
      <c r="CT73">
        <f t="shared" si="402"/>
        <v>10.267873474395259</v>
      </c>
      <c r="CU73">
        <f t="shared" si="402"/>
        <v>10.267873474395259</v>
      </c>
      <c r="CV73">
        <f t="shared" si="402"/>
        <v>10.267873474395259</v>
      </c>
      <c r="CW73">
        <f t="shared" si="402"/>
        <v>10.267873474395259</v>
      </c>
      <c r="CX73">
        <f t="shared" si="402"/>
        <v>10.267873474395259</v>
      </c>
      <c r="CY73">
        <f t="shared" si="402"/>
        <v>10.267873474395259</v>
      </c>
      <c r="CZ73">
        <f t="shared" si="402"/>
        <v>10.267873474395259</v>
      </c>
      <c r="DA73">
        <f t="shared" si="402"/>
        <v>10.267873474395259</v>
      </c>
      <c r="DB73">
        <f t="shared" si="402"/>
        <v>10.267873474395259</v>
      </c>
      <c r="DC73">
        <f t="shared" si="402"/>
        <v>10.490107088505489</v>
      </c>
      <c r="DD73">
        <f t="shared" si="402"/>
        <v>10.490107088505489</v>
      </c>
      <c r="DE73">
        <f t="shared" si="402"/>
        <v>10.490107088505489</v>
      </c>
      <c r="DF73">
        <f t="shared" si="402"/>
        <v>10.490107088505489</v>
      </c>
      <c r="DG73">
        <f t="shared" si="402"/>
        <v>10.490107088505489</v>
      </c>
      <c r="DH73">
        <f t="shared" si="402"/>
        <v>10.490107088505489</v>
      </c>
      <c r="DI73">
        <f t="shared" si="402"/>
        <v>10.490107088505489</v>
      </c>
      <c r="DJ73">
        <f t="shared" si="402"/>
        <v>10.490107088505489</v>
      </c>
      <c r="DK73">
        <f t="shared" si="402"/>
        <v>10.490107088505489</v>
      </c>
      <c r="DL73">
        <f t="shared" si="402"/>
        <v>10.490107088505489</v>
      </c>
      <c r="DM73">
        <f t="shared" si="402"/>
        <v>10.490107088505489</v>
      </c>
      <c r="DN73">
        <f t="shared" si="402"/>
        <v>10.490107088505489</v>
      </c>
      <c r="DO73">
        <f t="shared" si="402"/>
        <v>10.717229842126143</v>
      </c>
      <c r="DP73">
        <f t="shared" si="402"/>
        <v>10.717229842126143</v>
      </c>
      <c r="DQ73">
        <f t="shared" si="402"/>
        <v>10.717229842126143</v>
      </c>
      <c r="DR73">
        <f t="shared" si="402"/>
        <v>10.717229842126143</v>
      </c>
      <c r="DS73">
        <f t="shared" si="402"/>
        <v>10.717229842126143</v>
      </c>
      <c r="DT73">
        <f t="shared" si="402"/>
        <v>10.717229842126143</v>
      </c>
      <c r="DU73">
        <f t="shared" si="402"/>
        <v>10.717229842126143</v>
      </c>
      <c r="DV73">
        <f t="shared" si="402"/>
        <v>10.717229842126143</v>
      </c>
      <c r="DW73">
        <f t="shared" si="402"/>
        <v>10.717229842126143</v>
      </c>
      <c r="DX73">
        <f t="shared" si="402"/>
        <v>10.717229842126143</v>
      </c>
      <c r="DY73">
        <f t="shared" si="402"/>
        <v>10.717229842126143</v>
      </c>
      <c r="DZ73">
        <f t="shared" si="402"/>
        <v>10.717229842126143</v>
      </c>
      <c r="EA73">
        <f t="shared" si="402"/>
        <v>10.949349296326451</v>
      </c>
      <c r="EB73">
        <f t="shared" si="402"/>
        <v>10.949349296326451</v>
      </c>
      <c r="EC73">
        <f t="shared" si="402"/>
        <v>10.949349296326451</v>
      </c>
      <c r="ED73">
        <f t="shared" si="402"/>
        <v>10.949349296326451</v>
      </c>
      <c r="EE73">
        <f t="shared" si="402"/>
        <v>10.949349296326451</v>
      </c>
      <c r="EF73">
        <f t="shared" si="402"/>
        <v>10.949349296326451</v>
      </c>
      <c r="EG73">
        <f t="shared" si="402"/>
        <v>10.949349296326451</v>
      </c>
      <c r="EH73">
        <f t="shared" si="402"/>
        <v>10.949349296326451</v>
      </c>
      <c r="EI73">
        <f t="shared" si="402"/>
        <v>10.949349296326451</v>
      </c>
      <c r="EJ73">
        <f t="shared" si="402"/>
        <v>10.949349296326451</v>
      </c>
      <c r="EK73">
        <f t="shared" si="402"/>
        <v>10.949349296326451</v>
      </c>
      <c r="EL73">
        <f t="shared" si="402"/>
        <v>10.949349296326451</v>
      </c>
      <c r="EM73">
        <f t="shared" si="402"/>
        <v>11.186575378519169</v>
      </c>
      <c r="EN73">
        <f t="shared" si="402"/>
        <v>11.186575378519169</v>
      </c>
      <c r="EO73">
        <f t="shared" si="402"/>
        <v>11.186575378519169</v>
      </c>
      <c r="EP73">
        <f t="shared" si="402"/>
        <v>11.186575378519169</v>
      </c>
      <c r="EQ73">
        <f t="shared" si="402"/>
        <v>11.186575378519169</v>
      </c>
      <c r="ER73">
        <f t="shared" si="402"/>
        <v>11.186575378519169</v>
      </c>
      <c r="ES73">
        <f t="shared" si="402"/>
        <v>11.186575378519169</v>
      </c>
      <c r="ET73">
        <f t="shared" si="402"/>
        <v>11.186575378519169</v>
      </c>
      <c r="EU73">
        <f t="shared" si="402"/>
        <v>11.186575378519169</v>
      </c>
      <c r="EV73">
        <f t="shared" ref="EV73:HG73" si="403">HLOOKUP(EV$72,$P$63:$CA$67,2,FALSE)</f>
        <v>11.186575378519169</v>
      </c>
      <c r="EW73">
        <f t="shared" si="403"/>
        <v>11.186575378519169</v>
      </c>
      <c r="EX73">
        <f t="shared" si="403"/>
        <v>11.186575378519169</v>
      </c>
      <c r="EY73">
        <f t="shared" si="403"/>
        <v>11.429020434520124</v>
      </c>
      <c r="EZ73">
        <f t="shared" si="403"/>
        <v>11.429020434520124</v>
      </c>
      <c r="FA73">
        <f t="shared" si="403"/>
        <v>11.429020434520124</v>
      </c>
      <c r="FB73">
        <f t="shared" si="403"/>
        <v>11.429020434520124</v>
      </c>
      <c r="FC73">
        <f t="shared" si="403"/>
        <v>11.429020434520124</v>
      </c>
      <c r="FD73">
        <f t="shared" si="403"/>
        <v>11.429020434520124</v>
      </c>
      <c r="FE73">
        <f t="shared" si="403"/>
        <v>11.429020434520124</v>
      </c>
      <c r="FF73">
        <f t="shared" si="403"/>
        <v>11.429020434520124</v>
      </c>
      <c r="FG73">
        <f t="shared" si="403"/>
        <v>11.429020434520124</v>
      </c>
      <c r="FH73">
        <f t="shared" si="403"/>
        <v>11.429020434520124</v>
      </c>
      <c r="FI73">
        <f t="shared" si="403"/>
        <v>11.429020434520124</v>
      </c>
      <c r="FJ73">
        <f t="shared" si="403"/>
        <v>11.429020434520124</v>
      </c>
      <c r="FK73">
        <f t="shared" si="403"/>
        <v>11.676799281753102</v>
      </c>
      <c r="FL73">
        <f t="shared" si="403"/>
        <v>11.676799281753102</v>
      </c>
      <c r="FM73">
        <f t="shared" si="403"/>
        <v>11.676799281753102</v>
      </c>
      <c r="FN73">
        <f t="shared" si="403"/>
        <v>11.676799281753102</v>
      </c>
      <c r="FO73">
        <f t="shared" si="403"/>
        <v>11.676799281753102</v>
      </c>
      <c r="FP73">
        <f t="shared" si="403"/>
        <v>11.676799281753102</v>
      </c>
      <c r="FQ73">
        <f t="shared" si="403"/>
        <v>11.676799281753102</v>
      </c>
      <c r="FR73">
        <f t="shared" si="403"/>
        <v>11.676799281753102</v>
      </c>
      <c r="FS73">
        <f t="shared" si="403"/>
        <v>11.676799281753102</v>
      </c>
      <c r="FT73">
        <f t="shared" si="403"/>
        <v>11.676799281753102</v>
      </c>
      <c r="FU73">
        <f t="shared" si="403"/>
        <v>11.676799281753102</v>
      </c>
      <c r="FV73">
        <f t="shared" si="403"/>
        <v>11.676799281753102</v>
      </c>
      <c r="FW73">
        <f t="shared" si="403"/>
        <v>11.930029263625203</v>
      </c>
      <c r="FX73">
        <f t="shared" si="403"/>
        <v>11.930029263625203</v>
      </c>
      <c r="FY73">
        <f t="shared" si="403"/>
        <v>11.930029263625203</v>
      </c>
      <c r="FZ73">
        <f t="shared" si="403"/>
        <v>11.930029263625203</v>
      </c>
      <c r="GA73">
        <f t="shared" si="403"/>
        <v>11.930029263625203</v>
      </c>
      <c r="GB73">
        <f t="shared" si="403"/>
        <v>11.930029263625203</v>
      </c>
      <c r="GC73">
        <f t="shared" si="403"/>
        <v>11.930029263625203</v>
      </c>
      <c r="GD73">
        <f t="shared" si="403"/>
        <v>11.930029263625203</v>
      </c>
      <c r="GE73">
        <f t="shared" si="403"/>
        <v>11.930029263625203</v>
      </c>
      <c r="GF73">
        <f t="shared" si="403"/>
        <v>11.930029263625203</v>
      </c>
      <c r="GG73">
        <f t="shared" si="403"/>
        <v>11.930029263625203</v>
      </c>
      <c r="GH73">
        <f t="shared" si="403"/>
        <v>11.930029263625203</v>
      </c>
      <c r="GI73">
        <f t="shared" si="403"/>
        <v>12.188830305098492</v>
      </c>
      <c r="GJ73">
        <f t="shared" si="403"/>
        <v>12.188830305098492</v>
      </c>
      <c r="GK73">
        <f t="shared" si="403"/>
        <v>12.188830305098492</v>
      </c>
      <c r="GL73">
        <f t="shared" si="403"/>
        <v>12.188830305098492</v>
      </c>
      <c r="GM73">
        <f t="shared" si="403"/>
        <v>12.188830305098492</v>
      </c>
      <c r="GN73">
        <f t="shared" si="403"/>
        <v>12.188830305098492</v>
      </c>
      <c r="GO73">
        <f t="shared" si="403"/>
        <v>12.188830305098492</v>
      </c>
      <c r="GP73">
        <f t="shared" si="403"/>
        <v>12.188830305098492</v>
      </c>
      <c r="GQ73">
        <f t="shared" si="403"/>
        <v>12.188830305098492</v>
      </c>
      <c r="GR73">
        <f t="shared" si="403"/>
        <v>12.188830305098492</v>
      </c>
      <c r="GS73">
        <f t="shared" si="403"/>
        <v>12.188830305098492</v>
      </c>
      <c r="GT73">
        <f t="shared" si="403"/>
        <v>12.188830305098492</v>
      </c>
      <c r="GU73">
        <f t="shared" si="403"/>
        <v>12.453324969484193</v>
      </c>
      <c r="GV73">
        <f t="shared" si="403"/>
        <v>12.453324969484193</v>
      </c>
      <c r="GW73">
        <f t="shared" si="403"/>
        <v>12.453324969484193</v>
      </c>
      <c r="GX73">
        <f t="shared" si="403"/>
        <v>12.453324969484193</v>
      </c>
      <c r="GY73">
        <f t="shared" si="403"/>
        <v>12.453324969484193</v>
      </c>
      <c r="GZ73">
        <f t="shared" si="403"/>
        <v>12.453324969484193</v>
      </c>
      <c r="HA73">
        <f t="shared" si="403"/>
        <v>12.453324969484193</v>
      </c>
      <c r="HB73">
        <f t="shared" si="403"/>
        <v>12.453324969484193</v>
      </c>
      <c r="HC73">
        <f t="shared" si="403"/>
        <v>12.453324969484193</v>
      </c>
      <c r="HD73">
        <f t="shared" si="403"/>
        <v>12.453324969484193</v>
      </c>
      <c r="HE73">
        <f t="shared" si="403"/>
        <v>12.453324969484193</v>
      </c>
      <c r="HF73">
        <f t="shared" si="403"/>
        <v>12.453324969484193</v>
      </c>
      <c r="HG73">
        <f t="shared" si="403"/>
        <v>12.723638516486378</v>
      </c>
      <c r="HH73">
        <f t="shared" ref="HH73:JS73" si="404">HLOOKUP(HH$72,$P$63:$CA$67,2,FALSE)</f>
        <v>12.723638516486378</v>
      </c>
      <c r="HI73">
        <f t="shared" si="404"/>
        <v>12.723638516486378</v>
      </c>
      <c r="HJ73">
        <f t="shared" si="404"/>
        <v>12.723638516486378</v>
      </c>
      <c r="HK73">
        <f t="shared" si="404"/>
        <v>12.723638516486378</v>
      </c>
      <c r="HL73">
        <f t="shared" si="404"/>
        <v>12.723638516486378</v>
      </c>
      <c r="HM73">
        <f t="shared" si="404"/>
        <v>12.723638516486378</v>
      </c>
      <c r="HN73">
        <f t="shared" si="404"/>
        <v>12.723638516486378</v>
      </c>
      <c r="HO73">
        <f t="shared" si="404"/>
        <v>12.723638516486378</v>
      </c>
      <c r="HP73">
        <f t="shared" si="404"/>
        <v>12.723638516486378</v>
      </c>
      <c r="HQ73">
        <f t="shared" si="404"/>
        <v>12.723638516486378</v>
      </c>
      <c r="HR73">
        <f t="shared" si="404"/>
        <v>12.723638516486378</v>
      </c>
      <c r="HS73">
        <f t="shared" si="404"/>
        <v>12.999898961522611</v>
      </c>
      <c r="HT73">
        <f t="shared" si="404"/>
        <v>12.999898961522611</v>
      </c>
      <c r="HU73">
        <f t="shared" si="404"/>
        <v>12.999898961522611</v>
      </c>
      <c r="HV73">
        <f t="shared" si="404"/>
        <v>12.999898961522611</v>
      </c>
      <c r="HW73">
        <f t="shared" si="404"/>
        <v>12.999898961522611</v>
      </c>
      <c r="HX73">
        <f t="shared" si="404"/>
        <v>12.999898961522611</v>
      </c>
      <c r="HY73">
        <f t="shared" si="404"/>
        <v>12.999898961522611</v>
      </c>
      <c r="HZ73">
        <f t="shared" si="404"/>
        <v>12.999898961522611</v>
      </c>
      <c r="IA73">
        <f t="shared" si="404"/>
        <v>12.999898961522611</v>
      </c>
      <c r="IB73">
        <f t="shared" si="404"/>
        <v>12.999898961522611</v>
      </c>
      <c r="IC73">
        <f t="shared" si="404"/>
        <v>12.999898961522611</v>
      </c>
      <c r="ID73">
        <f t="shared" si="404"/>
        <v>12.999898961522611</v>
      </c>
      <c r="IE73">
        <f t="shared" si="404"/>
        <v>13.282237136349643</v>
      </c>
      <c r="IF73">
        <f t="shared" si="404"/>
        <v>13.282237136349643</v>
      </c>
      <c r="IG73">
        <f t="shared" si="404"/>
        <v>13.282237136349643</v>
      </c>
      <c r="IH73">
        <f t="shared" si="404"/>
        <v>13.282237136349643</v>
      </c>
      <c r="II73">
        <f t="shared" si="404"/>
        <v>13.282237136349643</v>
      </c>
      <c r="IJ73">
        <f t="shared" si="404"/>
        <v>13.282237136349643</v>
      </c>
      <c r="IK73">
        <f t="shared" si="404"/>
        <v>13.282237136349643</v>
      </c>
      <c r="IL73">
        <f t="shared" si="404"/>
        <v>13.282237136349643</v>
      </c>
      <c r="IM73">
        <f t="shared" si="404"/>
        <v>13.282237136349643</v>
      </c>
      <c r="IN73">
        <f t="shared" si="404"/>
        <v>13.282237136349643</v>
      </c>
      <c r="IO73">
        <f t="shared" si="404"/>
        <v>13.282237136349643</v>
      </c>
      <c r="IP73">
        <f t="shared" si="404"/>
        <v>13.282237136349643</v>
      </c>
      <c r="IQ73">
        <f t="shared" si="404"/>
        <v>13.570786751022869</v>
      </c>
      <c r="IR73">
        <f t="shared" si="404"/>
        <v>13.570786751022869</v>
      </c>
      <c r="IS73">
        <f t="shared" si="404"/>
        <v>13.570786751022869</v>
      </c>
      <c r="IT73">
        <f t="shared" si="404"/>
        <v>13.570786751022869</v>
      </c>
      <c r="IU73">
        <f t="shared" si="404"/>
        <v>13.570786751022869</v>
      </c>
      <c r="IV73">
        <f t="shared" si="404"/>
        <v>13.570786751022869</v>
      </c>
      <c r="IW73">
        <f t="shared" si="404"/>
        <v>13.570786751022869</v>
      </c>
      <c r="IX73">
        <f t="shared" si="404"/>
        <v>13.570786751022869</v>
      </c>
      <c r="IY73">
        <f t="shared" si="404"/>
        <v>13.570786751022869</v>
      </c>
      <c r="IZ73">
        <f t="shared" si="404"/>
        <v>13.570786751022869</v>
      </c>
      <c r="JA73">
        <f t="shared" si="404"/>
        <v>13.570786751022869</v>
      </c>
      <c r="JB73">
        <f t="shared" si="404"/>
        <v>13.570786751022869</v>
      </c>
      <c r="JC73">
        <f t="shared" si="404"/>
        <v>13.865684457218904</v>
      </c>
      <c r="JD73">
        <f t="shared" si="404"/>
        <v>13.865684457218904</v>
      </c>
      <c r="JE73">
        <f t="shared" si="404"/>
        <v>13.865684457218904</v>
      </c>
      <c r="JF73">
        <f t="shared" si="404"/>
        <v>13.865684457218904</v>
      </c>
      <c r="JG73">
        <f t="shared" si="404"/>
        <v>13.865684457218904</v>
      </c>
      <c r="JH73">
        <f t="shared" si="404"/>
        <v>13.865684457218904</v>
      </c>
      <c r="JI73">
        <f t="shared" si="404"/>
        <v>13.865684457218904</v>
      </c>
      <c r="JJ73">
        <f t="shared" si="404"/>
        <v>13.865684457218904</v>
      </c>
      <c r="JK73">
        <f t="shared" si="404"/>
        <v>13.865684457218904</v>
      </c>
      <c r="JL73">
        <f t="shared" si="404"/>
        <v>13.865684457218904</v>
      </c>
      <c r="JM73">
        <f t="shared" si="404"/>
        <v>13.865684457218904</v>
      </c>
      <c r="JN73">
        <f t="shared" si="404"/>
        <v>13.865684457218904</v>
      </c>
      <c r="JO73">
        <f t="shared" si="404"/>
        <v>14.167069912951256</v>
      </c>
      <c r="JP73">
        <f t="shared" si="404"/>
        <v>14.167069912951256</v>
      </c>
      <c r="JQ73">
        <f t="shared" si="404"/>
        <v>14.167069912951256</v>
      </c>
      <c r="JR73">
        <f t="shared" si="404"/>
        <v>14.167069912951256</v>
      </c>
      <c r="JS73">
        <f t="shared" si="404"/>
        <v>14.167069912951256</v>
      </c>
      <c r="JT73">
        <f t="shared" ref="JT73:KX73" si="405">HLOOKUP(JT$72,$P$63:$CA$67,2,FALSE)</f>
        <v>14.167069912951256</v>
      </c>
      <c r="JU73">
        <f t="shared" si="405"/>
        <v>14.167069912951256</v>
      </c>
      <c r="JV73">
        <f t="shared" si="405"/>
        <v>14.167069912951256</v>
      </c>
      <c r="JW73">
        <f t="shared" si="405"/>
        <v>14.167069912951256</v>
      </c>
      <c r="JX73">
        <f t="shared" si="405"/>
        <v>14.167069912951256</v>
      </c>
      <c r="JY73">
        <f t="shared" si="405"/>
        <v>14.167069912951256</v>
      </c>
      <c r="JZ73">
        <f t="shared" si="405"/>
        <v>14.167069912951256</v>
      </c>
      <c r="KA73">
        <f t="shared" si="405"/>
        <v>14.475085848709718</v>
      </c>
      <c r="KB73">
        <f t="shared" si="405"/>
        <v>14.475085848709718</v>
      </c>
      <c r="KC73">
        <f t="shared" si="405"/>
        <v>14.475085848709718</v>
      </c>
      <c r="KD73">
        <f t="shared" si="405"/>
        <v>14.475085848709718</v>
      </c>
      <c r="KE73">
        <f t="shared" si="405"/>
        <v>14.475085848709718</v>
      </c>
      <c r="KF73">
        <f t="shared" si="405"/>
        <v>14.475085848709718</v>
      </c>
      <c r="KG73">
        <f t="shared" si="405"/>
        <v>14.475085848709718</v>
      </c>
      <c r="KH73">
        <f t="shared" si="405"/>
        <v>14.475085848709718</v>
      </c>
      <c r="KI73">
        <f t="shared" si="405"/>
        <v>14.475085848709718</v>
      </c>
      <c r="KJ73">
        <f t="shared" si="405"/>
        <v>14.475085848709718</v>
      </c>
      <c r="KK73">
        <f t="shared" si="405"/>
        <v>14.475085848709718</v>
      </c>
      <c r="KL73">
        <f t="shared" si="405"/>
        <v>14.475085848709718</v>
      </c>
      <c r="KM73">
        <f t="shared" si="405"/>
        <v>14.789878135054863</v>
      </c>
      <c r="KN73">
        <f t="shared" si="405"/>
        <v>14.789878135054863</v>
      </c>
      <c r="KO73">
        <f t="shared" si="405"/>
        <v>14.789878135054863</v>
      </c>
      <c r="KP73">
        <f t="shared" si="405"/>
        <v>14.789878135054863</v>
      </c>
      <c r="KQ73">
        <f t="shared" si="405"/>
        <v>14.789878135054863</v>
      </c>
      <c r="KR73">
        <f t="shared" si="405"/>
        <v>14.789878135054863</v>
      </c>
      <c r="KS73">
        <f t="shared" si="405"/>
        <v>14.789878135054863</v>
      </c>
      <c r="KT73">
        <f t="shared" si="405"/>
        <v>14.789878135054863</v>
      </c>
      <c r="KU73">
        <f t="shared" si="405"/>
        <v>14.789878135054863</v>
      </c>
      <c r="KV73">
        <f t="shared" si="405"/>
        <v>14.789878135054863</v>
      </c>
      <c r="KW73">
        <f t="shared" si="405"/>
        <v>14.789878135054863</v>
      </c>
      <c r="KX73">
        <f t="shared" si="405"/>
        <v>14.789878135054863</v>
      </c>
    </row>
    <row r="74" spans="9:310" ht="14.5" x14ac:dyDescent="0.35">
      <c r="J74" s="60" t="s">
        <v>170</v>
      </c>
      <c r="K74" s="61">
        <f t="shared" ref="K74:K77" si="406">L74/365</f>
        <v>1814.4000000000003</v>
      </c>
      <c r="L74" s="62">
        <f>($Y11*0.001)*60*24*365*$S11</f>
        <v>662256.00000000012</v>
      </c>
      <c r="M74" s="63">
        <f>-PMT($K$80,COUNT(Q57:AK57),NPV($K$80,Q58:AK58))/L74</f>
        <v>10.971407467434402</v>
      </c>
      <c r="N74" s="63">
        <f>-PMT($K$81,COUNT(P57:AI57),NPV($K$81,P58:AJ58))/L74</f>
        <v>10.970684846076425</v>
      </c>
      <c r="O74" s="63">
        <f>-PMT($K$79,COUNT(P57:AI57),NPV($K$79,P58:AJ58))/L74</f>
        <v>10.984601263281805</v>
      </c>
      <c r="P74" s="46">
        <f>O74*L85</f>
        <v>6.5063824249271578</v>
      </c>
      <c r="V74" s="23" t="s">
        <v>126</v>
      </c>
      <c r="W74">
        <f>HLOOKUP(W$72,$P$63:$CA$67,3,FALSE)</f>
        <v>34.123527402193638</v>
      </c>
      <c r="X74">
        <f t="shared" ref="X74:CI74" si="407">HLOOKUP(X$72,$P$63:$CA$67,3,FALSE)</f>
        <v>34.123527402193638</v>
      </c>
      <c r="Y74">
        <f t="shared" si="407"/>
        <v>34.123527402193638</v>
      </c>
      <c r="Z74">
        <f t="shared" si="407"/>
        <v>34.123527402193638</v>
      </c>
      <c r="AA74">
        <f t="shared" si="407"/>
        <v>34.123527402193638</v>
      </c>
      <c r="AB74">
        <f t="shared" si="407"/>
        <v>34.123527402193638</v>
      </c>
      <c r="AC74">
        <f t="shared" si="407"/>
        <v>34.123527402193638</v>
      </c>
      <c r="AD74">
        <f t="shared" si="407"/>
        <v>34.123527402193638</v>
      </c>
      <c r="AE74">
        <f t="shared" si="407"/>
        <v>34.123527402193638</v>
      </c>
      <c r="AF74">
        <f t="shared" si="407"/>
        <v>34.123527402193638</v>
      </c>
      <c r="AG74">
        <f t="shared" si="407"/>
        <v>34.123527402193638</v>
      </c>
      <c r="AH74">
        <f t="shared" si="407"/>
        <v>34.123527402193638</v>
      </c>
      <c r="AI74">
        <f t="shared" si="407"/>
        <v>35.220788110793464</v>
      </c>
      <c r="AJ74">
        <f t="shared" si="407"/>
        <v>35.220788110793464</v>
      </c>
      <c r="AK74">
        <f t="shared" si="407"/>
        <v>35.220788110793464</v>
      </c>
      <c r="AL74">
        <f t="shared" si="407"/>
        <v>35.220788110793464</v>
      </c>
      <c r="AM74">
        <f t="shared" si="407"/>
        <v>35.220788110793464</v>
      </c>
      <c r="AN74">
        <f t="shared" si="407"/>
        <v>35.220788110793464</v>
      </c>
      <c r="AO74">
        <f t="shared" si="407"/>
        <v>35.220788110793464</v>
      </c>
      <c r="AP74">
        <f t="shared" si="407"/>
        <v>35.220788110793464</v>
      </c>
      <c r="AQ74">
        <f t="shared" si="407"/>
        <v>35.220788110793464</v>
      </c>
      <c r="AR74">
        <f t="shared" si="407"/>
        <v>35.220788110793464</v>
      </c>
      <c r="AS74">
        <f t="shared" si="407"/>
        <v>35.220788110793464</v>
      </c>
      <c r="AT74">
        <f t="shared" si="407"/>
        <v>35.220788110793464</v>
      </c>
      <c r="AU74">
        <f t="shared" si="407"/>
        <v>36.047762988736615</v>
      </c>
      <c r="AV74">
        <f t="shared" si="407"/>
        <v>36.047762988736615</v>
      </c>
      <c r="AW74">
        <f t="shared" si="407"/>
        <v>36.047762988736615</v>
      </c>
      <c r="AX74">
        <f t="shared" si="407"/>
        <v>36.047762988736615</v>
      </c>
      <c r="AY74">
        <f t="shared" si="407"/>
        <v>36.047762988736615</v>
      </c>
      <c r="AZ74">
        <f t="shared" si="407"/>
        <v>36.047762988736615</v>
      </c>
      <c r="BA74">
        <f t="shared" si="407"/>
        <v>36.047762988736615</v>
      </c>
      <c r="BB74">
        <f t="shared" si="407"/>
        <v>36.047762988736615</v>
      </c>
      <c r="BC74">
        <f t="shared" si="407"/>
        <v>36.047762988736615</v>
      </c>
      <c r="BD74">
        <f t="shared" si="407"/>
        <v>36.047762988736615</v>
      </c>
      <c r="BE74">
        <f t="shared" si="407"/>
        <v>36.047762988736615</v>
      </c>
      <c r="BF74">
        <f t="shared" si="407"/>
        <v>36.047762988736615</v>
      </c>
      <c r="BG74">
        <f t="shared" si="407"/>
        <v>36.843661471736283</v>
      </c>
      <c r="BH74">
        <f t="shared" si="407"/>
        <v>36.843661471736283</v>
      </c>
      <c r="BI74">
        <f t="shared" si="407"/>
        <v>36.843661471736283</v>
      </c>
      <c r="BJ74">
        <f t="shared" si="407"/>
        <v>36.843661471736283</v>
      </c>
      <c r="BK74">
        <f t="shared" si="407"/>
        <v>36.843661471736283</v>
      </c>
      <c r="BL74">
        <f t="shared" si="407"/>
        <v>36.843661471736283</v>
      </c>
      <c r="BM74">
        <f t="shared" si="407"/>
        <v>36.843661471736283</v>
      </c>
      <c r="BN74">
        <f t="shared" si="407"/>
        <v>36.843661471736283</v>
      </c>
      <c r="BO74">
        <f t="shared" si="407"/>
        <v>36.843661471736283</v>
      </c>
      <c r="BP74">
        <f t="shared" si="407"/>
        <v>36.843661471736283</v>
      </c>
      <c r="BQ74">
        <f t="shared" si="407"/>
        <v>36.843661471736283</v>
      </c>
      <c r="BR74">
        <f t="shared" si="407"/>
        <v>36.843661471736283</v>
      </c>
      <c r="BS74">
        <f t="shared" si="407"/>
        <v>37.655888813614879</v>
      </c>
      <c r="BT74">
        <f t="shared" si="407"/>
        <v>37.655888813614879</v>
      </c>
      <c r="BU74">
        <f t="shared" si="407"/>
        <v>37.655888813614879</v>
      </c>
      <c r="BV74">
        <f t="shared" si="407"/>
        <v>37.655888813614879</v>
      </c>
      <c r="BW74">
        <f t="shared" si="407"/>
        <v>37.655888813614879</v>
      </c>
      <c r="BX74">
        <f t="shared" si="407"/>
        <v>37.655888813614879</v>
      </c>
      <c r="BY74">
        <f t="shared" si="407"/>
        <v>37.655888813614879</v>
      </c>
      <c r="BZ74">
        <f t="shared" si="407"/>
        <v>37.655888813614879</v>
      </c>
      <c r="CA74">
        <f t="shared" si="407"/>
        <v>37.655888813614879</v>
      </c>
      <c r="CB74">
        <f t="shared" si="407"/>
        <v>37.655888813614879</v>
      </c>
      <c r="CC74">
        <f t="shared" si="407"/>
        <v>37.655888813614879</v>
      </c>
      <c r="CD74">
        <f t="shared" si="407"/>
        <v>37.655888813614879</v>
      </c>
      <c r="CE74">
        <f t="shared" si="407"/>
        <v>38.486255899462094</v>
      </c>
      <c r="CF74">
        <f t="shared" si="407"/>
        <v>38.486255899462094</v>
      </c>
      <c r="CG74">
        <f t="shared" si="407"/>
        <v>38.486255899462094</v>
      </c>
      <c r="CH74">
        <f t="shared" si="407"/>
        <v>38.486255899462094</v>
      </c>
      <c r="CI74">
        <f t="shared" si="407"/>
        <v>38.486255899462094</v>
      </c>
      <c r="CJ74">
        <f t="shared" ref="CJ74:EU74" si="408">HLOOKUP(CJ$72,$P$63:$CA$67,3,FALSE)</f>
        <v>38.486255899462094</v>
      </c>
      <c r="CK74">
        <f t="shared" si="408"/>
        <v>38.486255899462094</v>
      </c>
      <c r="CL74">
        <f t="shared" si="408"/>
        <v>38.486255899462094</v>
      </c>
      <c r="CM74">
        <f t="shared" si="408"/>
        <v>38.486255899462094</v>
      </c>
      <c r="CN74">
        <f t="shared" si="408"/>
        <v>38.486255899462094</v>
      </c>
      <c r="CO74">
        <f t="shared" si="408"/>
        <v>38.486255899462094</v>
      </c>
      <c r="CP74">
        <f t="shared" si="408"/>
        <v>38.486255899462094</v>
      </c>
      <c r="CQ74">
        <f t="shared" si="408"/>
        <v>39.322931030506666</v>
      </c>
      <c r="CR74">
        <f t="shared" si="408"/>
        <v>39.322931030506666</v>
      </c>
      <c r="CS74">
        <f t="shared" si="408"/>
        <v>39.322931030506666</v>
      </c>
      <c r="CT74">
        <f t="shared" si="408"/>
        <v>39.322931030506666</v>
      </c>
      <c r="CU74">
        <f t="shared" si="408"/>
        <v>39.322931030506666</v>
      </c>
      <c r="CV74">
        <f t="shared" si="408"/>
        <v>39.322931030506666</v>
      </c>
      <c r="CW74">
        <f t="shared" si="408"/>
        <v>39.322931030506666</v>
      </c>
      <c r="CX74">
        <f t="shared" si="408"/>
        <v>39.322931030506666</v>
      </c>
      <c r="CY74">
        <f t="shared" si="408"/>
        <v>39.322931030506666</v>
      </c>
      <c r="CZ74">
        <f t="shared" si="408"/>
        <v>39.322931030506666</v>
      </c>
      <c r="DA74">
        <f t="shared" si="408"/>
        <v>39.322931030506666</v>
      </c>
      <c r="DB74">
        <f t="shared" si="408"/>
        <v>39.322931030506666</v>
      </c>
      <c r="DC74">
        <f t="shared" si="408"/>
        <v>40.177579506530776</v>
      </c>
      <c r="DD74">
        <f t="shared" si="408"/>
        <v>40.177579506530776</v>
      </c>
      <c r="DE74">
        <f t="shared" si="408"/>
        <v>40.177579506530776</v>
      </c>
      <c r="DF74">
        <f t="shared" si="408"/>
        <v>40.177579506530776</v>
      </c>
      <c r="DG74">
        <f t="shared" si="408"/>
        <v>40.177579506530776</v>
      </c>
      <c r="DH74">
        <f t="shared" si="408"/>
        <v>40.177579506530776</v>
      </c>
      <c r="DI74">
        <f t="shared" si="408"/>
        <v>40.177579506530776</v>
      </c>
      <c r="DJ74">
        <f t="shared" si="408"/>
        <v>40.177579506530776</v>
      </c>
      <c r="DK74">
        <f t="shared" si="408"/>
        <v>40.177579506530776</v>
      </c>
      <c r="DL74">
        <f t="shared" si="408"/>
        <v>40.177579506530776</v>
      </c>
      <c r="DM74">
        <f t="shared" si="408"/>
        <v>40.177579506530776</v>
      </c>
      <c r="DN74">
        <f t="shared" si="408"/>
        <v>40.177579506530776</v>
      </c>
      <c r="DO74">
        <f t="shared" si="408"/>
        <v>41.051030249027399</v>
      </c>
      <c r="DP74">
        <f t="shared" si="408"/>
        <v>41.051030249027399</v>
      </c>
      <c r="DQ74">
        <f t="shared" si="408"/>
        <v>41.051030249027399</v>
      </c>
      <c r="DR74">
        <f t="shared" si="408"/>
        <v>41.051030249027399</v>
      </c>
      <c r="DS74">
        <f t="shared" si="408"/>
        <v>41.051030249027399</v>
      </c>
      <c r="DT74">
        <f t="shared" si="408"/>
        <v>41.051030249027399</v>
      </c>
      <c r="DU74">
        <f t="shared" si="408"/>
        <v>41.051030249027399</v>
      </c>
      <c r="DV74">
        <f t="shared" si="408"/>
        <v>41.051030249027399</v>
      </c>
      <c r="DW74">
        <f t="shared" si="408"/>
        <v>41.051030249027399</v>
      </c>
      <c r="DX74">
        <f t="shared" si="408"/>
        <v>41.051030249027399</v>
      </c>
      <c r="DY74">
        <f t="shared" si="408"/>
        <v>41.051030249027399</v>
      </c>
      <c r="DZ74">
        <f t="shared" si="408"/>
        <v>41.051030249027399</v>
      </c>
      <c r="EA74">
        <f t="shared" si="408"/>
        <v>41.943696907858957</v>
      </c>
      <c r="EB74">
        <f t="shared" si="408"/>
        <v>41.943696907858957</v>
      </c>
      <c r="EC74">
        <f t="shared" si="408"/>
        <v>41.943696907858957</v>
      </c>
      <c r="ED74">
        <f t="shared" si="408"/>
        <v>41.943696907858957</v>
      </c>
      <c r="EE74">
        <f t="shared" si="408"/>
        <v>41.943696907858957</v>
      </c>
      <c r="EF74">
        <f t="shared" si="408"/>
        <v>41.943696907858957</v>
      </c>
      <c r="EG74">
        <f t="shared" si="408"/>
        <v>41.943696907858957</v>
      </c>
      <c r="EH74">
        <f t="shared" si="408"/>
        <v>41.943696907858957</v>
      </c>
      <c r="EI74">
        <f t="shared" si="408"/>
        <v>41.943696907858957</v>
      </c>
      <c r="EJ74">
        <f t="shared" si="408"/>
        <v>41.943696907858957</v>
      </c>
      <c r="EK74">
        <f t="shared" si="408"/>
        <v>41.943696907858957</v>
      </c>
      <c r="EL74">
        <f t="shared" si="408"/>
        <v>41.943696907858957</v>
      </c>
      <c r="EM74">
        <f t="shared" si="408"/>
        <v>42.85600223318481</v>
      </c>
      <c r="EN74">
        <f t="shared" si="408"/>
        <v>42.85600223318481</v>
      </c>
      <c r="EO74">
        <f t="shared" si="408"/>
        <v>42.85600223318481</v>
      </c>
      <c r="EP74">
        <f t="shared" si="408"/>
        <v>42.85600223318481</v>
      </c>
      <c r="EQ74">
        <f t="shared" si="408"/>
        <v>42.85600223318481</v>
      </c>
      <c r="ER74">
        <f t="shared" si="408"/>
        <v>42.85600223318481</v>
      </c>
      <c r="ES74">
        <f t="shared" si="408"/>
        <v>42.85600223318481</v>
      </c>
      <c r="ET74">
        <f t="shared" si="408"/>
        <v>42.85600223318481</v>
      </c>
      <c r="EU74">
        <f t="shared" si="408"/>
        <v>42.85600223318481</v>
      </c>
      <c r="EV74">
        <f t="shared" ref="EV74:HG74" si="409">HLOOKUP(EV$72,$P$63:$CA$67,3,FALSE)</f>
        <v>42.85600223318481</v>
      </c>
      <c r="EW74">
        <f t="shared" si="409"/>
        <v>42.85600223318481</v>
      </c>
      <c r="EX74">
        <f t="shared" si="409"/>
        <v>42.85600223318481</v>
      </c>
      <c r="EY74">
        <f t="shared" si="409"/>
        <v>43.788378275667831</v>
      </c>
      <c r="EZ74">
        <f t="shared" si="409"/>
        <v>43.788378275667831</v>
      </c>
      <c r="FA74">
        <f t="shared" si="409"/>
        <v>43.788378275667831</v>
      </c>
      <c r="FB74">
        <f t="shared" si="409"/>
        <v>43.788378275667831</v>
      </c>
      <c r="FC74">
        <f t="shared" si="409"/>
        <v>43.788378275667831</v>
      </c>
      <c r="FD74">
        <f t="shared" si="409"/>
        <v>43.788378275667831</v>
      </c>
      <c r="FE74">
        <f t="shared" si="409"/>
        <v>43.788378275667831</v>
      </c>
      <c r="FF74">
        <f t="shared" si="409"/>
        <v>43.788378275667831</v>
      </c>
      <c r="FG74">
        <f t="shared" si="409"/>
        <v>43.788378275667831</v>
      </c>
      <c r="FH74">
        <f t="shared" si="409"/>
        <v>43.788378275667831</v>
      </c>
      <c r="FI74">
        <f t="shared" si="409"/>
        <v>43.788378275667831</v>
      </c>
      <c r="FJ74">
        <f t="shared" si="409"/>
        <v>43.788378275667831</v>
      </c>
      <c r="FK74">
        <f t="shared" si="409"/>
        <v>44.741266591085477</v>
      </c>
      <c r="FL74">
        <f t="shared" si="409"/>
        <v>44.741266591085477</v>
      </c>
      <c r="FM74">
        <f t="shared" si="409"/>
        <v>44.741266591085477</v>
      </c>
      <c r="FN74">
        <f t="shared" si="409"/>
        <v>44.741266591085477</v>
      </c>
      <c r="FO74">
        <f t="shared" si="409"/>
        <v>44.741266591085477</v>
      </c>
      <c r="FP74">
        <f t="shared" si="409"/>
        <v>44.741266591085477</v>
      </c>
      <c r="FQ74">
        <f t="shared" si="409"/>
        <v>44.741266591085477</v>
      </c>
      <c r="FR74">
        <f t="shared" si="409"/>
        <v>44.741266591085477</v>
      </c>
      <c r="FS74">
        <f t="shared" si="409"/>
        <v>44.741266591085477</v>
      </c>
      <c r="FT74">
        <f t="shared" si="409"/>
        <v>44.741266591085477</v>
      </c>
      <c r="FU74">
        <f t="shared" si="409"/>
        <v>44.741266591085477</v>
      </c>
      <c r="FV74">
        <f t="shared" si="409"/>
        <v>44.741266591085477</v>
      </c>
      <c r="FW74">
        <f t="shared" si="409"/>
        <v>45.715118449442322</v>
      </c>
      <c r="FX74">
        <f t="shared" si="409"/>
        <v>45.715118449442322</v>
      </c>
      <c r="FY74">
        <f t="shared" si="409"/>
        <v>45.715118449442322</v>
      </c>
      <c r="FZ74">
        <f t="shared" si="409"/>
        <v>45.715118449442322</v>
      </c>
      <c r="GA74">
        <f t="shared" si="409"/>
        <v>45.715118449442322</v>
      </c>
      <c r="GB74">
        <f t="shared" si="409"/>
        <v>45.715118449442322</v>
      </c>
      <c r="GC74">
        <f t="shared" si="409"/>
        <v>45.715118449442322</v>
      </c>
      <c r="GD74">
        <f t="shared" si="409"/>
        <v>45.715118449442322</v>
      </c>
      <c r="GE74">
        <f t="shared" si="409"/>
        <v>45.715118449442322</v>
      </c>
      <c r="GF74">
        <f t="shared" si="409"/>
        <v>45.715118449442322</v>
      </c>
      <c r="GG74">
        <f t="shared" si="409"/>
        <v>45.715118449442322</v>
      </c>
      <c r="GH74">
        <f t="shared" si="409"/>
        <v>45.715118449442322</v>
      </c>
      <c r="GI74">
        <f t="shared" si="409"/>
        <v>46.710395048682997</v>
      </c>
      <c r="GJ74">
        <f t="shared" si="409"/>
        <v>46.710395048682997</v>
      </c>
      <c r="GK74">
        <f t="shared" si="409"/>
        <v>46.710395048682997</v>
      </c>
      <c r="GL74">
        <f t="shared" si="409"/>
        <v>46.710395048682997</v>
      </c>
      <c r="GM74">
        <f t="shared" si="409"/>
        <v>46.710395048682997</v>
      </c>
      <c r="GN74">
        <f t="shared" si="409"/>
        <v>46.710395048682997</v>
      </c>
      <c r="GO74">
        <f t="shared" si="409"/>
        <v>46.710395048682997</v>
      </c>
      <c r="GP74">
        <f t="shared" si="409"/>
        <v>46.710395048682997</v>
      </c>
      <c r="GQ74">
        <f t="shared" si="409"/>
        <v>46.710395048682997</v>
      </c>
      <c r="GR74">
        <f t="shared" si="409"/>
        <v>46.710395048682997</v>
      </c>
      <c r="GS74">
        <f t="shared" si="409"/>
        <v>46.710395048682997</v>
      </c>
      <c r="GT74">
        <f t="shared" si="409"/>
        <v>46.710395048682997</v>
      </c>
      <c r="GU74">
        <f t="shared" si="409"/>
        <v>47.727567733106973</v>
      </c>
      <c r="GV74">
        <f t="shared" si="409"/>
        <v>47.727567733106973</v>
      </c>
      <c r="GW74">
        <f t="shared" si="409"/>
        <v>47.727567733106973</v>
      </c>
      <c r="GX74">
        <f t="shared" si="409"/>
        <v>47.727567733106973</v>
      </c>
      <c r="GY74">
        <f t="shared" si="409"/>
        <v>47.727567733106973</v>
      </c>
      <c r="GZ74">
        <f t="shared" si="409"/>
        <v>47.727567733106973</v>
      </c>
      <c r="HA74">
        <f t="shared" si="409"/>
        <v>47.727567733106973</v>
      </c>
      <c r="HB74">
        <f t="shared" si="409"/>
        <v>47.727567733106973</v>
      </c>
      <c r="HC74">
        <f t="shared" si="409"/>
        <v>47.727567733106973</v>
      </c>
      <c r="HD74">
        <f t="shared" si="409"/>
        <v>47.727567733106973</v>
      </c>
      <c r="HE74">
        <f t="shared" si="409"/>
        <v>47.727567733106973</v>
      </c>
      <c r="HF74">
        <f t="shared" si="409"/>
        <v>47.727567733106973</v>
      </c>
      <c r="HG74">
        <f t="shared" si="409"/>
        <v>48.767118216588287</v>
      </c>
      <c r="HH74">
        <f t="shared" ref="HH74:JS74" si="410">HLOOKUP(HH$72,$P$63:$CA$67,3,FALSE)</f>
        <v>48.767118216588287</v>
      </c>
      <c r="HI74">
        <f t="shared" si="410"/>
        <v>48.767118216588287</v>
      </c>
      <c r="HJ74">
        <f t="shared" si="410"/>
        <v>48.767118216588287</v>
      </c>
      <c r="HK74">
        <f t="shared" si="410"/>
        <v>48.767118216588287</v>
      </c>
      <c r="HL74">
        <f t="shared" si="410"/>
        <v>48.767118216588287</v>
      </c>
      <c r="HM74">
        <f t="shared" si="410"/>
        <v>48.767118216588287</v>
      </c>
      <c r="HN74">
        <f t="shared" si="410"/>
        <v>48.767118216588287</v>
      </c>
      <c r="HO74">
        <f t="shared" si="410"/>
        <v>48.767118216588287</v>
      </c>
      <c r="HP74">
        <f t="shared" si="410"/>
        <v>48.767118216588287</v>
      </c>
      <c r="HQ74">
        <f t="shared" si="410"/>
        <v>48.767118216588287</v>
      </c>
      <c r="HR74">
        <f t="shared" si="410"/>
        <v>48.767118216588287</v>
      </c>
      <c r="HS74">
        <f t="shared" si="410"/>
        <v>49.829538810706183</v>
      </c>
      <c r="HT74">
        <f t="shared" si="410"/>
        <v>49.829538810706183</v>
      </c>
      <c r="HU74">
        <f t="shared" si="410"/>
        <v>49.829538810706183</v>
      </c>
      <c r="HV74">
        <f t="shared" si="410"/>
        <v>49.829538810706183</v>
      </c>
      <c r="HW74">
        <f t="shared" si="410"/>
        <v>49.829538810706183</v>
      </c>
      <c r="HX74">
        <f t="shared" si="410"/>
        <v>49.829538810706183</v>
      </c>
      <c r="HY74">
        <f t="shared" si="410"/>
        <v>49.829538810706183</v>
      </c>
      <c r="HZ74">
        <f t="shared" si="410"/>
        <v>49.829538810706183</v>
      </c>
      <c r="IA74">
        <f t="shared" si="410"/>
        <v>49.829538810706183</v>
      </c>
      <c r="IB74">
        <f t="shared" si="410"/>
        <v>49.829538810706183</v>
      </c>
      <c r="IC74">
        <f t="shared" si="410"/>
        <v>49.829538810706183</v>
      </c>
      <c r="ID74">
        <f t="shared" si="410"/>
        <v>49.829538810706183</v>
      </c>
      <c r="IE74">
        <f t="shared" si="410"/>
        <v>50.915332657894673</v>
      </c>
      <c r="IF74">
        <f t="shared" si="410"/>
        <v>50.915332657894673</v>
      </c>
      <c r="IG74">
        <f t="shared" si="410"/>
        <v>50.915332657894673</v>
      </c>
      <c r="IH74">
        <f t="shared" si="410"/>
        <v>50.915332657894673</v>
      </c>
      <c r="II74">
        <f t="shared" si="410"/>
        <v>50.915332657894673</v>
      </c>
      <c r="IJ74">
        <f t="shared" si="410"/>
        <v>50.915332657894673</v>
      </c>
      <c r="IK74">
        <f t="shared" si="410"/>
        <v>50.915332657894673</v>
      </c>
      <c r="IL74">
        <f t="shared" si="410"/>
        <v>50.915332657894673</v>
      </c>
      <c r="IM74">
        <f t="shared" si="410"/>
        <v>50.915332657894673</v>
      </c>
      <c r="IN74">
        <f t="shared" si="410"/>
        <v>50.915332657894673</v>
      </c>
      <c r="IO74">
        <f t="shared" si="410"/>
        <v>50.915332657894673</v>
      </c>
      <c r="IP74">
        <f t="shared" si="410"/>
        <v>50.915332657894673</v>
      </c>
      <c r="IQ74">
        <f t="shared" si="410"/>
        <v>52.025013969721314</v>
      </c>
      <c r="IR74">
        <f t="shared" si="410"/>
        <v>52.025013969721314</v>
      </c>
      <c r="IS74">
        <f t="shared" si="410"/>
        <v>52.025013969721314</v>
      </c>
      <c r="IT74">
        <f t="shared" si="410"/>
        <v>52.025013969721314</v>
      </c>
      <c r="IU74">
        <f t="shared" si="410"/>
        <v>52.025013969721314</v>
      </c>
      <c r="IV74">
        <f t="shared" si="410"/>
        <v>52.025013969721314</v>
      </c>
      <c r="IW74">
        <f t="shared" si="410"/>
        <v>52.025013969721314</v>
      </c>
      <c r="IX74">
        <f t="shared" si="410"/>
        <v>52.025013969721314</v>
      </c>
      <c r="IY74">
        <f t="shared" si="410"/>
        <v>52.025013969721314</v>
      </c>
      <c r="IZ74">
        <f t="shared" si="410"/>
        <v>52.025013969721314</v>
      </c>
      <c r="JA74">
        <f t="shared" si="410"/>
        <v>52.025013969721314</v>
      </c>
      <c r="JB74">
        <f t="shared" si="410"/>
        <v>52.025013969721314</v>
      </c>
      <c r="JC74">
        <f t="shared" si="410"/>
        <v>53.15910827040814</v>
      </c>
      <c r="JD74">
        <f t="shared" si="410"/>
        <v>53.15910827040814</v>
      </c>
      <c r="JE74">
        <f t="shared" si="410"/>
        <v>53.15910827040814</v>
      </c>
      <c r="JF74">
        <f t="shared" si="410"/>
        <v>53.15910827040814</v>
      </c>
      <c r="JG74">
        <f t="shared" si="410"/>
        <v>53.15910827040814</v>
      </c>
      <c r="JH74">
        <f t="shared" si="410"/>
        <v>53.15910827040814</v>
      </c>
      <c r="JI74">
        <f t="shared" si="410"/>
        <v>53.15910827040814</v>
      </c>
      <c r="JJ74">
        <f t="shared" si="410"/>
        <v>53.15910827040814</v>
      </c>
      <c r="JK74">
        <f t="shared" si="410"/>
        <v>53.15910827040814</v>
      </c>
      <c r="JL74">
        <f t="shared" si="410"/>
        <v>53.15910827040814</v>
      </c>
      <c r="JM74">
        <f t="shared" si="410"/>
        <v>53.15910827040814</v>
      </c>
      <c r="JN74">
        <f t="shared" si="410"/>
        <v>53.15910827040814</v>
      </c>
      <c r="JO74">
        <f t="shared" si="410"/>
        <v>54.318152645710072</v>
      </c>
      <c r="JP74">
        <f t="shared" si="410"/>
        <v>54.318152645710072</v>
      </c>
      <c r="JQ74">
        <f t="shared" si="410"/>
        <v>54.318152645710072</v>
      </c>
      <c r="JR74">
        <f t="shared" si="410"/>
        <v>54.318152645710072</v>
      </c>
      <c r="JS74">
        <f t="shared" si="410"/>
        <v>54.318152645710072</v>
      </c>
      <c r="JT74">
        <f t="shared" ref="JT74:KX74" si="411">HLOOKUP(JT$72,$P$63:$CA$67,3,FALSE)</f>
        <v>54.318152645710072</v>
      </c>
      <c r="JU74">
        <f t="shared" si="411"/>
        <v>54.318152645710072</v>
      </c>
      <c r="JV74">
        <f t="shared" si="411"/>
        <v>54.318152645710072</v>
      </c>
      <c r="JW74">
        <f t="shared" si="411"/>
        <v>54.318152645710072</v>
      </c>
      <c r="JX74">
        <f t="shared" si="411"/>
        <v>54.318152645710072</v>
      </c>
      <c r="JY74">
        <f t="shared" si="411"/>
        <v>54.318152645710072</v>
      </c>
      <c r="JZ74">
        <f t="shared" si="411"/>
        <v>54.318152645710072</v>
      </c>
      <c r="KA74">
        <f t="shared" si="411"/>
        <v>55.502695997268653</v>
      </c>
      <c r="KB74">
        <f t="shared" si="411"/>
        <v>55.502695997268653</v>
      </c>
      <c r="KC74">
        <f t="shared" si="411"/>
        <v>55.502695997268653</v>
      </c>
      <c r="KD74">
        <f t="shared" si="411"/>
        <v>55.502695997268653</v>
      </c>
      <c r="KE74">
        <f t="shared" si="411"/>
        <v>55.502695997268653</v>
      </c>
      <c r="KF74">
        <f t="shared" si="411"/>
        <v>55.502695997268653</v>
      </c>
      <c r="KG74">
        <f t="shared" si="411"/>
        <v>55.502695997268653</v>
      </c>
      <c r="KH74">
        <f t="shared" si="411"/>
        <v>55.502695997268653</v>
      </c>
      <c r="KI74">
        <f t="shared" si="411"/>
        <v>55.502695997268653</v>
      </c>
      <c r="KJ74">
        <f t="shared" si="411"/>
        <v>55.502695997268653</v>
      </c>
      <c r="KK74">
        <f t="shared" si="411"/>
        <v>55.502695997268653</v>
      </c>
      <c r="KL74">
        <f t="shared" si="411"/>
        <v>55.502695997268653</v>
      </c>
      <c r="KM74">
        <f t="shared" si="411"/>
        <v>56.713299302561516</v>
      </c>
      <c r="KN74">
        <f t="shared" si="411"/>
        <v>56.713299302561516</v>
      </c>
      <c r="KO74">
        <f t="shared" si="411"/>
        <v>56.713299302561516</v>
      </c>
      <c r="KP74">
        <f t="shared" si="411"/>
        <v>56.713299302561516</v>
      </c>
      <c r="KQ74">
        <f t="shared" si="411"/>
        <v>56.713299302561516</v>
      </c>
      <c r="KR74">
        <f t="shared" si="411"/>
        <v>56.713299302561516</v>
      </c>
      <c r="KS74">
        <f t="shared" si="411"/>
        <v>56.713299302561516</v>
      </c>
      <c r="KT74">
        <f t="shared" si="411"/>
        <v>56.713299302561516</v>
      </c>
      <c r="KU74">
        <f t="shared" si="411"/>
        <v>56.713299302561516</v>
      </c>
      <c r="KV74">
        <f t="shared" si="411"/>
        <v>56.713299302561516</v>
      </c>
      <c r="KW74">
        <f t="shared" si="411"/>
        <v>56.713299302561516</v>
      </c>
      <c r="KX74">
        <f t="shared" si="411"/>
        <v>56.713299302561516</v>
      </c>
    </row>
    <row r="75" spans="9:310" ht="14.5" x14ac:dyDescent="0.35">
      <c r="J75" s="60" t="s">
        <v>171</v>
      </c>
      <c r="K75" s="61">
        <f t="shared" si="406"/>
        <v>635.04</v>
      </c>
      <c r="L75" s="62">
        <f>($Y12*0.001)*60*24*365*$S12</f>
        <v>231789.59999999998</v>
      </c>
      <c r="M75" s="63">
        <f>-PMT($K$80,COUNT(P58:AI58),NPV($K$80,P59:AJ59))/L75</f>
        <v>42.084442461917263</v>
      </c>
      <c r="N75" s="63">
        <f>-PMT($K$81,COUNT(P58:AI58),NPV($K$81,P59:AJ59))/L75</f>
        <v>42.022731211096165</v>
      </c>
      <c r="O75" s="63">
        <f>-PMT($K$79,COUNT(P58:AI58),NPV($K$79,P59:AJ59))/L75</f>
        <v>42.076182247051065</v>
      </c>
      <c r="P75" s="46">
        <f>O75/-L86</f>
        <v>9.2989774758224293</v>
      </c>
      <c r="V75" s="23" t="s">
        <v>127</v>
      </c>
      <c r="W75">
        <f>HLOOKUP(W$72,$P$63:$CA$67,4,FALSE)</f>
        <v>15.449770099301304</v>
      </c>
      <c r="X75">
        <f t="shared" ref="X75:CI75" si="412">HLOOKUP(X$72,$P$63:$CA$67,4,FALSE)</f>
        <v>15.449770099301304</v>
      </c>
      <c r="Y75">
        <f t="shared" si="412"/>
        <v>15.449770099301304</v>
      </c>
      <c r="Z75">
        <f t="shared" si="412"/>
        <v>15.449770099301304</v>
      </c>
      <c r="AA75">
        <f t="shared" si="412"/>
        <v>15.449770099301304</v>
      </c>
      <c r="AB75">
        <f t="shared" si="412"/>
        <v>15.449770099301304</v>
      </c>
      <c r="AC75">
        <f t="shared" si="412"/>
        <v>15.449770099301304</v>
      </c>
      <c r="AD75">
        <f t="shared" si="412"/>
        <v>15.449770099301304</v>
      </c>
      <c r="AE75">
        <f t="shared" si="412"/>
        <v>15.449770099301304</v>
      </c>
      <c r="AF75">
        <f t="shared" si="412"/>
        <v>15.449770099301304</v>
      </c>
      <c r="AG75">
        <f t="shared" si="412"/>
        <v>15.449770099301304</v>
      </c>
      <c r="AH75">
        <f t="shared" si="412"/>
        <v>15.449770099301304</v>
      </c>
      <c r="AI75">
        <f t="shared" si="412"/>
        <v>15.956361584270555</v>
      </c>
      <c r="AJ75">
        <f t="shared" si="412"/>
        <v>15.956361584270555</v>
      </c>
      <c r="AK75">
        <f t="shared" si="412"/>
        <v>15.956361584270555</v>
      </c>
      <c r="AL75">
        <f t="shared" si="412"/>
        <v>15.956361584270555</v>
      </c>
      <c r="AM75">
        <f t="shared" si="412"/>
        <v>15.956361584270555</v>
      </c>
      <c r="AN75">
        <f t="shared" si="412"/>
        <v>15.956361584270555</v>
      </c>
      <c r="AO75">
        <f t="shared" si="412"/>
        <v>15.956361584270555</v>
      </c>
      <c r="AP75">
        <f t="shared" si="412"/>
        <v>15.956361584270555</v>
      </c>
      <c r="AQ75">
        <f t="shared" si="412"/>
        <v>15.956361584270555</v>
      </c>
      <c r="AR75">
        <f t="shared" si="412"/>
        <v>15.956361584270555</v>
      </c>
      <c r="AS75">
        <f t="shared" si="412"/>
        <v>15.956361584270555</v>
      </c>
      <c r="AT75">
        <f t="shared" si="412"/>
        <v>15.956361584270555</v>
      </c>
      <c r="AU75">
        <f t="shared" si="412"/>
        <v>16.326654126242889</v>
      </c>
      <c r="AV75">
        <f t="shared" si="412"/>
        <v>16.326654126242889</v>
      </c>
      <c r="AW75">
        <f t="shared" si="412"/>
        <v>16.326654126242889</v>
      </c>
      <c r="AX75">
        <f t="shared" si="412"/>
        <v>16.326654126242889</v>
      </c>
      <c r="AY75">
        <f t="shared" si="412"/>
        <v>16.326654126242889</v>
      </c>
      <c r="AZ75">
        <f t="shared" si="412"/>
        <v>16.326654126242889</v>
      </c>
      <c r="BA75">
        <f t="shared" si="412"/>
        <v>16.326654126242889</v>
      </c>
      <c r="BB75">
        <f t="shared" si="412"/>
        <v>16.326654126242889</v>
      </c>
      <c r="BC75">
        <f t="shared" si="412"/>
        <v>16.326654126242889</v>
      </c>
      <c r="BD75">
        <f t="shared" si="412"/>
        <v>16.326654126242889</v>
      </c>
      <c r="BE75">
        <f t="shared" si="412"/>
        <v>16.326654126242889</v>
      </c>
      <c r="BF75">
        <f t="shared" si="412"/>
        <v>16.326654126242889</v>
      </c>
      <c r="BG75">
        <f t="shared" si="412"/>
        <v>16.67945954881419</v>
      </c>
      <c r="BH75">
        <f t="shared" si="412"/>
        <v>16.67945954881419</v>
      </c>
      <c r="BI75">
        <f t="shared" si="412"/>
        <v>16.67945954881419</v>
      </c>
      <c r="BJ75">
        <f t="shared" si="412"/>
        <v>16.67945954881419</v>
      </c>
      <c r="BK75">
        <f t="shared" si="412"/>
        <v>16.67945954881419</v>
      </c>
      <c r="BL75">
        <f t="shared" si="412"/>
        <v>16.67945954881419</v>
      </c>
      <c r="BM75">
        <f t="shared" si="412"/>
        <v>16.67945954881419</v>
      </c>
      <c r="BN75">
        <f t="shared" si="412"/>
        <v>16.67945954881419</v>
      </c>
      <c r="BO75">
        <f t="shared" si="412"/>
        <v>16.67945954881419</v>
      </c>
      <c r="BP75">
        <f t="shared" si="412"/>
        <v>16.67945954881419</v>
      </c>
      <c r="BQ75">
        <f t="shared" si="412"/>
        <v>16.67945954881419</v>
      </c>
      <c r="BR75">
        <f t="shared" si="412"/>
        <v>16.67945954881419</v>
      </c>
      <c r="BS75">
        <f t="shared" si="412"/>
        <v>17.038827930480387</v>
      </c>
      <c r="BT75">
        <f t="shared" si="412"/>
        <v>17.038827930480387</v>
      </c>
      <c r="BU75">
        <f t="shared" si="412"/>
        <v>17.038827930480387</v>
      </c>
      <c r="BV75">
        <f t="shared" si="412"/>
        <v>17.038827930480387</v>
      </c>
      <c r="BW75">
        <f t="shared" si="412"/>
        <v>17.038827930480387</v>
      </c>
      <c r="BX75">
        <f t="shared" si="412"/>
        <v>17.038827930480387</v>
      </c>
      <c r="BY75">
        <f t="shared" si="412"/>
        <v>17.038827930480387</v>
      </c>
      <c r="BZ75">
        <f t="shared" si="412"/>
        <v>17.038827930480387</v>
      </c>
      <c r="CA75">
        <f t="shared" si="412"/>
        <v>17.038827930480387</v>
      </c>
      <c r="CB75">
        <f t="shared" si="412"/>
        <v>17.038827930480387</v>
      </c>
      <c r="CC75">
        <f t="shared" si="412"/>
        <v>17.038827930480387</v>
      </c>
      <c r="CD75">
        <f t="shared" si="412"/>
        <v>17.038827930480387</v>
      </c>
      <c r="CE75">
        <f t="shared" si="412"/>
        <v>17.406222206003793</v>
      </c>
      <c r="CF75">
        <f t="shared" si="412"/>
        <v>17.406222206003793</v>
      </c>
      <c r="CG75">
        <f t="shared" si="412"/>
        <v>17.406222206003793</v>
      </c>
      <c r="CH75">
        <f t="shared" si="412"/>
        <v>17.406222206003793</v>
      </c>
      <c r="CI75">
        <f t="shared" si="412"/>
        <v>17.406222206003793</v>
      </c>
      <c r="CJ75">
        <f t="shared" ref="CJ75:EU75" si="413">HLOOKUP(CJ$72,$P$63:$CA$67,4,FALSE)</f>
        <v>17.406222206003793</v>
      </c>
      <c r="CK75">
        <f t="shared" si="413"/>
        <v>17.406222206003793</v>
      </c>
      <c r="CL75">
        <f t="shared" si="413"/>
        <v>17.406222206003793</v>
      </c>
      <c r="CM75">
        <f t="shared" si="413"/>
        <v>17.406222206003793</v>
      </c>
      <c r="CN75">
        <f t="shared" si="413"/>
        <v>17.406222206003793</v>
      </c>
      <c r="CO75">
        <f t="shared" si="413"/>
        <v>17.406222206003793</v>
      </c>
      <c r="CP75">
        <f t="shared" si="413"/>
        <v>17.406222206003793</v>
      </c>
      <c r="CQ75">
        <f t="shared" si="413"/>
        <v>17.776610245080338</v>
      </c>
      <c r="CR75">
        <f t="shared" si="413"/>
        <v>17.776610245080338</v>
      </c>
      <c r="CS75">
        <f t="shared" si="413"/>
        <v>17.776610245080338</v>
      </c>
      <c r="CT75">
        <f t="shared" si="413"/>
        <v>17.776610245080338</v>
      </c>
      <c r="CU75">
        <f t="shared" si="413"/>
        <v>17.776610245080338</v>
      </c>
      <c r="CV75">
        <f t="shared" si="413"/>
        <v>17.776610245080338</v>
      </c>
      <c r="CW75">
        <f t="shared" si="413"/>
        <v>17.776610245080338</v>
      </c>
      <c r="CX75">
        <f t="shared" si="413"/>
        <v>17.776610245080338</v>
      </c>
      <c r="CY75">
        <f t="shared" si="413"/>
        <v>17.776610245080338</v>
      </c>
      <c r="CZ75">
        <f t="shared" si="413"/>
        <v>17.776610245080338</v>
      </c>
      <c r="DA75">
        <f t="shared" si="413"/>
        <v>17.776610245080338</v>
      </c>
      <c r="DB75">
        <f t="shared" si="413"/>
        <v>17.776610245080338</v>
      </c>
      <c r="DC75">
        <f t="shared" si="413"/>
        <v>18.154752234875343</v>
      </c>
      <c r="DD75">
        <f t="shared" si="413"/>
        <v>18.154752234875343</v>
      </c>
      <c r="DE75">
        <f t="shared" si="413"/>
        <v>18.154752234875343</v>
      </c>
      <c r="DF75">
        <f t="shared" si="413"/>
        <v>18.154752234875343</v>
      </c>
      <c r="DG75">
        <f t="shared" si="413"/>
        <v>18.154752234875343</v>
      </c>
      <c r="DH75">
        <f t="shared" si="413"/>
        <v>18.154752234875343</v>
      </c>
      <c r="DI75">
        <f t="shared" si="413"/>
        <v>18.154752234875343</v>
      </c>
      <c r="DJ75">
        <f t="shared" si="413"/>
        <v>18.154752234875343</v>
      </c>
      <c r="DK75">
        <f t="shared" si="413"/>
        <v>18.154752234875343</v>
      </c>
      <c r="DL75">
        <f t="shared" si="413"/>
        <v>18.154752234875343</v>
      </c>
      <c r="DM75">
        <f t="shared" si="413"/>
        <v>18.154752234875343</v>
      </c>
      <c r="DN75">
        <f t="shared" si="413"/>
        <v>18.154752234875343</v>
      </c>
      <c r="DO75">
        <f t="shared" si="413"/>
        <v>18.541213348445837</v>
      </c>
      <c r="DP75">
        <f t="shared" si="413"/>
        <v>18.541213348445837</v>
      </c>
      <c r="DQ75">
        <f t="shared" si="413"/>
        <v>18.541213348445837</v>
      </c>
      <c r="DR75">
        <f t="shared" si="413"/>
        <v>18.541213348445837</v>
      </c>
      <c r="DS75">
        <f t="shared" si="413"/>
        <v>18.541213348445837</v>
      </c>
      <c r="DT75">
        <f t="shared" si="413"/>
        <v>18.541213348445837</v>
      </c>
      <c r="DU75">
        <f t="shared" si="413"/>
        <v>18.541213348445837</v>
      </c>
      <c r="DV75">
        <f t="shared" si="413"/>
        <v>18.541213348445837</v>
      </c>
      <c r="DW75">
        <f t="shared" si="413"/>
        <v>18.541213348445837</v>
      </c>
      <c r="DX75">
        <f t="shared" si="413"/>
        <v>18.541213348445837</v>
      </c>
      <c r="DY75">
        <f t="shared" si="413"/>
        <v>18.541213348445837</v>
      </c>
      <c r="DZ75">
        <f t="shared" si="413"/>
        <v>18.541213348445837</v>
      </c>
      <c r="EA75">
        <f t="shared" si="413"/>
        <v>18.936176606514881</v>
      </c>
      <c r="EB75">
        <f t="shared" si="413"/>
        <v>18.936176606514881</v>
      </c>
      <c r="EC75">
        <f t="shared" si="413"/>
        <v>18.936176606514881</v>
      </c>
      <c r="ED75">
        <f t="shared" si="413"/>
        <v>18.936176606514881</v>
      </c>
      <c r="EE75">
        <f t="shared" si="413"/>
        <v>18.936176606514881</v>
      </c>
      <c r="EF75">
        <f t="shared" si="413"/>
        <v>18.936176606514881</v>
      </c>
      <c r="EG75">
        <f t="shared" si="413"/>
        <v>18.936176606514881</v>
      </c>
      <c r="EH75">
        <f t="shared" si="413"/>
        <v>18.936176606514881</v>
      </c>
      <c r="EI75">
        <f t="shared" si="413"/>
        <v>18.936176606514881</v>
      </c>
      <c r="EJ75">
        <f t="shared" si="413"/>
        <v>18.936176606514881</v>
      </c>
      <c r="EK75">
        <f t="shared" si="413"/>
        <v>18.936176606514881</v>
      </c>
      <c r="EL75">
        <f t="shared" si="413"/>
        <v>18.936176606514881</v>
      </c>
      <c r="EM75">
        <f t="shared" si="413"/>
        <v>19.339829056261443</v>
      </c>
      <c r="EN75">
        <f t="shared" si="413"/>
        <v>19.339829056261443</v>
      </c>
      <c r="EO75">
        <f t="shared" si="413"/>
        <v>19.339829056261443</v>
      </c>
      <c r="EP75">
        <f t="shared" si="413"/>
        <v>19.339829056261443</v>
      </c>
      <c r="EQ75">
        <f t="shared" si="413"/>
        <v>19.339829056261443</v>
      </c>
      <c r="ER75">
        <f t="shared" si="413"/>
        <v>19.339829056261443</v>
      </c>
      <c r="ES75">
        <f t="shared" si="413"/>
        <v>19.339829056261443</v>
      </c>
      <c r="ET75">
        <f t="shared" si="413"/>
        <v>19.339829056261443</v>
      </c>
      <c r="EU75">
        <f t="shared" si="413"/>
        <v>19.339829056261443</v>
      </c>
      <c r="EV75">
        <f t="shared" ref="EV75:HG75" si="414">HLOOKUP(EV$72,$P$63:$CA$67,4,FALSE)</f>
        <v>19.339829056261443</v>
      </c>
      <c r="EW75">
        <f t="shared" si="414"/>
        <v>19.339829056261443</v>
      </c>
      <c r="EX75">
        <f t="shared" si="414"/>
        <v>19.339829056261443</v>
      </c>
      <c r="EY75">
        <f t="shared" si="414"/>
        <v>19.752361859902432</v>
      </c>
      <c r="EZ75">
        <f t="shared" si="414"/>
        <v>19.752361859902432</v>
      </c>
      <c r="FA75">
        <f t="shared" si="414"/>
        <v>19.752361859902432</v>
      </c>
      <c r="FB75">
        <f t="shared" si="414"/>
        <v>19.752361859902432</v>
      </c>
      <c r="FC75">
        <f t="shared" si="414"/>
        <v>19.752361859902432</v>
      </c>
      <c r="FD75">
        <f t="shared" si="414"/>
        <v>19.752361859902432</v>
      </c>
      <c r="FE75">
        <f t="shared" si="414"/>
        <v>19.752361859902432</v>
      </c>
      <c r="FF75">
        <f t="shared" si="414"/>
        <v>19.752361859902432</v>
      </c>
      <c r="FG75">
        <f t="shared" si="414"/>
        <v>19.752361859902432</v>
      </c>
      <c r="FH75">
        <f t="shared" si="414"/>
        <v>19.752361859902432</v>
      </c>
      <c r="FI75">
        <f t="shared" si="414"/>
        <v>19.752361859902432</v>
      </c>
      <c r="FJ75">
        <f t="shared" si="414"/>
        <v>19.752361859902432</v>
      </c>
      <c r="FK75">
        <f t="shared" si="414"/>
        <v>20.173970385223523</v>
      </c>
      <c r="FL75">
        <f t="shared" si="414"/>
        <v>20.173970385223523</v>
      </c>
      <c r="FM75">
        <f t="shared" si="414"/>
        <v>20.173970385223523</v>
      </c>
      <c r="FN75">
        <f t="shared" si="414"/>
        <v>20.173970385223523</v>
      </c>
      <c r="FO75">
        <f t="shared" si="414"/>
        <v>20.173970385223523</v>
      </c>
      <c r="FP75">
        <f t="shared" si="414"/>
        <v>20.173970385223523</v>
      </c>
      <c r="FQ75">
        <f t="shared" si="414"/>
        <v>20.173970385223523</v>
      </c>
      <c r="FR75">
        <f t="shared" si="414"/>
        <v>20.173970385223523</v>
      </c>
      <c r="FS75">
        <f t="shared" si="414"/>
        <v>20.173970385223523</v>
      </c>
      <c r="FT75">
        <f t="shared" si="414"/>
        <v>20.173970385223523</v>
      </c>
      <c r="FU75">
        <f t="shared" si="414"/>
        <v>20.173970385223523</v>
      </c>
      <c r="FV75">
        <f t="shared" si="414"/>
        <v>20.173970385223523</v>
      </c>
      <c r="FW75">
        <f t="shared" si="414"/>
        <v>20.604854298101674</v>
      </c>
      <c r="FX75">
        <f t="shared" si="414"/>
        <v>20.604854298101674</v>
      </c>
      <c r="FY75">
        <f t="shared" si="414"/>
        <v>20.604854298101674</v>
      </c>
      <c r="FZ75">
        <f t="shared" si="414"/>
        <v>20.604854298101674</v>
      </c>
      <c r="GA75">
        <f t="shared" si="414"/>
        <v>20.604854298101674</v>
      </c>
      <c r="GB75">
        <f t="shared" si="414"/>
        <v>20.604854298101674</v>
      </c>
      <c r="GC75">
        <f t="shared" si="414"/>
        <v>20.604854298101674</v>
      </c>
      <c r="GD75">
        <f t="shared" si="414"/>
        <v>20.604854298101674</v>
      </c>
      <c r="GE75">
        <f t="shared" si="414"/>
        <v>20.604854298101674</v>
      </c>
      <c r="GF75">
        <f t="shared" si="414"/>
        <v>20.604854298101674</v>
      </c>
      <c r="GG75">
        <f t="shared" si="414"/>
        <v>20.604854298101674</v>
      </c>
      <c r="GH75">
        <f t="shared" si="414"/>
        <v>20.604854298101674</v>
      </c>
      <c r="GI75">
        <f t="shared" si="414"/>
        <v>21.045217657063148</v>
      </c>
      <c r="GJ75">
        <f t="shared" si="414"/>
        <v>21.045217657063148</v>
      </c>
      <c r="GK75">
        <f t="shared" si="414"/>
        <v>21.045217657063148</v>
      </c>
      <c r="GL75">
        <f t="shared" si="414"/>
        <v>21.045217657063148</v>
      </c>
      <c r="GM75">
        <f t="shared" si="414"/>
        <v>21.045217657063148</v>
      </c>
      <c r="GN75">
        <f t="shared" si="414"/>
        <v>21.045217657063148</v>
      </c>
      <c r="GO75">
        <f t="shared" si="414"/>
        <v>21.045217657063148</v>
      </c>
      <c r="GP75">
        <f t="shared" si="414"/>
        <v>21.045217657063148</v>
      </c>
      <c r="GQ75">
        <f t="shared" si="414"/>
        <v>21.045217657063148</v>
      </c>
      <c r="GR75">
        <f t="shared" si="414"/>
        <v>21.045217657063148</v>
      </c>
      <c r="GS75">
        <f t="shared" si="414"/>
        <v>21.045217657063148</v>
      </c>
      <c r="GT75">
        <f t="shared" si="414"/>
        <v>21.045217657063148</v>
      </c>
      <c r="GU75">
        <f t="shared" si="414"/>
        <v>21.495269009921774</v>
      </c>
      <c r="GV75">
        <f t="shared" si="414"/>
        <v>21.495269009921774</v>
      </c>
      <c r="GW75">
        <f t="shared" si="414"/>
        <v>21.495269009921774</v>
      </c>
      <c r="GX75">
        <f t="shared" si="414"/>
        <v>21.495269009921774</v>
      </c>
      <c r="GY75">
        <f t="shared" si="414"/>
        <v>21.495269009921774</v>
      </c>
      <c r="GZ75">
        <f t="shared" si="414"/>
        <v>21.495269009921774</v>
      </c>
      <c r="HA75">
        <f t="shared" si="414"/>
        <v>21.495269009921774</v>
      </c>
      <c r="HB75">
        <f t="shared" si="414"/>
        <v>21.495269009921774</v>
      </c>
      <c r="HC75">
        <f t="shared" si="414"/>
        <v>21.495269009921774</v>
      </c>
      <c r="HD75">
        <f t="shared" si="414"/>
        <v>21.495269009921774</v>
      </c>
      <c r="HE75">
        <f t="shared" si="414"/>
        <v>21.495269009921774</v>
      </c>
      <c r="HF75">
        <f t="shared" si="414"/>
        <v>21.495269009921774</v>
      </c>
      <c r="HG75">
        <f t="shared" si="414"/>
        <v>21.955221492543291</v>
      </c>
      <c r="HH75">
        <f t="shared" ref="HH75:JS75" si="415">HLOOKUP(HH$72,$P$63:$CA$67,4,FALSE)</f>
        <v>21.955221492543291</v>
      </c>
      <c r="HI75">
        <f t="shared" si="415"/>
        <v>21.955221492543291</v>
      </c>
      <c r="HJ75">
        <f t="shared" si="415"/>
        <v>21.955221492543291</v>
      </c>
      <c r="HK75">
        <f t="shared" si="415"/>
        <v>21.955221492543291</v>
      </c>
      <c r="HL75">
        <f t="shared" si="415"/>
        <v>21.955221492543291</v>
      </c>
      <c r="HM75">
        <f t="shared" si="415"/>
        <v>21.955221492543291</v>
      </c>
      <c r="HN75">
        <f t="shared" si="415"/>
        <v>21.955221492543291</v>
      </c>
      <c r="HO75">
        <f t="shared" si="415"/>
        <v>21.955221492543291</v>
      </c>
      <c r="HP75">
        <f t="shared" si="415"/>
        <v>21.955221492543291</v>
      </c>
      <c r="HQ75">
        <f t="shared" si="415"/>
        <v>21.955221492543291</v>
      </c>
      <c r="HR75">
        <f t="shared" si="415"/>
        <v>21.955221492543291</v>
      </c>
      <c r="HS75">
        <f t="shared" si="415"/>
        <v>22.425292929782479</v>
      </c>
      <c r="HT75">
        <f t="shared" si="415"/>
        <v>22.425292929782479</v>
      </c>
      <c r="HU75">
        <f t="shared" si="415"/>
        <v>22.425292929782479</v>
      </c>
      <c r="HV75">
        <f t="shared" si="415"/>
        <v>22.425292929782479</v>
      </c>
      <c r="HW75">
        <f t="shared" si="415"/>
        <v>22.425292929782479</v>
      </c>
      <c r="HX75">
        <f t="shared" si="415"/>
        <v>22.425292929782479</v>
      </c>
      <c r="HY75">
        <f t="shared" si="415"/>
        <v>22.425292929782479</v>
      </c>
      <c r="HZ75">
        <f t="shared" si="415"/>
        <v>22.425292929782479</v>
      </c>
      <c r="IA75">
        <f t="shared" si="415"/>
        <v>22.425292929782479</v>
      </c>
      <c r="IB75">
        <f t="shared" si="415"/>
        <v>22.425292929782479</v>
      </c>
      <c r="IC75">
        <f t="shared" si="415"/>
        <v>22.425292929782479</v>
      </c>
      <c r="ID75">
        <f t="shared" si="415"/>
        <v>22.425292929782479</v>
      </c>
      <c r="IE75">
        <f t="shared" si="415"/>
        <v>22.905705938640931</v>
      </c>
      <c r="IF75">
        <f t="shared" si="415"/>
        <v>22.905705938640931</v>
      </c>
      <c r="IG75">
        <f t="shared" si="415"/>
        <v>22.905705938640931</v>
      </c>
      <c r="IH75">
        <f t="shared" si="415"/>
        <v>22.905705938640931</v>
      </c>
      <c r="II75">
        <f t="shared" si="415"/>
        <v>22.905705938640931</v>
      </c>
      <c r="IJ75">
        <f t="shared" si="415"/>
        <v>22.905705938640931</v>
      </c>
      <c r="IK75">
        <f t="shared" si="415"/>
        <v>22.905705938640931</v>
      </c>
      <c r="IL75">
        <f t="shared" si="415"/>
        <v>22.905705938640931</v>
      </c>
      <c r="IM75">
        <f t="shared" si="415"/>
        <v>22.905705938640931</v>
      </c>
      <c r="IN75">
        <f t="shared" si="415"/>
        <v>22.905705938640931</v>
      </c>
      <c r="IO75">
        <f t="shared" si="415"/>
        <v>22.905705938640931</v>
      </c>
      <c r="IP75">
        <f t="shared" si="415"/>
        <v>22.905705938640931</v>
      </c>
      <c r="IQ75">
        <f t="shared" si="415"/>
        <v>23.396688033694264</v>
      </c>
      <c r="IR75">
        <f t="shared" si="415"/>
        <v>23.396688033694264</v>
      </c>
      <c r="IS75">
        <f t="shared" si="415"/>
        <v>23.396688033694264</v>
      </c>
      <c r="IT75">
        <f t="shared" si="415"/>
        <v>23.396688033694264</v>
      </c>
      <c r="IU75">
        <f t="shared" si="415"/>
        <v>23.396688033694264</v>
      </c>
      <c r="IV75">
        <f t="shared" si="415"/>
        <v>23.396688033694264</v>
      </c>
      <c r="IW75">
        <f t="shared" si="415"/>
        <v>23.396688033694264</v>
      </c>
      <c r="IX75">
        <f t="shared" si="415"/>
        <v>23.396688033694264</v>
      </c>
      <c r="IY75">
        <f t="shared" si="415"/>
        <v>23.396688033694264</v>
      </c>
      <c r="IZ75">
        <f t="shared" si="415"/>
        <v>23.396688033694264</v>
      </c>
      <c r="JA75">
        <f t="shared" si="415"/>
        <v>23.396688033694264</v>
      </c>
      <c r="JB75">
        <f t="shared" si="415"/>
        <v>23.396688033694264</v>
      </c>
      <c r="JC75">
        <f t="shared" si="415"/>
        <v>23.898471734838775</v>
      </c>
      <c r="JD75">
        <f t="shared" si="415"/>
        <v>23.898471734838775</v>
      </c>
      <c r="JE75">
        <f t="shared" si="415"/>
        <v>23.898471734838775</v>
      </c>
      <c r="JF75">
        <f t="shared" si="415"/>
        <v>23.898471734838775</v>
      </c>
      <c r="JG75">
        <f t="shared" si="415"/>
        <v>23.898471734838775</v>
      </c>
      <c r="JH75">
        <f t="shared" si="415"/>
        <v>23.898471734838775</v>
      </c>
      <c r="JI75">
        <f t="shared" si="415"/>
        <v>23.898471734838775</v>
      </c>
      <c r="JJ75">
        <f t="shared" si="415"/>
        <v>23.898471734838775</v>
      </c>
      <c r="JK75">
        <f t="shared" si="415"/>
        <v>23.898471734838775</v>
      </c>
      <c r="JL75">
        <f t="shared" si="415"/>
        <v>23.898471734838775</v>
      </c>
      <c r="JM75">
        <f t="shared" si="415"/>
        <v>23.898471734838775</v>
      </c>
      <c r="JN75">
        <f t="shared" si="415"/>
        <v>23.898471734838775</v>
      </c>
      <c r="JO75">
        <f t="shared" si="415"/>
        <v>24.411294677408463</v>
      </c>
      <c r="JP75">
        <f t="shared" si="415"/>
        <v>24.411294677408463</v>
      </c>
      <c r="JQ75">
        <f t="shared" si="415"/>
        <v>24.411294677408463</v>
      </c>
      <c r="JR75">
        <f t="shared" si="415"/>
        <v>24.411294677408463</v>
      </c>
      <c r="JS75">
        <f t="shared" si="415"/>
        <v>24.411294677408463</v>
      </c>
      <c r="JT75">
        <f t="shared" ref="JT75:KX75" si="416">HLOOKUP(JT$72,$P$63:$CA$67,4,FALSE)</f>
        <v>24.411294677408463</v>
      </c>
      <c r="JU75">
        <f t="shared" si="416"/>
        <v>24.411294677408463</v>
      </c>
      <c r="JV75">
        <f t="shared" si="416"/>
        <v>24.411294677408463</v>
      </c>
      <c r="JW75">
        <f t="shared" si="416"/>
        <v>24.411294677408463</v>
      </c>
      <c r="JX75">
        <f t="shared" si="416"/>
        <v>24.411294677408463</v>
      </c>
      <c r="JY75">
        <f t="shared" si="416"/>
        <v>24.411294677408463</v>
      </c>
      <c r="JZ75">
        <f t="shared" si="416"/>
        <v>24.411294677408463</v>
      </c>
      <c r="KA75">
        <f t="shared" si="416"/>
        <v>24.935399724714685</v>
      </c>
      <c r="KB75">
        <f t="shared" si="416"/>
        <v>24.935399724714685</v>
      </c>
      <c r="KC75">
        <f t="shared" si="416"/>
        <v>24.935399724714685</v>
      </c>
      <c r="KD75">
        <f t="shared" si="416"/>
        <v>24.935399724714685</v>
      </c>
      <c r="KE75">
        <f t="shared" si="416"/>
        <v>24.935399724714685</v>
      </c>
      <c r="KF75">
        <f t="shared" si="416"/>
        <v>24.935399724714685</v>
      </c>
      <c r="KG75">
        <f t="shared" si="416"/>
        <v>24.935399724714685</v>
      </c>
      <c r="KH75">
        <f t="shared" si="416"/>
        <v>24.935399724714685</v>
      </c>
      <c r="KI75">
        <f t="shared" si="416"/>
        <v>24.935399724714685</v>
      </c>
      <c r="KJ75">
        <f t="shared" si="416"/>
        <v>24.935399724714685</v>
      </c>
      <c r="KK75">
        <f t="shared" si="416"/>
        <v>24.935399724714685</v>
      </c>
      <c r="KL75">
        <f t="shared" si="416"/>
        <v>24.935399724714685</v>
      </c>
      <c r="KM75">
        <f t="shared" si="416"/>
        <v>25.471035083061643</v>
      </c>
      <c r="KN75">
        <f t="shared" si="416"/>
        <v>25.471035083061643</v>
      </c>
      <c r="KO75">
        <f t="shared" si="416"/>
        <v>25.471035083061643</v>
      </c>
      <c r="KP75">
        <f t="shared" si="416"/>
        <v>25.471035083061643</v>
      </c>
      <c r="KQ75">
        <f t="shared" si="416"/>
        <v>25.471035083061643</v>
      </c>
      <c r="KR75">
        <f t="shared" si="416"/>
        <v>25.471035083061643</v>
      </c>
      <c r="KS75">
        <f t="shared" si="416"/>
        <v>25.471035083061643</v>
      </c>
      <c r="KT75">
        <f t="shared" si="416"/>
        <v>25.471035083061643</v>
      </c>
      <c r="KU75">
        <f t="shared" si="416"/>
        <v>25.471035083061643</v>
      </c>
      <c r="KV75">
        <f t="shared" si="416"/>
        <v>25.471035083061643</v>
      </c>
      <c r="KW75">
        <f t="shared" si="416"/>
        <v>25.471035083061643</v>
      </c>
      <c r="KX75">
        <f t="shared" si="416"/>
        <v>25.471035083061643</v>
      </c>
    </row>
    <row r="76" spans="9:310" ht="14.5" x14ac:dyDescent="0.35">
      <c r="J76" s="60" t="s">
        <v>172</v>
      </c>
      <c r="K76" s="61">
        <f t="shared" si="406"/>
        <v>513</v>
      </c>
      <c r="L76" s="62">
        <f>($Y13*0.001)*60*24*365*$S13</f>
        <v>187245</v>
      </c>
      <c r="M76" s="63">
        <f>-PMT($K$80,COUNT(P59:AI59),NPV($K$80,P60:AJ60))/L76</f>
        <v>19.004750308686006</v>
      </c>
      <c r="N76" s="63">
        <f>-PMT($K$81,COUNT(P59:AI59),NPV($K$81,P60:AJ60))/L76</f>
        <v>18.977258579067779</v>
      </c>
      <c r="O76" s="63">
        <f>-PMT($K$79,COUNT(P59:AI59),NPV($K$79,P60:AJ60))/L76</f>
        <v>19.001070425034492</v>
      </c>
      <c r="P76" s="46">
        <f>M87/M84*O76</f>
        <v>4.6890481309195753</v>
      </c>
      <c r="V76" s="23" t="s">
        <v>128</v>
      </c>
      <c r="W76">
        <f>HLOOKUP(W$72,$P$63:$CA$67,5,FALSE)</f>
        <v>46.713572507731158</v>
      </c>
      <c r="X76">
        <f t="shared" ref="X76:CI76" si="417">HLOOKUP(X$72,$P$63:$CA$67,5,FALSE)</f>
        <v>46.713572507731158</v>
      </c>
      <c r="Y76">
        <f t="shared" si="417"/>
        <v>46.713572507731158</v>
      </c>
      <c r="Z76">
        <f t="shared" si="417"/>
        <v>46.713572507731158</v>
      </c>
      <c r="AA76">
        <f t="shared" si="417"/>
        <v>46.713572507731158</v>
      </c>
      <c r="AB76">
        <f t="shared" si="417"/>
        <v>46.713572507731158</v>
      </c>
      <c r="AC76">
        <f t="shared" si="417"/>
        <v>46.713572507731158</v>
      </c>
      <c r="AD76">
        <f t="shared" si="417"/>
        <v>46.713572507731158</v>
      </c>
      <c r="AE76">
        <f t="shared" si="417"/>
        <v>46.713572507731158</v>
      </c>
      <c r="AF76">
        <f t="shared" si="417"/>
        <v>46.713572507731158</v>
      </c>
      <c r="AG76">
        <f t="shared" si="417"/>
        <v>46.713572507731158</v>
      </c>
      <c r="AH76">
        <f t="shared" si="417"/>
        <v>46.713572507731158</v>
      </c>
      <c r="AI76">
        <f t="shared" si="417"/>
        <v>48.224431685924706</v>
      </c>
      <c r="AJ76">
        <f t="shared" si="417"/>
        <v>48.224431685924706</v>
      </c>
      <c r="AK76">
        <f t="shared" si="417"/>
        <v>48.224431685924706</v>
      </c>
      <c r="AL76">
        <f t="shared" si="417"/>
        <v>48.224431685924706</v>
      </c>
      <c r="AM76">
        <f t="shared" si="417"/>
        <v>48.224431685924706</v>
      </c>
      <c r="AN76">
        <f t="shared" si="417"/>
        <v>48.224431685924706</v>
      </c>
      <c r="AO76">
        <f t="shared" si="417"/>
        <v>48.224431685924706</v>
      </c>
      <c r="AP76">
        <f t="shared" si="417"/>
        <v>48.224431685924706</v>
      </c>
      <c r="AQ76">
        <f t="shared" si="417"/>
        <v>48.224431685924706</v>
      </c>
      <c r="AR76">
        <f t="shared" si="417"/>
        <v>48.224431685924706</v>
      </c>
      <c r="AS76">
        <f t="shared" si="417"/>
        <v>48.224431685924706</v>
      </c>
      <c r="AT76">
        <f t="shared" si="417"/>
        <v>48.224431685924706</v>
      </c>
      <c r="AU76">
        <f t="shared" si="417"/>
        <v>49.35124794722023</v>
      </c>
      <c r="AV76">
        <f t="shared" si="417"/>
        <v>49.35124794722023</v>
      </c>
      <c r="AW76">
        <f t="shared" si="417"/>
        <v>49.35124794722023</v>
      </c>
      <c r="AX76">
        <f t="shared" si="417"/>
        <v>49.35124794722023</v>
      </c>
      <c r="AY76">
        <f t="shared" si="417"/>
        <v>49.35124794722023</v>
      </c>
      <c r="AZ76">
        <f t="shared" si="417"/>
        <v>49.35124794722023</v>
      </c>
      <c r="BA76">
        <f t="shared" si="417"/>
        <v>49.35124794722023</v>
      </c>
      <c r="BB76">
        <f t="shared" si="417"/>
        <v>49.35124794722023</v>
      </c>
      <c r="BC76">
        <f t="shared" si="417"/>
        <v>49.35124794722023</v>
      </c>
      <c r="BD76">
        <f t="shared" si="417"/>
        <v>49.35124794722023</v>
      </c>
      <c r="BE76">
        <f t="shared" si="417"/>
        <v>49.35124794722023</v>
      </c>
      <c r="BF76">
        <f t="shared" si="417"/>
        <v>49.35124794722023</v>
      </c>
      <c r="BG76">
        <f t="shared" si="417"/>
        <v>50.433246235816469</v>
      </c>
      <c r="BH76">
        <f t="shared" si="417"/>
        <v>50.433246235816469</v>
      </c>
      <c r="BI76">
        <f t="shared" si="417"/>
        <v>50.433246235816469</v>
      </c>
      <c r="BJ76">
        <f t="shared" si="417"/>
        <v>50.433246235816469</v>
      </c>
      <c r="BK76">
        <f t="shared" si="417"/>
        <v>50.433246235816469</v>
      </c>
      <c r="BL76">
        <f t="shared" si="417"/>
        <v>50.433246235816469</v>
      </c>
      <c r="BM76">
        <f t="shared" si="417"/>
        <v>50.433246235816469</v>
      </c>
      <c r="BN76">
        <f t="shared" si="417"/>
        <v>50.433246235816469</v>
      </c>
      <c r="BO76">
        <f t="shared" si="417"/>
        <v>50.433246235816469</v>
      </c>
      <c r="BP76">
        <f t="shared" si="417"/>
        <v>50.433246235816469</v>
      </c>
      <c r="BQ76">
        <f t="shared" si="417"/>
        <v>50.433246235816469</v>
      </c>
      <c r="BR76">
        <f t="shared" si="417"/>
        <v>50.433246235816469</v>
      </c>
      <c r="BS76">
        <f t="shared" si="417"/>
        <v>51.536975382103961</v>
      </c>
      <c r="BT76">
        <f t="shared" si="417"/>
        <v>51.536975382103961</v>
      </c>
      <c r="BU76">
        <f t="shared" si="417"/>
        <v>51.536975382103961</v>
      </c>
      <c r="BV76">
        <f t="shared" si="417"/>
        <v>51.536975382103961</v>
      </c>
      <c r="BW76">
        <f t="shared" si="417"/>
        <v>51.536975382103961</v>
      </c>
      <c r="BX76">
        <f t="shared" si="417"/>
        <v>51.536975382103961</v>
      </c>
      <c r="BY76">
        <f t="shared" si="417"/>
        <v>51.536975382103961</v>
      </c>
      <c r="BZ76">
        <f t="shared" si="417"/>
        <v>51.536975382103961</v>
      </c>
      <c r="CA76">
        <f t="shared" si="417"/>
        <v>51.536975382103961</v>
      </c>
      <c r="CB76">
        <f t="shared" si="417"/>
        <v>51.536975382103961</v>
      </c>
      <c r="CC76">
        <f t="shared" si="417"/>
        <v>51.536975382103961</v>
      </c>
      <c r="CD76">
        <f t="shared" si="417"/>
        <v>51.536975382103961</v>
      </c>
      <c r="CE76">
        <f t="shared" si="417"/>
        <v>52.665354479325188</v>
      </c>
      <c r="CF76">
        <f t="shared" si="417"/>
        <v>52.665354479325188</v>
      </c>
      <c r="CG76">
        <f t="shared" si="417"/>
        <v>52.665354479325188</v>
      </c>
      <c r="CH76">
        <f t="shared" si="417"/>
        <v>52.665354479325188</v>
      </c>
      <c r="CI76">
        <f t="shared" si="417"/>
        <v>52.665354479325188</v>
      </c>
      <c r="CJ76">
        <f t="shared" ref="CJ76:EU76" si="418">HLOOKUP(CJ$72,$P$63:$CA$67,5,FALSE)</f>
        <v>52.665354479325188</v>
      </c>
      <c r="CK76">
        <f t="shared" si="418"/>
        <v>52.665354479325188</v>
      </c>
      <c r="CL76">
        <f t="shared" si="418"/>
        <v>52.665354479325188</v>
      </c>
      <c r="CM76">
        <f t="shared" si="418"/>
        <v>52.665354479325188</v>
      </c>
      <c r="CN76">
        <f t="shared" si="418"/>
        <v>52.665354479325188</v>
      </c>
      <c r="CO76">
        <f t="shared" si="418"/>
        <v>52.665354479325188</v>
      </c>
      <c r="CP76">
        <f t="shared" si="418"/>
        <v>52.665354479325188</v>
      </c>
      <c r="CQ76">
        <f t="shared" si="418"/>
        <v>53.802445972661864</v>
      </c>
      <c r="CR76">
        <f t="shared" si="418"/>
        <v>53.802445972661864</v>
      </c>
      <c r="CS76">
        <f t="shared" si="418"/>
        <v>53.802445972661864</v>
      </c>
      <c r="CT76">
        <f t="shared" si="418"/>
        <v>53.802445972661864</v>
      </c>
      <c r="CU76">
        <f t="shared" si="418"/>
        <v>53.802445972661864</v>
      </c>
      <c r="CV76">
        <f t="shared" si="418"/>
        <v>53.802445972661864</v>
      </c>
      <c r="CW76">
        <f t="shared" si="418"/>
        <v>53.802445972661864</v>
      </c>
      <c r="CX76">
        <f t="shared" si="418"/>
        <v>53.802445972661864</v>
      </c>
      <c r="CY76">
        <f t="shared" si="418"/>
        <v>53.802445972661864</v>
      </c>
      <c r="CZ76">
        <f t="shared" si="418"/>
        <v>53.802445972661864</v>
      </c>
      <c r="DA76">
        <f t="shared" si="418"/>
        <v>53.802445972661864</v>
      </c>
      <c r="DB76">
        <f t="shared" si="418"/>
        <v>53.802445972661864</v>
      </c>
      <c r="DC76">
        <f t="shared" si="418"/>
        <v>54.963823943812372</v>
      </c>
      <c r="DD76">
        <f t="shared" si="418"/>
        <v>54.963823943812372</v>
      </c>
      <c r="DE76">
        <f t="shared" si="418"/>
        <v>54.963823943812372</v>
      </c>
      <c r="DF76">
        <f t="shared" si="418"/>
        <v>54.963823943812372</v>
      </c>
      <c r="DG76">
        <f t="shared" si="418"/>
        <v>54.963823943812372</v>
      </c>
      <c r="DH76">
        <f t="shared" si="418"/>
        <v>54.963823943812372</v>
      </c>
      <c r="DI76">
        <f t="shared" si="418"/>
        <v>54.963823943812372</v>
      </c>
      <c r="DJ76">
        <f t="shared" si="418"/>
        <v>54.963823943812372</v>
      </c>
      <c r="DK76">
        <f t="shared" si="418"/>
        <v>54.963823943812372</v>
      </c>
      <c r="DL76">
        <f t="shared" si="418"/>
        <v>54.963823943812372</v>
      </c>
      <c r="DM76">
        <f t="shared" si="418"/>
        <v>54.963823943812372</v>
      </c>
      <c r="DN76">
        <f t="shared" si="418"/>
        <v>54.963823943812372</v>
      </c>
      <c r="DO76">
        <f t="shared" si="418"/>
        <v>56.150752230328187</v>
      </c>
      <c r="DP76">
        <f t="shared" si="418"/>
        <v>56.150752230328187</v>
      </c>
      <c r="DQ76">
        <f t="shared" si="418"/>
        <v>56.150752230328187</v>
      </c>
      <c r="DR76">
        <f t="shared" si="418"/>
        <v>56.150752230328187</v>
      </c>
      <c r="DS76">
        <f t="shared" si="418"/>
        <v>56.150752230328187</v>
      </c>
      <c r="DT76">
        <f t="shared" si="418"/>
        <v>56.150752230328187</v>
      </c>
      <c r="DU76">
        <f t="shared" si="418"/>
        <v>56.150752230328187</v>
      </c>
      <c r="DV76">
        <f t="shared" si="418"/>
        <v>56.150752230328187</v>
      </c>
      <c r="DW76">
        <f t="shared" si="418"/>
        <v>56.150752230328187</v>
      </c>
      <c r="DX76">
        <f t="shared" si="418"/>
        <v>56.150752230328187</v>
      </c>
      <c r="DY76">
        <f t="shared" si="418"/>
        <v>56.150752230328187</v>
      </c>
      <c r="DZ76">
        <f t="shared" si="418"/>
        <v>56.150752230328187</v>
      </c>
      <c r="EA76">
        <f t="shared" si="418"/>
        <v>57.363792939147352</v>
      </c>
      <c r="EB76">
        <f t="shared" si="418"/>
        <v>57.363792939147352</v>
      </c>
      <c r="EC76">
        <f t="shared" si="418"/>
        <v>57.363792939147352</v>
      </c>
      <c r="ED76">
        <f t="shared" si="418"/>
        <v>57.363792939147352</v>
      </c>
      <c r="EE76">
        <f t="shared" si="418"/>
        <v>57.363792939147352</v>
      </c>
      <c r="EF76">
        <f t="shared" si="418"/>
        <v>57.363792939147352</v>
      </c>
      <c r="EG76">
        <f t="shared" si="418"/>
        <v>57.363792939147352</v>
      </c>
      <c r="EH76">
        <f t="shared" si="418"/>
        <v>57.363792939147352</v>
      </c>
      <c r="EI76">
        <f t="shared" si="418"/>
        <v>57.363792939147352</v>
      </c>
      <c r="EJ76">
        <f t="shared" si="418"/>
        <v>57.363792939147352</v>
      </c>
      <c r="EK76">
        <f t="shared" si="418"/>
        <v>57.363792939147352</v>
      </c>
      <c r="EL76">
        <f t="shared" si="418"/>
        <v>57.363792939147352</v>
      </c>
      <c r="EM76">
        <f t="shared" si="418"/>
        <v>58.603520543560549</v>
      </c>
      <c r="EN76">
        <f t="shared" si="418"/>
        <v>58.603520543560549</v>
      </c>
      <c r="EO76">
        <f t="shared" si="418"/>
        <v>58.603520543560549</v>
      </c>
      <c r="EP76">
        <f t="shared" si="418"/>
        <v>58.603520543560549</v>
      </c>
      <c r="EQ76">
        <f t="shared" si="418"/>
        <v>58.603520543560549</v>
      </c>
      <c r="ER76">
        <f t="shared" si="418"/>
        <v>58.603520543560549</v>
      </c>
      <c r="ES76">
        <f t="shared" si="418"/>
        <v>58.603520543560549</v>
      </c>
      <c r="ET76">
        <f t="shared" si="418"/>
        <v>58.603520543560549</v>
      </c>
      <c r="EU76">
        <f t="shared" si="418"/>
        <v>58.603520543560549</v>
      </c>
      <c r="EV76">
        <f t="shared" ref="EV76:HG76" si="419">HLOOKUP(EV$72,$P$63:$CA$67,5,FALSE)</f>
        <v>58.603520543560549</v>
      </c>
      <c r="EW76">
        <f t="shared" si="419"/>
        <v>58.603520543560549</v>
      </c>
      <c r="EX76">
        <f t="shared" si="419"/>
        <v>58.603520543560549</v>
      </c>
      <c r="EY76">
        <f t="shared" si="419"/>
        <v>59.870522155270827</v>
      </c>
      <c r="EZ76">
        <f t="shared" si="419"/>
        <v>59.870522155270827</v>
      </c>
      <c r="FA76">
        <f t="shared" si="419"/>
        <v>59.870522155270827</v>
      </c>
      <c r="FB76">
        <f t="shared" si="419"/>
        <v>59.870522155270827</v>
      </c>
      <c r="FC76">
        <f t="shared" si="419"/>
        <v>59.870522155270827</v>
      </c>
      <c r="FD76">
        <f t="shared" si="419"/>
        <v>59.870522155270827</v>
      </c>
      <c r="FE76">
        <f t="shared" si="419"/>
        <v>59.870522155270827</v>
      </c>
      <c r="FF76">
        <f t="shared" si="419"/>
        <v>59.870522155270827</v>
      </c>
      <c r="FG76">
        <f t="shared" si="419"/>
        <v>59.870522155270827</v>
      </c>
      <c r="FH76">
        <f t="shared" si="419"/>
        <v>59.870522155270827</v>
      </c>
      <c r="FI76">
        <f t="shared" si="419"/>
        <v>59.870522155270827</v>
      </c>
      <c r="FJ76">
        <f t="shared" si="419"/>
        <v>59.870522155270827</v>
      </c>
      <c r="FK76">
        <f t="shared" si="419"/>
        <v>61.165397802438726</v>
      </c>
      <c r="FL76">
        <f t="shared" si="419"/>
        <v>61.165397802438726</v>
      </c>
      <c r="FM76">
        <f t="shared" si="419"/>
        <v>61.165397802438726</v>
      </c>
      <c r="FN76">
        <f t="shared" si="419"/>
        <v>61.165397802438726</v>
      </c>
      <c r="FO76">
        <f t="shared" si="419"/>
        <v>61.165397802438726</v>
      </c>
      <c r="FP76">
        <f t="shared" si="419"/>
        <v>61.165397802438726</v>
      </c>
      <c r="FQ76">
        <f t="shared" si="419"/>
        <v>61.165397802438726</v>
      </c>
      <c r="FR76">
        <f t="shared" si="419"/>
        <v>61.165397802438726</v>
      </c>
      <c r="FS76">
        <f t="shared" si="419"/>
        <v>61.165397802438726</v>
      </c>
      <c r="FT76">
        <f t="shared" si="419"/>
        <v>61.165397802438726</v>
      </c>
      <c r="FU76">
        <f t="shared" si="419"/>
        <v>61.165397802438726</v>
      </c>
      <c r="FV76">
        <f t="shared" si="419"/>
        <v>61.165397802438726</v>
      </c>
      <c r="FW76">
        <f t="shared" si="419"/>
        <v>62.488760713844322</v>
      </c>
      <c r="FX76">
        <f t="shared" si="419"/>
        <v>62.488760713844322</v>
      </c>
      <c r="FY76">
        <f t="shared" si="419"/>
        <v>62.488760713844322</v>
      </c>
      <c r="FZ76">
        <f t="shared" si="419"/>
        <v>62.488760713844322</v>
      </c>
      <c r="GA76">
        <f t="shared" si="419"/>
        <v>62.488760713844322</v>
      </c>
      <c r="GB76">
        <f t="shared" si="419"/>
        <v>62.488760713844322</v>
      </c>
      <c r="GC76">
        <f t="shared" si="419"/>
        <v>62.488760713844322</v>
      </c>
      <c r="GD76">
        <f t="shared" si="419"/>
        <v>62.488760713844322</v>
      </c>
      <c r="GE76">
        <f t="shared" si="419"/>
        <v>62.488760713844322</v>
      </c>
      <c r="GF76">
        <f t="shared" si="419"/>
        <v>62.488760713844322</v>
      </c>
      <c r="GG76">
        <f t="shared" si="419"/>
        <v>62.488760713844322</v>
      </c>
      <c r="GH76">
        <f t="shared" si="419"/>
        <v>62.488760713844322</v>
      </c>
      <c r="GI76">
        <f t="shared" si="419"/>
        <v>63.84123760930084</v>
      </c>
      <c r="GJ76">
        <f t="shared" si="419"/>
        <v>63.84123760930084</v>
      </c>
      <c r="GK76">
        <f t="shared" si="419"/>
        <v>63.84123760930084</v>
      </c>
      <c r="GL76">
        <f t="shared" si="419"/>
        <v>63.84123760930084</v>
      </c>
      <c r="GM76">
        <f t="shared" si="419"/>
        <v>63.84123760930084</v>
      </c>
      <c r="GN76">
        <f t="shared" si="419"/>
        <v>63.84123760930084</v>
      </c>
      <c r="GO76">
        <f t="shared" si="419"/>
        <v>63.84123760930084</v>
      </c>
      <c r="GP76">
        <f t="shared" si="419"/>
        <v>63.84123760930084</v>
      </c>
      <c r="GQ76">
        <f t="shared" si="419"/>
        <v>63.84123760930084</v>
      </c>
      <c r="GR76">
        <f t="shared" si="419"/>
        <v>63.84123760930084</v>
      </c>
      <c r="GS76">
        <f t="shared" si="419"/>
        <v>63.84123760930084</v>
      </c>
      <c r="GT76">
        <f t="shared" si="419"/>
        <v>63.84123760930084</v>
      </c>
      <c r="GU76">
        <f t="shared" si="419"/>
        <v>65.223468996457413</v>
      </c>
      <c r="GV76">
        <f t="shared" si="419"/>
        <v>65.223468996457413</v>
      </c>
      <c r="GW76">
        <f t="shared" si="419"/>
        <v>65.223468996457413</v>
      </c>
      <c r="GX76">
        <f t="shared" si="419"/>
        <v>65.223468996457413</v>
      </c>
      <c r="GY76">
        <f t="shared" si="419"/>
        <v>65.223468996457413</v>
      </c>
      <c r="GZ76">
        <f t="shared" si="419"/>
        <v>65.223468996457413</v>
      </c>
      <c r="HA76">
        <f t="shared" si="419"/>
        <v>65.223468996457413</v>
      </c>
      <c r="HB76">
        <f t="shared" si="419"/>
        <v>65.223468996457413</v>
      </c>
      <c r="HC76">
        <f t="shared" si="419"/>
        <v>65.223468996457413</v>
      </c>
      <c r="HD76">
        <f t="shared" si="419"/>
        <v>65.223468996457413</v>
      </c>
      <c r="HE76">
        <f t="shared" si="419"/>
        <v>65.223468996457413</v>
      </c>
      <c r="HF76">
        <f t="shared" si="419"/>
        <v>65.223468996457413</v>
      </c>
      <c r="HG76">
        <f t="shared" si="419"/>
        <v>66.636109474131416</v>
      </c>
      <c r="HH76">
        <f t="shared" ref="HH76:JS76" si="420">HLOOKUP(HH$72,$P$63:$CA$67,5,FALSE)</f>
        <v>66.636109474131416</v>
      </c>
      <c r="HI76">
        <f t="shared" si="420"/>
        <v>66.636109474131416</v>
      </c>
      <c r="HJ76">
        <f t="shared" si="420"/>
        <v>66.636109474131416</v>
      </c>
      <c r="HK76">
        <f t="shared" si="420"/>
        <v>66.636109474131416</v>
      </c>
      <c r="HL76">
        <f t="shared" si="420"/>
        <v>66.636109474131416</v>
      </c>
      <c r="HM76">
        <f t="shared" si="420"/>
        <v>66.636109474131416</v>
      </c>
      <c r="HN76">
        <f t="shared" si="420"/>
        <v>66.636109474131416</v>
      </c>
      <c r="HO76">
        <f t="shared" si="420"/>
        <v>66.636109474131416</v>
      </c>
      <c r="HP76">
        <f t="shared" si="420"/>
        <v>66.636109474131416</v>
      </c>
      <c r="HQ76">
        <f t="shared" si="420"/>
        <v>66.636109474131416</v>
      </c>
      <c r="HR76">
        <f t="shared" si="420"/>
        <v>66.636109474131416</v>
      </c>
      <c r="HS76">
        <f t="shared" si="420"/>
        <v>68.079828042314247</v>
      </c>
      <c r="HT76">
        <f t="shared" si="420"/>
        <v>68.079828042314247</v>
      </c>
      <c r="HU76">
        <f t="shared" si="420"/>
        <v>68.079828042314247</v>
      </c>
      <c r="HV76">
        <f t="shared" si="420"/>
        <v>68.079828042314247</v>
      </c>
      <c r="HW76">
        <f t="shared" si="420"/>
        <v>68.079828042314247</v>
      </c>
      <c r="HX76">
        <f t="shared" si="420"/>
        <v>68.079828042314247</v>
      </c>
      <c r="HY76">
        <f t="shared" si="420"/>
        <v>68.079828042314247</v>
      </c>
      <c r="HZ76">
        <f t="shared" si="420"/>
        <v>68.079828042314247</v>
      </c>
      <c r="IA76">
        <f t="shared" si="420"/>
        <v>68.079828042314247</v>
      </c>
      <c r="IB76">
        <f t="shared" si="420"/>
        <v>68.079828042314247</v>
      </c>
      <c r="IC76">
        <f t="shared" si="420"/>
        <v>68.079828042314247</v>
      </c>
      <c r="ID76">
        <f t="shared" si="420"/>
        <v>68.079828042314247</v>
      </c>
      <c r="IE76">
        <f t="shared" si="420"/>
        <v>69.555308418997114</v>
      </c>
      <c r="IF76">
        <f t="shared" si="420"/>
        <v>69.555308418997114</v>
      </c>
      <c r="IG76">
        <f t="shared" si="420"/>
        <v>69.555308418997114</v>
      </c>
      <c r="IH76">
        <f t="shared" si="420"/>
        <v>69.555308418997114</v>
      </c>
      <c r="II76">
        <f t="shared" si="420"/>
        <v>69.555308418997114</v>
      </c>
      <c r="IJ76">
        <f t="shared" si="420"/>
        <v>69.555308418997114</v>
      </c>
      <c r="IK76">
        <f t="shared" si="420"/>
        <v>69.555308418997114</v>
      </c>
      <c r="IL76">
        <f t="shared" si="420"/>
        <v>69.555308418997114</v>
      </c>
      <c r="IM76">
        <f t="shared" si="420"/>
        <v>69.555308418997114</v>
      </c>
      <c r="IN76">
        <f t="shared" si="420"/>
        <v>69.555308418997114</v>
      </c>
      <c r="IO76">
        <f t="shared" si="420"/>
        <v>69.555308418997114</v>
      </c>
      <c r="IP76">
        <f t="shared" si="420"/>
        <v>69.555308418997114</v>
      </c>
      <c r="IQ76">
        <f t="shared" si="420"/>
        <v>71.063249363966989</v>
      </c>
      <c r="IR76">
        <f t="shared" si="420"/>
        <v>71.063249363966989</v>
      </c>
      <c r="IS76">
        <f t="shared" si="420"/>
        <v>71.063249363966989</v>
      </c>
      <c r="IT76">
        <f t="shared" si="420"/>
        <v>71.063249363966989</v>
      </c>
      <c r="IU76">
        <f t="shared" si="420"/>
        <v>71.063249363966989</v>
      </c>
      <c r="IV76">
        <f t="shared" si="420"/>
        <v>71.063249363966989</v>
      </c>
      <c r="IW76">
        <f t="shared" si="420"/>
        <v>71.063249363966989</v>
      </c>
      <c r="IX76">
        <f t="shared" si="420"/>
        <v>71.063249363966989</v>
      </c>
      <c r="IY76">
        <f t="shared" si="420"/>
        <v>71.063249363966989</v>
      </c>
      <c r="IZ76">
        <f t="shared" si="420"/>
        <v>71.063249363966989</v>
      </c>
      <c r="JA76">
        <f t="shared" si="420"/>
        <v>71.063249363966989</v>
      </c>
      <c r="JB76">
        <f t="shared" si="420"/>
        <v>71.063249363966989</v>
      </c>
      <c r="JC76">
        <f t="shared" si="420"/>
        <v>72.604365009726223</v>
      </c>
      <c r="JD76">
        <f t="shared" si="420"/>
        <v>72.604365009726223</v>
      </c>
      <c r="JE76">
        <f t="shared" si="420"/>
        <v>72.604365009726223</v>
      </c>
      <c r="JF76">
        <f t="shared" si="420"/>
        <v>72.604365009726223</v>
      </c>
      <c r="JG76">
        <f t="shared" si="420"/>
        <v>72.604365009726223</v>
      </c>
      <c r="JH76">
        <f t="shared" si="420"/>
        <v>72.604365009726223</v>
      </c>
      <c r="JI76">
        <f t="shared" si="420"/>
        <v>72.604365009726223</v>
      </c>
      <c r="JJ76">
        <f t="shared" si="420"/>
        <v>72.604365009726223</v>
      </c>
      <c r="JK76">
        <f t="shared" si="420"/>
        <v>72.604365009726223</v>
      </c>
      <c r="JL76">
        <f t="shared" si="420"/>
        <v>72.604365009726223</v>
      </c>
      <c r="JM76">
        <f t="shared" si="420"/>
        <v>72.604365009726223</v>
      </c>
      <c r="JN76">
        <f t="shared" si="420"/>
        <v>72.604365009726223</v>
      </c>
      <c r="JO76">
        <f t="shared" si="420"/>
        <v>74.179385199692135</v>
      </c>
      <c r="JP76">
        <f t="shared" si="420"/>
        <v>74.179385199692135</v>
      </c>
      <c r="JQ76">
        <f t="shared" si="420"/>
        <v>74.179385199692135</v>
      </c>
      <c r="JR76">
        <f t="shared" si="420"/>
        <v>74.179385199692135</v>
      </c>
      <c r="JS76">
        <f t="shared" si="420"/>
        <v>74.179385199692135</v>
      </c>
      <c r="JT76">
        <f t="shared" ref="JT76:KX76" si="421">HLOOKUP(JT$72,$P$63:$CA$67,5,FALSE)</f>
        <v>74.179385199692135</v>
      </c>
      <c r="JU76">
        <f t="shared" si="421"/>
        <v>74.179385199692135</v>
      </c>
      <c r="JV76">
        <f t="shared" si="421"/>
        <v>74.179385199692135</v>
      </c>
      <c r="JW76">
        <f t="shared" si="421"/>
        <v>74.179385199692135</v>
      </c>
      <c r="JX76">
        <f t="shared" si="421"/>
        <v>74.179385199692135</v>
      </c>
      <c r="JY76">
        <f t="shared" si="421"/>
        <v>74.179385199692135</v>
      </c>
      <c r="JZ76">
        <f t="shared" si="421"/>
        <v>74.179385199692135</v>
      </c>
      <c r="KA76">
        <f t="shared" si="421"/>
        <v>75.78905583383731</v>
      </c>
      <c r="KB76">
        <f t="shared" si="421"/>
        <v>75.78905583383731</v>
      </c>
      <c r="KC76">
        <f t="shared" si="421"/>
        <v>75.78905583383731</v>
      </c>
      <c r="KD76">
        <f t="shared" si="421"/>
        <v>75.78905583383731</v>
      </c>
      <c r="KE76">
        <f t="shared" si="421"/>
        <v>75.78905583383731</v>
      </c>
      <c r="KF76">
        <f t="shared" si="421"/>
        <v>75.78905583383731</v>
      </c>
      <c r="KG76">
        <f t="shared" si="421"/>
        <v>75.78905583383731</v>
      </c>
      <c r="KH76">
        <f t="shared" si="421"/>
        <v>75.78905583383731</v>
      </c>
      <c r="KI76">
        <f t="shared" si="421"/>
        <v>75.78905583383731</v>
      </c>
      <c r="KJ76">
        <f t="shared" si="421"/>
        <v>75.78905583383731</v>
      </c>
      <c r="KK76">
        <f t="shared" si="421"/>
        <v>75.78905583383731</v>
      </c>
      <c r="KL76">
        <f t="shared" si="421"/>
        <v>75.78905583383731</v>
      </c>
      <c r="KM76">
        <f t="shared" si="421"/>
        <v>77.434139221933677</v>
      </c>
      <c r="KN76">
        <f t="shared" si="421"/>
        <v>77.434139221933677</v>
      </c>
      <c r="KO76">
        <f t="shared" si="421"/>
        <v>77.434139221933677</v>
      </c>
      <c r="KP76">
        <f t="shared" si="421"/>
        <v>77.434139221933677</v>
      </c>
      <c r="KQ76">
        <f t="shared" si="421"/>
        <v>77.434139221933677</v>
      </c>
      <c r="KR76">
        <f t="shared" si="421"/>
        <v>77.434139221933677</v>
      </c>
      <c r="KS76">
        <f t="shared" si="421"/>
        <v>77.434139221933677</v>
      </c>
      <c r="KT76">
        <f t="shared" si="421"/>
        <v>77.434139221933677</v>
      </c>
      <c r="KU76">
        <f t="shared" si="421"/>
        <v>77.434139221933677</v>
      </c>
      <c r="KV76">
        <f t="shared" si="421"/>
        <v>77.434139221933677</v>
      </c>
      <c r="KW76">
        <f t="shared" si="421"/>
        <v>77.434139221933677</v>
      </c>
      <c r="KX76">
        <f t="shared" si="421"/>
        <v>77.434139221933677</v>
      </c>
    </row>
    <row r="77" spans="9:310" ht="14.5" x14ac:dyDescent="0.35">
      <c r="J77" s="60" t="s">
        <v>173</v>
      </c>
      <c r="K77" s="61">
        <f t="shared" si="406"/>
        <v>298.08000000000004</v>
      </c>
      <c r="L77" s="62">
        <f>($Y14*0.001)*60*24*365*$S14</f>
        <v>108799.20000000001</v>
      </c>
      <c r="M77" s="63">
        <f>-PMT($K$80,COUNT(P60:AI60),NPV($K$80,P61:AJ61))/L77</f>
        <v>57.561489819144846</v>
      </c>
      <c r="N77" s="63">
        <f>-PMT($K$81,COUNT(P60:AI60),NPV($K$81,P61:AJ61))/L77</f>
        <v>57.477452080220594</v>
      </c>
      <c r="O77" s="63">
        <f>-PMT($K$79,COUNT(P60:AI60),NPV($K$79,P61:AJ61))/L77</f>
        <v>57.55024110119394</v>
      </c>
      <c r="P77" s="46">
        <f>O77/-L88</f>
        <v>44.523320780854583</v>
      </c>
      <c r="Q77" s="74"/>
      <c r="R77" s="15"/>
      <c r="S77" s="74"/>
    </row>
    <row r="79" spans="9:310" ht="14.5" x14ac:dyDescent="0.35">
      <c r="J79" s="37" t="s">
        <v>182</v>
      </c>
      <c r="K79" s="38">
        <v>6.5799999999999997E-2</v>
      </c>
      <c r="L79" s="39">
        <f>0.5*K79</f>
        <v>3.2899999999999999E-2</v>
      </c>
    </row>
    <row r="80" spans="9:310" ht="14.5" x14ac:dyDescent="0.35">
      <c r="J80" s="23" t="s">
        <v>183</v>
      </c>
      <c r="K80" s="17">
        <v>6.5600000000000006E-2</v>
      </c>
      <c r="L80" s="40">
        <f>0.25*K80</f>
        <v>1.6400000000000001E-2</v>
      </c>
    </row>
    <row r="81" spans="10:27" ht="14.5" x14ac:dyDescent="0.35">
      <c r="J81" s="23" t="s">
        <v>184</v>
      </c>
      <c r="K81" s="17">
        <v>6.7100000000000007E-2</v>
      </c>
      <c r="L81" s="40">
        <f>0.25*K81</f>
        <v>1.6775000000000002E-2</v>
      </c>
    </row>
    <row r="82" spans="10:27" ht="14.5" x14ac:dyDescent="0.35">
      <c r="J82" s="23"/>
      <c r="K82" s="17"/>
      <c r="L82" s="17">
        <f>SUM(L79:L81)</f>
        <v>6.6074999999999995E-2</v>
      </c>
    </row>
    <row r="83" spans="10:27" ht="62" x14ac:dyDescent="0.35">
      <c r="J83" s="50" t="s">
        <v>174</v>
      </c>
      <c r="K83" s="51" t="s">
        <v>175</v>
      </c>
      <c r="L83" s="51" t="s">
        <v>176</v>
      </c>
      <c r="M83" s="52" t="s">
        <v>181</v>
      </c>
      <c r="N83" s="52" t="s">
        <v>229</v>
      </c>
      <c r="V83" s="67" t="s">
        <v>125</v>
      </c>
      <c r="W83" s="67" t="s">
        <v>126</v>
      </c>
      <c r="X83" s="67" t="s">
        <v>127</v>
      </c>
      <c r="Y83" s="67" t="s">
        <v>128</v>
      </c>
      <c r="Z83" s="15"/>
      <c r="AA83" s="15"/>
    </row>
    <row r="84" spans="10:27" ht="15.5" x14ac:dyDescent="0.3">
      <c r="J84" s="53" t="s">
        <v>177</v>
      </c>
      <c r="K84" s="54">
        <v>78.37</v>
      </c>
      <c r="L84" s="53"/>
      <c r="M84" s="55">
        <v>117</v>
      </c>
      <c r="N84" s="92">
        <f>K84*1.05506</f>
        <v>82.685052200000015</v>
      </c>
      <c r="U84">
        <v>2022</v>
      </c>
      <c r="V84" s="104">
        <f>AVERAGEIFS($W$73:$KX$73,$W$72:$KX$72,$U84)</f>
        <v>8.9134944880168412</v>
      </c>
      <c r="W84" s="104">
        <f>AVERAGEIFS($W$74:$KX$74,$W$72:$KX$72,$U84)</f>
        <v>34.123527402193638</v>
      </c>
      <c r="X84" s="104">
        <f>AVERAGEIFS($W$75:$KX$75,$W$72:$KX$72,$U84)</f>
        <v>15.449770099301304</v>
      </c>
      <c r="Y84" s="104">
        <f>AVERAGEIFS($W$76:$KX$76,$W$72:$KX$72,$U84)</f>
        <v>46.713572507731158</v>
      </c>
      <c r="Z84" s="15"/>
      <c r="AA84" s="15"/>
    </row>
    <row r="85" spans="10:27" ht="15.5" x14ac:dyDescent="0.3">
      <c r="J85" s="53" t="s">
        <v>178</v>
      </c>
      <c r="K85" s="54">
        <v>46.42</v>
      </c>
      <c r="L85" s="56">
        <f>K85/K84</f>
        <v>0.59231848921781294</v>
      </c>
      <c r="M85" s="55">
        <f>M84*K85/$K$84</f>
        <v>69.301263238484111</v>
      </c>
      <c r="N85" s="92">
        <f>K85*1.05506</f>
        <v>48.975885200000008</v>
      </c>
      <c r="U85">
        <f>U84+1</f>
        <v>2023</v>
      </c>
      <c r="V85" s="104">
        <f t="shared" ref="V85:V107" si="422">AVERAGEIFS($W$73:$KX$73,$W$72:$KX$72,$U85)</f>
        <v>9.201012012746105</v>
      </c>
      <c r="W85" s="104">
        <f t="shared" ref="W85:W107" si="423">AVERAGEIFS($W$74:$KX$74,$W$72:$KX$72,$U85)</f>
        <v>35.220788110793471</v>
      </c>
      <c r="X85" s="104">
        <f t="shared" ref="X85:X107" si="424">AVERAGEIFS($W$75:$KX$75,$W$72:$KX$72,$U85)</f>
        <v>15.956361584270555</v>
      </c>
      <c r="Y85" s="104">
        <f t="shared" ref="Y85:Y107" si="425">AVERAGEIFS($W$76:$KX$76,$W$72:$KX$72,$U85)</f>
        <v>48.224431685924706</v>
      </c>
      <c r="Z85" s="15"/>
      <c r="AA85" s="15"/>
    </row>
    <row r="86" spans="10:27" ht="15.5" x14ac:dyDescent="0.3">
      <c r="J86" s="53" t="s">
        <v>91</v>
      </c>
      <c r="K86" s="54">
        <v>-276.24</v>
      </c>
      <c r="L86" s="56">
        <f>(-K84+K86)/$K$84</f>
        <v>-4.5248181702181958</v>
      </c>
      <c r="M86" s="55">
        <f>M84*K86/$K$84</f>
        <v>-412.40372591552892</v>
      </c>
      <c r="N86" s="92">
        <f>K86*1.05506</f>
        <v>-291.44977440000002</v>
      </c>
      <c r="O86" s="85"/>
      <c r="R86" s="88"/>
      <c r="U86">
        <f t="shared" ref="U86:U107" si="426">U85+1</f>
        <v>2024</v>
      </c>
      <c r="V86" s="104">
        <f t="shared" si="422"/>
        <v>9.4162041543520285</v>
      </c>
      <c r="W86" s="104">
        <f t="shared" si="423"/>
        <v>36.047762988736615</v>
      </c>
      <c r="X86" s="104">
        <f t="shared" si="424"/>
        <v>16.326654126242889</v>
      </c>
      <c r="Y86" s="104">
        <f t="shared" si="425"/>
        <v>49.351247947220237</v>
      </c>
      <c r="Z86" s="15"/>
      <c r="AA86" s="15"/>
    </row>
    <row r="87" spans="10:27" ht="15.5" x14ac:dyDescent="0.3">
      <c r="J87" s="53" t="s">
        <v>179</v>
      </c>
      <c r="K87" s="54">
        <v>19.34</v>
      </c>
      <c r="L87" s="56">
        <f>K87/K84</f>
        <v>0.24677810386627536</v>
      </c>
      <c r="M87" s="55">
        <f>M84*K87/$K$84</f>
        <v>28.873038152354219</v>
      </c>
      <c r="N87" s="92">
        <f>K87*1.05506</f>
        <v>20.4048604</v>
      </c>
      <c r="U87">
        <f t="shared" si="426"/>
        <v>2025</v>
      </c>
      <c r="V87" s="104">
        <f t="shared" si="422"/>
        <v>9.6231841633860675</v>
      </c>
      <c r="W87" s="104">
        <f t="shared" si="423"/>
        <v>36.843661471736276</v>
      </c>
      <c r="X87" s="104">
        <f t="shared" si="424"/>
        <v>16.679459548814187</v>
      </c>
      <c r="Y87" s="104">
        <f t="shared" si="425"/>
        <v>50.433246235816462</v>
      </c>
      <c r="Z87" s="15"/>
      <c r="AA87" s="15"/>
    </row>
    <row r="88" spans="10:27" ht="15.5" x14ac:dyDescent="0.3">
      <c r="J88" s="53" t="s">
        <v>180</v>
      </c>
      <c r="K88" s="54">
        <v>-22.93</v>
      </c>
      <c r="L88" s="56">
        <f>(-K84+K88)/$K$84</f>
        <v>-1.2925864488962613</v>
      </c>
      <c r="M88" s="55">
        <f>M84*K88/$K$84</f>
        <v>-34.232614520862569</v>
      </c>
      <c r="N88" s="92">
        <f>K88*1.05506</f>
        <v>-24.192525800000002</v>
      </c>
      <c r="Q88" s="88"/>
      <c r="R88" s="88"/>
      <c r="U88">
        <f t="shared" si="426"/>
        <v>2026</v>
      </c>
      <c r="V88" s="104">
        <f t="shared" si="422"/>
        <v>9.8343868921884603</v>
      </c>
      <c r="W88" s="104">
        <f t="shared" si="423"/>
        <v>37.655888813614872</v>
      </c>
      <c r="X88" s="104">
        <f t="shared" si="424"/>
        <v>17.038827930480384</v>
      </c>
      <c r="Y88" s="104">
        <f t="shared" si="425"/>
        <v>51.536975382103954</v>
      </c>
      <c r="Z88" s="15"/>
      <c r="AA88" s="15"/>
    </row>
    <row r="89" spans="10:27" x14ac:dyDescent="0.3">
      <c r="U89">
        <f t="shared" si="426"/>
        <v>2027</v>
      </c>
      <c r="V89" s="104">
        <f t="shared" si="422"/>
        <v>10.050306481934101</v>
      </c>
      <c r="W89" s="104">
        <f t="shared" si="423"/>
        <v>38.486255899462094</v>
      </c>
      <c r="X89" s="104">
        <f t="shared" si="424"/>
        <v>17.406222206003797</v>
      </c>
      <c r="Y89" s="104">
        <f t="shared" si="425"/>
        <v>52.665354479325181</v>
      </c>
      <c r="AA89" s="15"/>
    </row>
    <row r="90" spans="10:27" x14ac:dyDescent="0.3">
      <c r="U90">
        <f t="shared" si="426"/>
        <v>2028</v>
      </c>
      <c r="V90" s="104">
        <f t="shared" si="422"/>
        <v>10.267873474395259</v>
      </c>
      <c r="W90" s="104">
        <f t="shared" si="423"/>
        <v>39.322931030506659</v>
      </c>
      <c r="X90" s="104">
        <f t="shared" si="424"/>
        <v>17.776610245080342</v>
      </c>
      <c r="Y90" s="104">
        <f t="shared" si="425"/>
        <v>53.802445972661864</v>
      </c>
    </row>
    <row r="91" spans="10:27" x14ac:dyDescent="0.3">
      <c r="U91">
        <f t="shared" si="426"/>
        <v>2029</v>
      </c>
      <c r="V91" s="104">
        <f t="shared" si="422"/>
        <v>10.490107088505487</v>
      </c>
      <c r="W91" s="104">
        <f t="shared" si="423"/>
        <v>40.177579506530776</v>
      </c>
      <c r="X91" s="104">
        <f t="shared" si="424"/>
        <v>18.154752234875339</v>
      </c>
      <c r="Y91" s="104">
        <f t="shared" si="425"/>
        <v>54.963823943812372</v>
      </c>
    </row>
    <row r="92" spans="10:27" x14ac:dyDescent="0.3">
      <c r="U92">
        <f t="shared" si="426"/>
        <v>2030</v>
      </c>
      <c r="V92" s="104">
        <f t="shared" si="422"/>
        <v>10.717229842126143</v>
      </c>
      <c r="W92" s="104">
        <f t="shared" si="423"/>
        <v>41.051030249027399</v>
      </c>
      <c r="X92" s="104">
        <f t="shared" si="424"/>
        <v>18.541213348445837</v>
      </c>
      <c r="Y92" s="104">
        <f t="shared" si="425"/>
        <v>56.150752230328187</v>
      </c>
    </row>
    <row r="93" spans="10:27" x14ac:dyDescent="0.3">
      <c r="M93" s="88"/>
      <c r="U93">
        <f t="shared" si="426"/>
        <v>2031</v>
      </c>
      <c r="V93" s="104">
        <f t="shared" si="422"/>
        <v>10.949349296326448</v>
      </c>
      <c r="W93" s="104">
        <f t="shared" si="423"/>
        <v>41.943696907858957</v>
      </c>
      <c r="X93" s="104">
        <f t="shared" si="424"/>
        <v>18.936176606514884</v>
      </c>
      <c r="Y93" s="104">
        <f t="shared" si="425"/>
        <v>57.363792939147366</v>
      </c>
    </row>
    <row r="94" spans="10:27" x14ac:dyDescent="0.3">
      <c r="M94" s="85"/>
      <c r="U94">
        <f t="shared" si="426"/>
        <v>2032</v>
      </c>
      <c r="V94" s="104">
        <f t="shared" si="422"/>
        <v>11.186575378519168</v>
      </c>
      <c r="W94" s="104">
        <f t="shared" si="423"/>
        <v>42.856002233184817</v>
      </c>
      <c r="X94" s="104">
        <f t="shared" si="424"/>
        <v>19.33982905626144</v>
      </c>
      <c r="Y94" s="104">
        <f t="shared" si="425"/>
        <v>58.603520543560542</v>
      </c>
    </row>
    <row r="95" spans="10:27" x14ac:dyDescent="0.3">
      <c r="U95">
        <f t="shared" si="426"/>
        <v>2033</v>
      </c>
      <c r="V95" s="104">
        <f t="shared" si="422"/>
        <v>11.429020434520124</v>
      </c>
      <c r="W95" s="104">
        <f t="shared" si="423"/>
        <v>43.788378275667817</v>
      </c>
      <c r="X95" s="104">
        <f t="shared" si="424"/>
        <v>19.752361859902432</v>
      </c>
      <c r="Y95" s="104">
        <f t="shared" si="425"/>
        <v>59.870522155270812</v>
      </c>
    </row>
    <row r="96" spans="10:27" x14ac:dyDescent="0.3">
      <c r="U96">
        <f t="shared" si="426"/>
        <v>2034</v>
      </c>
      <c r="V96" s="104">
        <f t="shared" si="422"/>
        <v>11.676799281753103</v>
      </c>
      <c r="W96" s="104">
        <f t="shared" si="423"/>
        <v>44.741266591085484</v>
      </c>
      <c r="X96" s="104">
        <f t="shared" si="424"/>
        <v>20.173970385223523</v>
      </c>
      <c r="Y96" s="104">
        <f t="shared" si="425"/>
        <v>61.16539780243874</v>
      </c>
    </row>
    <row r="97" spans="21:25" x14ac:dyDescent="0.3">
      <c r="U97">
        <f t="shared" si="426"/>
        <v>2035</v>
      </c>
      <c r="V97" s="104">
        <f t="shared" si="422"/>
        <v>11.930029263625203</v>
      </c>
      <c r="W97" s="104">
        <f t="shared" si="423"/>
        <v>45.715118449442336</v>
      </c>
      <c r="X97" s="104">
        <f t="shared" si="424"/>
        <v>20.604854298101678</v>
      </c>
      <c r="Y97" s="104">
        <f t="shared" si="425"/>
        <v>62.488760713844307</v>
      </c>
    </row>
    <row r="98" spans="21:25" x14ac:dyDescent="0.3">
      <c r="U98">
        <f t="shared" si="426"/>
        <v>2036</v>
      </c>
      <c r="V98" s="104">
        <f t="shared" si="422"/>
        <v>12.188830305098492</v>
      </c>
      <c r="W98" s="104">
        <f t="shared" si="423"/>
        <v>46.71039504868299</v>
      </c>
      <c r="X98" s="104">
        <f t="shared" si="424"/>
        <v>21.045217657063148</v>
      </c>
      <c r="Y98" s="104">
        <f t="shared" si="425"/>
        <v>63.84123760930084</v>
      </c>
    </row>
    <row r="99" spans="21:25" x14ac:dyDescent="0.3">
      <c r="U99">
        <f t="shared" si="426"/>
        <v>2037</v>
      </c>
      <c r="V99" s="104">
        <f t="shared" si="422"/>
        <v>12.453324969484191</v>
      </c>
      <c r="W99" s="104">
        <f t="shared" si="423"/>
        <v>47.727567733106973</v>
      </c>
      <c r="X99" s="104">
        <f t="shared" si="424"/>
        <v>21.495269009921774</v>
      </c>
      <c r="Y99" s="104">
        <f t="shared" si="425"/>
        <v>65.223468996457413</v>
      </c>
    </row>
    <row r="100" spans="21:25" x14ac:dyDescent="0.3">
      <c r="U100">
        <f t="shared" si="426"/>
        <v>2038</v>
      </c>
      <c r="V100" s="104">
        <f t="shared" si="422"/>
        <v>12.723638516486377</v>
      </c>
      <c r="W100" s="104">
        <f t="shared" si="423"/>
        <v>48.767118216588294</v>
      </c>
      <c r="X100" s="104">
        <f t="shared" si="424"/>
        <v>21.955221492543298</v>
      </c>
      <c r="Y100" s="104">
        <f t="shared" si="425"/>
        <v>66.63610947413143</v>
      </c>
    </row>
    <row r="101" spans="21:25" x14ac:dyDescent="0.3">
      <c r="U101">
        <f t="shared" si="426"/>
        <v>2039</v>
      </c>
      <c r="V101" s="104">
        <f t="shared" si="422"/>
        <v>12.999898961522605</v>
      </c>
      <c r="W101" s="104">
        <f t="shared" si="423"/>
        <v>49.82953881070619</v>
      </c>
      <c r="X101" s="104">
        <f t="shared" si="424"/>
        <v>22.425292929782476</v>
      </c>
      <c r="Y101" s="104">
        <f t="shared" si="425"/>
        <v>68.079828042314247</v>
      </c>
    </row>
    <row r="102" spans="21:25" x14ac:dyDescent="0.3">
      <c r="U102">
        <f t="shared" si="426"/>
        <v>2040</v>
      </c>
      <c r="V102" s="104">
        <f t="shared" si="422"/>
        <v>13.282237136349638</v>
      </c>
      <c r="W102" s="104">
        <f t="shared" si="423"/>
        <v>50.915332657894673</v>
      </c>
      <c r="X102" s="104">
        <f t="shared" si="424"/>
        <v>22.905705938640924</v>
      </c>
      <c r="Y102" s="104">
        <f t="shared" si="425"/>
        <v>69.555308418997114</v>
      </c>
    </row>
    <row r="103" spans="21:25" x14ac:dyDescent="0.3">
      <c r="U103">
        <f t="shared" si="426"/>
        <v>2041</v>
      </c>
      <c r="V103" s="104">
        <f t="shared" si="422"/>
        <v>13.570786751022867</v>
      </c>
      <c r="W103" s="104">
        <f t="shared" si="423"/>
        <v>52.025013969721307</v>
      </c>
      <c r="X103" s="104">
        <f t="shared" si="424"/>
        <v>23.396688033694264</v>
      </c>
      <c r="Y103" s="104">
        <f t="shared" si="425"/>
        <v>71.063249363966989</v>
      </c>
    </row>
    <row r="104" spans="21:25" x14ac:dyDescent="0.3">
      <c r="U104">
        <f t="shared" si="426"/>
        <v>2042</v>
      </c>
      <c r="V104" s="104">
        <f t="shared" si="422"/>
        <v>13.865684457218904</v>
      </c>
      <c r="W104" s="104">
        <f t="shared" si="423"/>
        <v>53.159108270408147</v>
      </c>
      <c r="X104" s="104">
        <f t="shared" si="424"/>
        <v>23.898471734838775</v>
      </c>
      <c r="Y104" s="104">
        <f t="shared" si="425"/>
        <v>72.604365009726237</v>
      </c>
    </row>
    <row r="105" spans="21:25" x14ac:dyDescent="0.3">
      <c r="U105">
        <f t="shared" si="426"/>
        <v>2043</v>
      </c>
      <c r="V105" s="104">
        <f t="shared" si="422"/>
        <v>14.167069912951261</v>
      </c>
      <c r="W105" s="104">
        <f t="shared" si="423"/>
        <v>54.318152645710065</v>
      </c>
      <c r="X105" s="104">
        <f t="shared" si="424"/>
        <v>24.411294677408467</v>
      </c>
      <c r="Y105" s="104">
        <f t="shared" si="425"/>
        <v>74.179385199692121</v>
      </c>
    </row>
    <row r="106" spans="21:25" x14ac:dyDescent="0.3">
      <c r="U106">
        <f t="shared" si="426"/>
        <v>2044</v>
      </c>
      <c r="V106" s="104">
        <f t="shared" si="422"/>
        <v>14.475085848709712</v>
      </c>
      <c r="W106" s="104">
        <f t="shared" si="423"/>
        <v>55.502695997268653</v>
      </c>
      <c r="X106" s="104">
        <f t="shared" si="424"/>
        <v>24.935399724714681</v>
      </c>
      <c r="Y106" s="104">
        <f t="shared" si="425"/>
        <v>75.78905583383731</v>
      </c>
    </row>
    <row r="107" spans="21:25" x14ac:dyDescent="0.3">
      <c r="U107">
        <f t="shared" si="426"/>
        <v>2045</v>
      </c>
      <c r="V107" s="104">
        <f t="shared" si="422"/>
        <v>14.789878135054863</v>
      </c>
      <c r="W107" s="104">
        <f t="shared" si="423"/>
        <v>56.713299302561502</v>
      </c>
      <c r="X107" s="104">
        <f t="shared" si="424"/>
        <v>25.471035083061647</v>
      </c>
      <c r="Y107" s="104">
        <f t="shared" si="425"/>
        <v>77.434139221933691</v>
      </c>
    </row>
  </sheetData>
  <mergeCells count="26">
    <mergeCell ref="W10:X10"/>
    <mergeCell ref="Y10:Z10"/>
    <mergeCell ref="B43:F43"/>
    <mergeCell ref="B44:F44"/>
    <mergeCell ref="B48:F48"/>
    <mergeCell ref="B49:F49"/>
    <mergeCell ref="B50:F50"/>
    <mergeCell ref="U10:V10"/>
    <mergeCell ref="B30:F30"/>
    <mergeCell ref="B31:F31"/>
    <mergeCell ref="B32:F32"/>
    <mergeCell ref="B36:F36"/>
    <mergeCell ref="B37:F37"/>
    <mergeCell ref="B42:F42"/>
    <mergeCell ref="B17:F17"/>
    <mergeCell ref="B18:F18"/>
    <mergeCell ref="B19:F19"/>
    <mergeCell ref="B23:F23"/>
    <mergeCell ref="B24:F24"/>
    <mergeCell ref="B29:F29"/>
    <mergeCell ref="B16:F16"/>
    <mergeCell ref="B4:F4"/>
    <mergeCell ref="B10:F10"/>
    <mergeCell ref="B11:F11"/>
    <mergeCell ref="B12:F12"/>
    <mergeCell ref="B5:F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0E00-ED86-46D5-B800-6A2AF0CC920D}">
  <sheetPr codeName="Sheet5"/>
  <dimension ref="A1:K48"/>
  <sheetViews>
    <sheetView zoomScale="80" zoomScaleNormal="80" workbookViewId="0">
      <selection activeCell="C32" sqref="C32"/>
    </sheetView>
  </sheetViews>
  <sheetFormatPr defaultColWidth="9.75" defaultRowHeight="14" x14ac:dyDescent="0.3"/>
  <cols>
    <col min="1" max="1" width="22.5" bestFit="1" customWidth="1"/>
    <col min="2" max="2" width="30.25" bestFit="1" customWidth="1"/>
    <col min="3" max="3" width="9.33203125" bestFit="1" customWidth="1"/>
    <col min="4" max="4" width="17.83203125" customWidth="1"/>
    <col min="5" max="5" width="10.58203125" bestFit="1" customWidth="1"/>
    <col min="6" max="6" width="24.33203125" customWidth="1"/>
    <col min="7" max="7" width="17.25" customWidth="1"/>
  </cols>
  <sheetData>
    <row r="1" spans="1:11" x14ac:dyDescent="0.3">
      <c r="A1" t="s">
        <v>190</v>
      </c>
      <c r="B1" t="s">
        <v>189</v>
      </c>
    </row>
    <row r="2" spans="1:11" ht="70" x14ac:dyDescent="0.3">
      <c r="A2" t="s">
        <v>191</v>
      </c>
      <c r="B2" s="67" t="s">
        <v>188</v>
      </c>
      <c r="F2" s="89" t="s">
        <v>198</v>
      </c>
    </row>
    <row r="3" spans="1:11" x14ac:dyDescent="0.3">
      <c r="A3" t="s">
        <v>192</v>
      </c>
      <c r="B3" t="s">
        <v>230</v>
      </c>
    </row>
    <row r="4" spans="1:11" x14ac:dyDescent="0.3">
      <c r="A4" t="s">
        <v>193</v>
      </c>
      <c r="B4" s="66">
        <v>232</v>
      </c>
      <c r="C4" s="66">
        <v>94</v>
      </c>
      <c r="D4" s="66">
        <v>50</v>
      </c>
    </row>
    <row r="5" spans="1:11" x14ac:dyDescent="0.3">
      <c r="A5" t="s">
        <v>194</v>
      </c>
      <c r="B5" s="66">
        <f>B4*117/2204.623</f>
        <v>12.312309179392576</v>
      </c>
      <c r="C5" s="66">
        <f>C4*117/2204.623</f>
        <v>4.9886080295814752</v>
      </c>
      <c r="D5" s="66">
        <f>D4*117/2204.623</f>
        <v>2.6535149093518484</v>
      </c>
    </row>
    <row r="9" spans="1:11" x14ac:dyDescent="0.3">
      <c r="B9" s="122" t="s">
        <v>197</v>
      </c>
      <c r="C9" s="122"/>
      <c r="F9" s="72" t="s">
        <v>199</v>
      </c>
      <c r="G9" s="72"/>
      <c r="H9" s="72"/>
      <c r="I9" s="73"/>
      <c r="J9" s="73"/>
    </row>
    <row r="10" spans="1:11" ht="56" x14ac:dyDescent="0.3">
      <c r="B10" s="69" t="s">
        <v>195</v>
      </c>
      <c r="C10" s="69" t="s">
        <v>225</v>
      </c>
      <c r="D10" s="69" t="s">
        <v>196</v>
      </c>
      <c r="F10" s="68" t="s">
        <v>195</v>
      </c>
      <c r="G10" s="68" t="s">
        <v>225</v>
      </c>
      <c r="H10" s="69" t="s">
        <v>196</v>
      </c>
      <c r="I10" s="68"/>
      <c r="J10" s="68"/>
      <c r="K10" s="68"/>
    </row>
    <row r="11" spans="1:11" x14ac:dyDescent="0.3">
      <c r="A11">
        <v>2023</v>
      </c>
      <c r="B11" s="66">
        <v>414</v>
      </c>
      <c r="C11" s="66">
        <v>130</v>
      </c>
      <c r="D11" s="15">
        <f>((B11*'Green H2'!I6/100)-C11)*117/2204.623</f>
        <v>15.071964685118498</v>
      </c>
      <c r="F11" s="66">
        <v>94</v>
      </c>
      <c r="G11" s="66">
        <v>60</v>
      </c>
      <c r="H11" s="15">
        <f>(F11-G11)*117/2204.623</f>
        <v>1.8043901383592569</v>
      </c>
      <c r="I11" s="15"/>
      <c r="J11" s="15"/>
      <c r="K11" s="15"/>
    </row>
    <row r="12" spans="1:11" x14ac:dyDescent="0.3">
      <c r="A12">
        <v>2024</v>
      </c>
      <c r="B12" s="66">
        <f>B11-($B$11-$B$33)/COUNT($A$11:$A$32)</f>
        <v>397.45454545454544</v>
      </c>
      <c r="C12" s="66">
        <f>$C$11*'Green H2'!I7/100</f>
        <v>134.12359999999998</v>
      </c>
      <c r="D12" s="15">
        <f>((B12*'Green H2'!I7/100)-C12)*117/2204.623</f>
        <v>14.644122748177143</v>
      </c>
      <c r="F12" s="66">
        <f>F11*1.02</f>
        <v>95.88</v>
      </c>
      <c r="G12" s="66">
        <f>$G$11*'Green H2'!I7/100</f>
        <v>61.903199999999998</v>
      </c>
      <c r="H12" s="15">
        <f t="shared" ref="H12:H33" si="0">(F12-G12)*117/2204.623</f>
        <v>1.8031589074413175</v>
      </c>
      <c r="I12" s="15"/>
      <c r="J12" s="15"/>
      <c r="K12" s="15"/>
    </row>
    <row r="13" spans="1:11" x14ac:dyDescent="0.3">
      <c r="A13">
        <v>2025</v>
      </c>
      <c r="B13" s="66">
        <f t="shared" ref="B13:B32" si="1">B12-($B$11-$B$33)/COUNT($A$11:$A$32)</f>
        <v>380.90909090909088</v>
      </c>
      <c r="C13" s="66">
        <f>$C$11*'Green H2'!I8/100</f>
        <v>137.27857826583332</v>
      </c>
      <c r="D13" s="15">
        <f>((B13*'Green H2'!I8/100)-C13)*117/2204.623</f>
        <v>14.061360580278553</v>
      </c>
      <c r="F13" s="66">
        <f t="shared" ref="F13:F33" si="2">F12*1.02</f>
        <v>97.797600000000003</v>
      </c>
      <c r="G13" s="66">
        <f>$G$11*'Green H2'!I8/100</f>
        <v>63.359343814999995</v>
      </c>
      <c r="H13" s="15">
        <f t="shared" si="0"/>
        <v>1.8276485247795204</v>
      </c>
      <c r="I13" s="15"/>
      <c r="J13" s="15"/>
      <c r="K13" s="15"/>
    </row>
    <row r="14" spans="1:11" x14ac:dyDescent="0.3">
      <c r="A14">
        <v>2026</v>
      </c>
      <c r="B14" s="66">
        <f t="shared" si="1"/>
        <v>364.36363636363632</v>
      </c>
      <c r="C14" s="66">
        <f>$C$11*'Green H2'!I9/100</f>
        <v>140.34446651377027</v>
      </c>
      <c r="D14" s="15">
        <f>((B14*'Green H2'!I9/100)-C14)*117/2204.623</f>
        <v>13.427454745828928</v>
      </c>
      <c r="F14" s="66">
        <f t="shared" si="2"/>
        <v>99.753551999999999</v>
      </c>
      <c r="G14" s="66">
        <f>$G$11*'Green H2'!I9/100</f>
        <v>64.774369160201658</v>
      </c>
      <c r="H14" s="15">
        <f t="shared" si="0"/>
        <v>1.8563556636469845</v>
      </c>
      <c r="I14" s="15"/>
      <c r="J14" s="15"/>
      <c r="K14" s="15"/>
    </row>
    <row r="15" spans="1:11" x14ac:dyDescent="0.3">
      <c r="A15">
        <v>2027</v>
      </c>
      <c r="B15" s="66">
        <f t="shared" si="1"/>
        <v>347.81818181818176</v>
      </c>
      <c r="C15" s="66">
        <f>$C$11*'Green H2'!I10/100</f>
        <v>143.47882626591115</v>
      </c>
      <c r="D15" s="15">
        <f>((B15*'Green H2'!I10/100)-C15)*117/2204.623</f>
        <v>12.758220956591124</v>
      </c>
      <c r="F15" s="66">
        <f t="shared" si="2"/>
        <v>101.74862304</v>
      </c>
      <c r="G15" s="66">
        <f>$G$11*'Green H2'!I10/100</f>
        <v>66.220996738112831</v>
      </c>
      <c r="H15" s="15">
        <f t="shared" si="0"/>
        <v>1.8854617217187695</v>
      </c>
      <c r="I15" s="15"/>
      <c r="J15" s="15"/>
      <c r="K15" s="15"/>
    </row>
    <row r="16" spans="1:11" x14ac:dyDescent="0.3">
      <c r="A16">
        <v>2028</v>
      </c>
      <c r="B16" s="66">
        <f t="shared" si="1"/>
        <v>331.2727272727272</v>
      </c>
      <c r="C16" s="66">
        <f>$C$11*'Green H2'!I11/100</f>
        <v>146.68318671918317</v>
      </c>
      <c r="D16" s="15">
        <f>((B16*'Green H2'!I11/100)-C16)*117/2204.623</f>
        <v>12.052397408728021</v>
      </c>
      <c r="F16" s="66">
        <f t="shared" si="2"/>
        <v>103.7835955008</v>
      </c>
      <c r="G16" s="66">
        <f>$G$11*'Green H2'!I11/100</f>
        <v>67.699932331930682</v>
      </c>
      <c r="H16" s="15">
        <f t="shared" si="0"/>
        <v>1.9149707640524982</v>
      </c>
      <c r="I16" s="15"/>
      <c r="J16" s="15"/>
      <c r="K16" s="15"/>
    </row>
    <row r="17" spans="1:11" x14ac:dyDescent="0.3">
      <c r="A17">
        <v>2029</v>
      </c>
      <c r="B17" s="66">
        <f t="shared" si="1"/>
        <v>314.72727272727263</v>
      </c>
      <c r="C17" s="66">
        <f>$C$11*'Green H2'!I12/100</f>
        <v>149.9102168270052</v>
      </c>
      <c r="D17" s="15">
        <f>((B17*'Green H2'!I12/100)-C17)*117/2204.623</f>
        <v>11.30499634521008</v>
      </c>
      <c r="F17" s="66">
        <f t="shared" si="2"/>
        <v>105.859267410816</v>
      </c>
      <c r="G17" s="66">
        <f>$G$11*'Green H2'!I12/100</f>
        <v>69.189330843233165</v>
      </c>
      <c r="H17" s="15">
        <f t="shared" si="0"/>
        <v>1.9460844681413523</v>
      </c>
      <c r="I17" s="15"/>
      <c r="J17" s="15"/>
      <c r="K17" s="15"/>
    </row>
    <row r="18" spans="1:11" x14ac:dyDescent="0.3">
      <c r="A18">
        <v>2030</v>
      </c>
      <c r="B18" s="66">
        <f t="shared" si="1"/>
        <v>298.18181818181807</v>
      </c>
      <c r="C18" s="66">
        <f>$C$11*'Green H2'!I13/100</f>
        <v>153.2082415971993</v>
      </c>
      <c r="D18" s="15">
        <f>((B18*'Green H2'!I13/100)-C18)*117/2204.623</f>
        <v>10.518876274551523</v>
      </c>
      <c r="F18" s="66">
        <f t="shared" si="2"/>
        <v>107.97645275903233</v>
      </c>
      <c r="G18" s="66">
        <f>$G$11*'Green H2'!I13/100</f>
        <v>70.711496121784293</v>
      </c>
      <c r="H18" s="15">
        <f t="shared" si="0"/>
        <v>1.9776623606657555</v>
      </c>
      <c r="I18" s="15"/>
      <c r="J18" s="15"/>
      <c r="K18" s="15"/>
    </row>
    <row r="19" spans="1:11" x14ac:dyDescent="0.3">
      <c r="A19">
        <v>2031</v>
      </c>
      <c r="B19" s="66">
        <f t="shared" si="1"/>
        <v>281.63636363636351</v>
      </c>
      <c r="C19" s="66">
        <f>$C$11*'Green H2'!I14/100</f>
        <v>156.5788229123377</v>
      </c>
      <c r="D19" s="15">
        <f>((B19*'Green H2'!I14/100)-C19)*117/2204.623</f>
        <v>9.6926953025529095</v>
      </c>
      <c r="F19" s="66">
        <f t="shared" si="2"/>
        <v>110.13598181421297</v>
      </c>
      <c r="G19" s="66">
        <f>$G$11*'Green H2'!I14/100</f>
        <v>72.26714903646355</v>
      </c>
      <c r="H19" s="15">
        <f t="shared" si="0"/>
        <v>2.0097102475102013</v>
      </c>
      <c r="I19" s="15"/>
      <c r="J19" s="15"/>
      <c r="K19" s="15"/>
    </row>
    <row r="20" spans="1:11" x14ac:dyDescent="0.3">
      <c r="A20">
        <v>2032</v>
      </c>
      <c r="B20" s="66">
        <f t="shared" si="1"/>
        <v>265.09090909090895</v>
      </c>
      <c r="C20" s="66">
        <f>$C$11*'Green H2'!I15/100</f>
        <v>160.02355701640911</v>
      </c>
      <c r="D20" s="15">
        <f>((B20*'Green H2'!I15/100)-C20)*117/2204.623</f>
        <v>8.8250712316694724</v>
      </c>
      <c r="F20" s="66">
        <f t="shared" si="2"/>
        <v>112.33870145049723</v>
      </c>
      <c r="G20" s="66">
        <f>$G$11*'Green H2'!I15/100</f>
        <v>73.857026315265742</v>
      </c>
      <c r="H20" s="15">
        <f t="shared" si="0"/>
        <v>2.0422339741634206</v>
      </c>
      <c r="I20" s="15"/>
      <c r="J20" s="15"/>
      <c r="K20" s="15"/>
    </row>
    <row r="21" spans="1:11" x14ac:dyDescent="0.3">
      <c r="A21">
        <v>2033</v>
      </c>
      <c r="B21" s="66">
        <f t="shared" si="1"/>
        <v>248.54545454545439</v>
      </c>
      <c r="C21" s="66"/>
      <c r="D21" s="15">
        <f t="shared" ref="D21:D32" si="3">((B21-C21)*117/2204.623)</f>
        <v>13.190381385759906</v>
      </c>
      <c r="F21" s="66">
        <f t="shared" si="2"/>
        <v>114.58547547950717</v>
      </c>
      <c r="G21" s="66"/>
      <c r="H21" s="15">
        <f t="shared" si="0"/>
        <v>6.0810853516008585</v>
      </c>
      <c r="I21" s="15"/>
      <c r="J21" s="15"/>
      <c r="K21" s="15"/>
    </row>
    <row r="22" spans="1:11" x14ac:dyDescent="0.3">
      <c r="A22">
        <v>2034</v>
      </c>
      <c r="B22" s="66">
        <f t="shared" si="1"/>
        <v>231.99999999999983</v>
      </c>
      <c r="C22" s="66"/>
      <c r="D22" s="15">
        <f t="shared" si="3"/>
        <v>12.312309179392567</v>
      </c>
      <c r="F22" s="66">
        <f t="shared" si="2"/>
        <v>116.87718498909732</v>
      </c>
      <c r="G22" s="66"/>
      <c r="H22" s="15">
        <f t="shared" si="0"/>
        <v>6.2027070586328756</v>
      </c>
      <c r="I22" s="15"/>
      <c r="J22" s="15"/>
      <c r="K22" s="15"/>
    </row>
    <row r="23" spans="1:11" x14ac:dyDescent="0.3">
      <c r="A23">
        <v>2035</v>
      </c>
      <c r="B23" s="66">
        <f t="shared" si="1"/>
        <v>215.45454545454527</v>
      </c>
      <c r="C23" s="66"/>
      <c r="D23" s="15">
        <f t="shared" si="3"/>
        <v>11.434236973025229</v>
      </c>
      <c r="F23" s="66">
        <f t="shared" si="2"/>
        <v>119.21472868887926</v>
      </c>
      <c r="G23" s="66"/>
      <c r="H23" s="15">
        <f t="shared" si="0"/>
        <v>6.3267611998055333</v>
      </c>
      <c r="I23" s="15"/>
      <c r="J23" s="15"/>
      <c r="K23" s="15"/>
    </row>
    <row r="24" spans="1:11" x14ac:dyDescent="0.3">
      <c r="A24">
        <v>2036</v>
      </c>
      <c r="B24" s="66">
        <f t="shared" si="1"/>
        <v>198.90909090909071</v>
      </c>
      <c r="C24" s="66"/>
      <c r="D24" s="15">
        <f t="shared" si="3"/>
        <v>10.556164766657888</v>
      </c>
      <c r="F24" s="66">
        <f t="shared" si="2"/>
        <v>121.59902326265684</v>
      </c>
      <c r="G24" s="66"/>
      <c r="H24" s="15">
        <f t="shared" si="0"/>
        <v>6.4532964238016435</v>
      </c>
      <c r="I24" s="15"/>
      <c r="J24" s="15"/>
      <c r="K24" s="15"/>
    </row>
    <row r="25" spans="1:11" x14ac:dyDescent="0.3">
      <c r="A25">
        <v>2037</v>
      </c>
      <c r="B25" s="66">
        <f t="shared" si="1"/>
        <v>182.36363636363615</v>
      </c>
      <c r="C25" s="66"/>
      <c r="D25" s="15">
        <f t="shared" si="3"/>
        <v>9.6780925602905477</v>
      </c>
      <c r="F25" s="66">
        <f t="shared" si="2"/>
        <v>124.03100372790998</v>
      </c>
      <c r="G25" s="66"/>
      <c r="H25" s="15">
        <f t="shared" si="0"/>
        <v>6.5823623522776762</v>
      </c>
      <c r="I25" s="15"/>
      <c r="J25" s="15"/>
      <c r="K25" s="15"/>
    </row>
    <row r="26" spans="1:11" x14ac:dyDescent="0.3">
      <c r="A26">
        <v>2038</v>
      </c>
      <c r="B26" s="66">
        <f t="shared" si="1"/>
        <v>165.81818181818159</v>
      </c>
      <c r="C26" s="66"/>
      <c r="D26" s="15">
        <f t="shared" si="3"/>
        <v>8.8000203539232089</v>
      </c>
      <c r="F26" s="66">
        <f t="shared" si="2"/>
        <v>126.51162380246818</v>
      </c>
      <c r="G26" s="66"/>
      <c r="H26" s="15">
        <f t="shared" si="0"/>
        <v>6.71400959932323</v>
      </c>
      <c r="I26" s="15"/>
      <c r="J26" s="15"/>
      <c r="K26" s="15"/>
    </row>
    <row r="27" spans="1:11" x14ac:dyDescent="0.3">
      <c r="A27">
        <v>2039</v>
      </c>
      <c r="B27" s="66">
        <f t="shared" si="1"/>
        <v>149.27272727272702</v>
      </c>
      <c r="C27" s="66"/>
      <c r="D27" s="15">
        <f t="shared" si="3"/>
        <v>7.9219481475558693</v>
      </c>
      <c r="F27" s="66">
        <f t="shared" si="2"/>
        <v>129.04185627851754</v>
      </c>
      <c r="G27" s="66"/>
      <c r="H27" s="15">
        <f t="shared" si="0"/>
        <v>6.8482897913096945</v>
      </c>
      <c r="I27" s="15"/>
      <c r="J27" s="15"/>
      <c r="K27" s="15"/>
    </row>
    <row r="28" spans="1:11" x14ac:dyDescent="0.3">
      <c r="A28">
        <v>2040</v>
      </c>
      <c r="B28" s="66">
        <f t="shared" si="1"/>
        <v>132.72727272727246</v>
      </c>
      <c r="C28" s="66"/>
      <c r="D28" s="15">
        <f t="shared" si="3"/>
        <v>7.0438759411885288</v>
      </c>
      <c r="F28" s="66">
        <f t="shared" si="2"/>
        <v>131.6226934040879</v>
      </c>
      <c r="G28" s="66"/>
      <c r="H28" s="15">
        <f t="shared" si="0"/>
        <v>6.9852555871358888</v>
      </c>
      <c r="I28" s="15"/>
      <c r="J28" s="15"/>
      <c r="K28" s="15"/>
    </row>
    <row r="29" spans="1:11" x14ac:dyDescent="0.3">
      <c r="A29">
        <v>2041</v>
      </c>
      <c r="B29" s="66">
        <f t="shared" si="1"/>
        <v>116.18181818181792</v>
      </c>
      <c r="C29" s="66"/>
      <c r="D29" s="15">
        <f t="shared" si="3"/>
        <v>6.16580373482119</v>
      </c>
      <c r="F29" s="66">
        <f t="shared" si="2"/>
        <v>134.25514727216967</v>
      </c>
      <c r="G29" s="66"/>
      <c r="H29" s="15">
        <f t="shared" si="0"/>
        <v>7.1249606988786072</v>
      </c>
      <c r="I29" s="15"/>
      <c r="J29" s="15"/>
      <c r="K29" s="15"/>
    </row>
    <row r="30" spans="1:11" x14ac:dyDescent="0.3">
      <c r="A30">
        <v>2042</v>
      </c>
      <c r="B30" s="66">
        <f t="shared" si="1"/>
        <v>99.63636363636337</v>
      </c>
      <c r="C30" s="66"/>
      <c r="D30" s="15">
        <f t="shared" si="3"/>
        <v>5.2877315284538513</v>
      </c>
      <c r="F30" s="66">
        <f t="shared" si="2"/>
        <v>136.94025021761306</v>
      </c>
      <c r="G30" s="66"/>
      <c r="H30" s="15">
        <f t="shared" si="0"/>
        <v>7.2674599128561779</v>
      </c>
      <c r="I30" s="15"/>
      <c r="J30" s="15"/>
      <c r="K30" s="15"/>
    </row>
    <row r="31" spans="1:11" x14ac:dyDescent="0.3">
      <c r="A31">
        <v>2043</v>
      </c>
      <c r="B31" s="66">
        <f t="shared" si="1"/>
        <v>83.090909090908823</v>
      </c>
      <c r="C31" s="66"/>
      <c r="D31" s="15">
        <f t="shared" si="3"/>
        <v>4.4096593220865126</v>
      </c>
      <c r="F31" s="66">
        <f t="shared" si="2"/>
        <v>139.67905522196531</v>
      </c>
      <c r="G31" s="66"/>
      <c r="H31" s="15">
        <f t="shared" si="0"/>
        <v>7.4128091111133019</v>
      </c>
      <c r="I31" s="15"/>
      <c r="J31" s="15"/>
      <c r="K31" s="15"/>
    </row>
    <row r="32" spans="1:11" x14ac:dyDescent="0.3">
      <c r="A32">
        <v>2044</v>
      </c>
      <c r="B32" s="66">
        <f t="shared" si="1"/>
        <v>66.545454545454277</v>
      </c>
      <c r="C32" s="66"/>
      <c r="D32" s="15">
        <f t="shared" si="3"/>
        <v>3.5315871157191729</v>
      </c>
      <c r="F32" s="66">
        <f t="shared" si="2"/>
        <v>142.47263632640463</v>
      </c>
      <c r="G32" s="66"/>
      <c r="H32" s="15">
        <f t="shared" si="0"/>
        <v>7.5610652933355684</v>
      </c>
      <c r="I32" s="15"/>
      <c r="J32" s="15"/>
      <c r="K32" s="15"/>
    </row>
    <row r="33" spans="1:11" x14ac:dyDescent="0.3">
      <c r="A33">
        <v>2045</v>
      </c>
      <c r="B33" s="66">
        <v>50</v>
      </c>
      <c r="C33" s="66"/>
      <c r="D33" s="15">
        <f>((B33-C33)*117/2204.623)</f>
        <v>2.6535149093518484</v>
      </c>
      <c r="F33" s="66">
        <f t="shared" si="2"/>
        <v>145.32208905293271</v>
      </c>
      <c r="G33" s="66"/>
      <c r="H33" s="15">
        <f t="shared" si="0"/>
        <v>7.7122865992022795</v>
      </c>
      <c r="I33" s="15"/>
      <c r="J33" s="15"/>
      <c r="K33" s="15"/>
    </row>
    <row r="34" spans="1:11" x14ac:dyDescent="0.3">
      <c r="A34" t="s">
        <v>231</v>
      </c>
      <c r="B34" s="15">
        <f>AVERAGE(B11:B33)</f>
        <v>231.99999999999983</v>
      </c>
      <c r="D34" s="15">
        <f>AVERAGE(D11:D33)</f>
        <v>9.797499399866636</v>
      </c>
      <c r="F34" s="15">
        <f>AVERAGE(F11:F33)</f>
        <v>117.88811050867687</v>
      </c>
      <c r="H34" s="15">
        <f>AVERAGE(H11:H33)</f>
        <v>4.7104359021631499</v>
      </c>
      <c r="I34" s="15"/>
      <c r="J34" s="15"/>
    </row>
    <row r="36" spans="1:11" x14ac:dyDescent="0.3">
      <c r="D36" s="15"/>
    </row>
    <row r="48" spans="1:11" x14ac:dyDescent="0.3">
      <c r="B48" s="15"/>
    </row>
  </sheetData>
  <mergeCells count="1">
    <mergeCell ref="B9:C9"/>
  </mergeCells>
  <hyperlinks>
    <hyperlink ref="F2" r:id="rId1" location=":~:text=The%20lab%20estimates%20the%20cost,%2480%2D%24160%20a%20ton." display="https://www.sciencedaily.com/releases/2022/04/220405143537.htm - :~:text=The%20lab%20estimates%20the%20cost,%2480%2D%24160%20a%20ton." xr:uid="{8AC30C0D-F3CA-490D-8716-95DD7BAF3794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4A98-C98F-4261-91FC-EF557629F9D6}">
  <dimension ref="A1:D26"/>
  <sheetViews>
    <sheetView topLeftCell="A7" workbookViewId="0">
      <selection activeCell="B26" sqref="B26"/>
    </sheetView>
  </sheetViews>
  <sheetFormatPr defaultRowHeight="14" x14ac:dyDescent="0.3"/>
  <cols>
    <col min="2" max="2" width="13.33203125" bestFit="1" customWidth="1"/>
    <col min="3" max="3" width="15.08203125" bestFit="1" customWidth="1"/>
    <col min="4" max="4" width="25" bestFit="1" customWidth="1"/>
  </cols>
  <sheetData>
    <row r="1" spans="1:4" x14ac:dyDescent="0.3">
      <c r="D1" s="90">
        <f>-PMT(RNG!K79,COUNT('Synthetic Methane'!D4:D26),NPV(RNG!K79,'Synthetic Methane'!D4:D26))</f>
        <v>36.841629843294584</v>
      </c>
    </row>
    <row r="2" spans="1:4" x14ac:dyDescent="0.3">
      <c r="B2" s="122" t="s">
        <v>228</v>
      </c>
      <c r="C2" s="122"/>
    </row>
    <row r="3" spans="1:4" x14ac:dyDescent="0.3">
      <c r="B3" t="s">
        <v>213</v>
      </c>
      <c r="C3" t="s">
        <v>226</v>
      </c>
      <c r="D3" t="s">
        <v>227</v>
      </c>
    </row>
    <row r="4" spans="1:4" x14ac:dyDescent="0.3">
      <c r="A4">
        <v>2023</v>
      </c>
      <c r="B4" s="66">
        <f>'Carbon Capture'!D11</f>
        <v>15.071964685118498</v>
      </c>
      <c r="C4" s="66">
        <f>'Green H2'!B6</f>
        <v>38.644188308543733</v>
      </c>
      <c r="D4" s="15">
        <f>B4+C4</f>
        <v>53.716152993662234</v>
      </c>
    </row>
    <row r="5" spans="1:4" x14ac:dyDescent="0.3">
      <c r="A5">
        <v>2024</v>
      </c>
      <c r="B5" s="66">
        <f>'Carbon Capture'!D12</f>
        <v>14.644122748177143</v>
      </c>
      <c r="C5" s="66">
        <f>'Green H2'!B7</f>
        <v>37.221533563024209</v>
      </c>
      <c r="D5" s="15">
        <f t="shared" ref="D5:D25" si="0">B5+C5</f>
        <v>51.865656311201349</v>
      </c>
    </row>
    <row r="6" spans="1:4" x14ac:dyDescent="0.3">
      <c r="A6">
        <v>2025</v>
      </c>
      <c r="B6" s="66">
        <f>'Carbon Capture'!D13</f>
        <v>14.061360580278553</v>
      </c>
      <c r="C6" s="66">
        <f>'Green H2'!B8</f>
        <v>35.425018669439353</v>
      </c>
      <c r="D6" s="15">
        <f t="shared" si="0"/>
        <v>49.486379249717906</v>
      </c>
    </row>
    <row r="7" spans="1:4" x14ac:dyDescent="0.3">
      <c r="A7">
        <v>2026</v>
      </c>
      <c r="B7" s="66">
        <f>'Carbon Capture'!D14</f>
        <v>13.427454745828928</v>
      </c>
      <c r="C7" s="66">
        <f>'Green H2'!B9</f>
        <v>33.539269728534336</v>
      </c>
      <c r="D7" s="15">
        <f t="shared" si="0"/>
        <v>46.966724474363261</v>
      </c>
    </row>
    <row r="8" spans="1:4" x14ac:dyDescent="0.3">
      <c r="A8">
        <v>2027</v>
      </c>
      <c r="B8" s="66">
        <f>'Carbon Capture'!D15</f>
        <v>12.758220956591124</v>
      </c>
      <c r="C8" s="66">
        <f>'Green H2'!B10</f>
        <v>31.578968876729327</v>
      </c>
      <c r="D8" s="15">
        <f t="shared" si="0"/>
        <v>44.337189833320451</v>
      </c>
    </row>
    <row r="9" spans="1:4" x14ac:dyDescent="0.3">
      <c r="A9">
        <v>2028</v>
      </c>
      <c r="B9" s="66">
        <f>'Carbon Capture'!D16</f>
        <v>12.052397408728021</v>
      </c>
      <c r="C9" s="66">
        <f>'Green H2'!B11</f>
        <v>29.539183453865402</v>
      </c>
      <c r="D9" s="15">
        <f t="shared" si="0"/>
        <v>41.591580862593425</v>
      </c>
    </row>
    <row r="10" spans="1:4" x14ac:dyDescent="0.3">
      <c r="A10">
        <v>2029</v>
      </c>
      <c r="B10" s="66">
        <f>'Carbon Capture'!D17</f>
        <v>11.30499634521008</v>
      </c>
      <c r="C10" s="66">
        <f>'Green H2'!B12</f>
        <v>27.414194462293139</v>
      </c>
      <c r="D10" s="15">
        <f t="shared" si="0"/>
        <v>38.719190807503217</v>
      </c>
    </row>
    <row r="11" spans="1:4" x14ac:dyDescent="0.3">
      <c r="A11">
        <v>2030</v>
      </c>
      <c r="B11" s="66">
        <f>'Carbon Capture'!D18</f>
        <v>10.518876274551523</v>
      </c>
      <c r="C11" s="66">
        <f>'Green H2'!B13</f>
        <v>25.201640759337501</v>
      </c>
      <c r="D11" s="15">
        <f t="shared" si="0"/>
        <v>35.720517033889024</v>
      </c>
    </row>
    <row r="12" spans="1:4" x14ac:dyDescent="0.3">
      <c r="A12">
        <v>2031</v>
      </c>
      <c r="B12" s="66">
        <f>'Carbon Capture'!D19</f>
        <v>9.6926953025529095</v>
      </c>
      <c r="C12" s="66">
        <f>'Green H2'!B14</f>
        <v>22.884303717567526</v>
      </c>
      <c r="D12" s="15">
        <f t="shared" si="0"/>
        <v>32.576999020120439</v>
      </c>
    </row>
    <row r="13" spans="1:4" x14ac:dyDescent="0.3">
      <c r="A13">
        <v>2032</v>
      </c>
      <c r="B13" s="66">
        <f>'Carbon Capture'!D20</f>
        <v>8.8250712316694724</v>
      </c>
      <c r="C13" s="66">
        <f>'Green H2'!B15</f>
        <v>20.442129650278531</v>
      </c>
      <c r="D13" s="15">
        <f t="shared" si="0"/>
        <v>29.267200881948003</v>
      </c>
    </row>
    <row r="14" spans="1:4" x14ac:dyDescent="0.3">
      <c r="A14">
        <v>2033</v>
      </c>
      <c r="B14" s="66">
        <f>'Carbon Capture'!D21</f>
        <v>13.190381385759906</v>
      </c>
      <c r="C14" s="66">
        <f>'Green H2'!B16</f>
        <v>20.00699738330049</v>
      </c>
      <c r="D14" s="15">
        <f t="shared" si="0"/>
        <v>33.197378769060393</v>
      </c>
    </row>
    <row r="15" spans="1:4" x14ac:dyDescent="0.3">
      <c r="A15">
        <v>2034</v>
      </c>
      <c r="B15" s="66">
        <f>'Carbon Capture'!D22</f>
        <v>12.312309179392567</v>
      </c>
      <c r="C15" s="66">
        <f>'Green H2'!B17</f>
        <v>19.542825305824678</v>
      </c>
      <c r="D15" s="15">
        <f t="shared" si="0"/>
        <v>31.855134485217246</v>
      </c>
    </row>
    <row r="16" spans="1:4" x14ac:dyDescent="0.3">
      <c r="A16">
        <v>2035</v>
      </c>
      <c r="B16" s="66">
        <f>'Carbon Capture'!D23</f>
        <v>11.434236973025229</v>
      </c>
      <c r="C16" s="66">
        <f>'Green H2'!B18</f>
        <v>19.048546270206419</v>
      </c>
      <c r="D16" s="15">
        <f t="shared" si="0"/>
        <v>30.482783243231648</v>
      </c>
    </row>
    <row r="17" spans="1:4" x14ac:dyDescent="0.3">
      <c r="A17">
        <v>2036</v>
      </c>
      <c r="B17" s="66">
        <f>'Carbon Capture'!D24</f>
        <v>10.556164766657888</v>
      </c>
      <c r="C17" s="66">
        <f>'Green H2'!B19</f>
        <v>18.523060229572927</v>
      </c>
      <c r="D17" s="15">
        <f t="shared" si="0"/>
        <v>29.079224996230813</v>
      </c>
    </row>
    <row r="18" spans="1:4" x14ac:dyDescent="0.3">
      <c r="A18">
        <v>2037</v>
      </c>
      <c r="B18" s="66">
        <f>'Carbon Capture'!D25</f>
        <v>9.6780925602905477</v>
      </c>
      <c r="C18" s="66">
        <f>'Green H2'!B20</f>
        <v>17.965233306756794</v>
      </c>
      <c r="D18" s="15">
        <f t="shared" si="0"/>
        <v>27.643325867047341</v>
      </c>
    </row>
    <row r="19" spans="1:4" x14ac:dyDescent="0.3">
      <c r="A19">
        <v>2038</v>
      </c>
      <c r="B19" s="66">
        <f>'Carbon Capture'!D26</f>
        <v>8.8000203539232089</v>
      </c>
      <c r="C19" s="66">
        <f>'Green H2'!B21</f>
        <v>17.373896838185633</v>
      </c>
      <c r="D19" s="15">
        <f t="shared" si="0"/>
        <v>26.173917192108842</v>
      </c>
    </row>
    <row r="20" spans="1:4" x14ac:dyDescent="0.3">
      <c r="A20">
        <v>2039</v>
      </c>
      <c r="B20" s="66">
        <f>'Carbon Capture'!D27</f>
        <v>7.9219481475558693</v>
      </c>
      <c r="C20" s="66">
        <f>'Green H2'!B22</f>
        <v>16.747846392076866</v>
      </c>
      <c r="D20" s="15">
        <f t="shared" si="0"/>
        <v>24.669794539632736</v>
      </c>
    </row>
    <row r="21" spans="1:4" x14ac:dyDescent="0.3">
      <c r="A21">
        <v>2040</v>
      </c>
      <c r="B21" s="66">
        <f>'Carbon Capture'!D28</f>
        <v>7.0438759411885288</v>
      </c>
      <c r="C21" s="66">
        <f>'Green H2'!B23</f>
        <v>16.085840760269637</v>
      </c>
      <c r="D21" s="15">
        <f t="shared" si="0"/>
        <v>23.129716701458165</v>
      </c>
    </row>
    <row r="22" spans="1:4" x14ac:dyDescent="0.3">
      <c r="A22">
        <v>2041</v>
      </c>
      <c r="B22" s="66">
        <f>'Carbon Capture'!D29</f>
        <v>6.16580373482119</v>
      </c>
      <c r="C22" s="66">
        <f>'Green H2'!B24</f>
        <v>15.386600923009119</v>
      </c>
      <c r="D22" s="15">
        <f t="shared" si="0"/>
        <v>21.552404657830309</v>
      </c>
    </row>
    <row r="23" spans="1:4" x14ac:dyDescent="0.3">
      <c r="A23">
        <v>2042</v>
      </c>
      <c r="B23" s="66">
        <f>'Carbon Capture'!D30</f>
        <v>5.2877315284538513</v>
      </c>
      <c r="C23" s="66">
        <f>'Green H2'!B25</f>
        <v>14.648808985981173</v>
      </c>
      <c r="D23" s="15">
        <f t="shared" si="0"/>
        <v>19.936540514435023</v>
      </c>
    </row>
    <row r="24" spans="1:4" x14ac:dyDescent="0.3">
      <c r="A24">
        <v>2043</v>
      </c>
      <c r="B24" s="66">
        <f>'Carbon Capture'!D31</f>
        <v>4.4096593220865126</v>
      </c>
      <c r="C24" s="66">
        <f>'Green H2'!B26</f>
        <v>13.871107088877258</v>
      </c>
      <c r="D24" s="15">
        <f t="shared" si="0"/>
        <v>18.280766410963771</v>
      </c>
    </row>
    <row r="25" spans="1:4" x14ac:dyDescent="0.3">
      <c r="A25">
        <v>2044</v>
      </c>
      <c r="B25" s="66">
        <f>'Carbon Capture'!D32</f>
        <v>3.5315871157191729</v>
      </c>
      <c r="C25" s="66">
        <f>'Green H2'!B27</f>
        <v>13.052096284751553</v>
      </c>
      <c r="D25" s="15">
        <f t="shared" si="0"/>
        <v>16.583683400470726</v>
      </c>
    </row>
    <row r="26" spans="1:4" x14ac:dyDescent="0.3">
      <c r="A26">
        <v>2045</v>
      </c>
      <c r="B26" s="66">
        <f>'Carbon Capture'!D33</f>
        <v>2.6535149093518484</v>
      </c>
      <c r="C26" s="66">
        <f>'Green H2'!B28</f>
        <v>12.190335389413287</v>
      </c>
      <c r="D26" s="15">
        <f>B26+C26</f>
        <v>14.843850298765135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3AD0-956B-4554-9D21-3658A54A4DAB}">
  <dimension ref="A1:K28"/>
  <sheetViews>
    <sheetView topLeftCell="A17" zoomScale="130" zoomScaleNormal="130" workbookViewId="0">
      <selection activeCell="B28" sqref="B28"/>
    </sheetView>
  </sheetViews>
  <sheetFormatPr defaultColWidth="31.08203125" defaultRowHeight="14" x14ac:dyDescent="0.3"/>
  <cols>
    <col min="1" max="1" width="4.83203125" bestFit="1" customWidth="1"/>
    <col min="2" max="2" width="29.83203125" bestFit="1" customWidth="1"/>
    <col min="3" max="3" width="6.75" bestFit="1" customWidth="1"/>
    <col min="4" max="4" width="13.83203125" customWidth="1"/>
    <col min="5" max="5" width="17.33203125" bestFit="1" customWidth="1"/>
    <col min="6" max="6" width="17.25" bestFit="1" customWidth="1"/>
    <col min="8" max="8" width="7.25" bestFit="1" customWidth="1"/>
    <col min="9" max="9" width="7.75" bestFit="1" customWidth="1"/>
    <col min="10" max="10" width="9.25" bestFit="1" customWidth="1"/>
    <col min="11" max="11" width="6.08203125" bestFit="1" customWidth="1"/>
  </cols>
  <sheetData>
    <row r="1" spans="1:11" s="90" customFormat="1" x14ac:dyDescent="0.3">
      <c r="J1" s="90">
        <f>-PMT(RNG!Q79,COUNT(J6:J28),NPV(RNG!Q79,J6:J28))</f>
        <v>22.449288102079954</v>
      </c>
    </row>
    <row r="2" spans="1:11" x14ac:dyDescent="0.3">
      <c r="B2" s="69" t="s">
        <v>233</v>
      </c>
      <c r="C2" s="86" t="s">
        <v>220</v>
      </c>
      <c r="D2" s="86" t="s">
        <v>221</v>
      </c>
      <c r="E2" s="86" t="s">
        <v>222</v>
      </c>
      <c r="F2" s="86" t="s">
        <v>255</v>
      </c>
      <c r="H2" s="86" t="s">
        <v>223</v>
      </c>
      <c r="I2" s="87" t="s">
        <v>224</v>
      </c>
      <c r="J2" s="86" t="s">
        <v>254</v>
      </c>
    </row>
    <row r="3" spans="1:11" x14ac:dyDescent="0.3">
      <c r="A3">
        <v>2020</v>
      </c>
      <c r="B3" s="69">
        <f>C3*$J$3</f>
        <v>61.459999999999994</v>
      </c>
      <c r="C3" s="66">
        <v>7</v>
      </c>
      <c r="I3" s="17"/>
      <c r="J3" s="81">
        <v>8.7799999999999994</v>
      </c>
      <c r="K3" s="17"/>
    </row>
    <row r="4" spans="1:11" x14ac:dyDescent="0.3">
      <c r="A4">
        <v>2021</v>
      </c>
      <c r="B4" s="69">
        <f t="shared" ref="B4" si="0">C4*$J$3</f>
        <v>59.703999999999994</v>
      </c>
      <c r="C4" s="66">
        <v>6.8</v>
      </c>
    </row>
    <row r="5" spans="1:11" x14ac:dyDescent="0.3">
      <c r="A5">
        <v>2022</v>
      </c>
      <c r="B5" s="69">
        <f>C5*$J$3</f>
        <v>58.826000000000001</v>
      </c>
      <c r="C5" s="66">
        <v>6.7</v>
      </c>
      <c r="H5" s="67"/>
      <c r="K5" s="74">
        <f>-PMT(0.068,20,NPV(0.068,K6:K15))</f>
        <v>2.1801061302723803</v>
      </c>
    </row>
    <row r="6" spans="1:11" x14ac:dyDescent="0.3">
      <c r="A6">
        <v>2023</v>
      </c>
      <c r="B6" s="66">
        <f>F6*$J$3</f>
        <v>38.644188308543733</v>
      </c>
      <c r="C6" s="66">
        <v>6.5813881900391502</v>
      </c>
      <c r="D6" s="66">
        <v>2.1800000000000002</v>
      </c>
      <c r="E6" s="82">
        <f>C6-D6</f>
        <v>4.4013881900391496</v>
      </c>
      <c r="F6" s="66">
        <f>E6*I6/100</f>
        <v>4.4013881900391496</v>
      </c>
      <c r="G6" s="82"/>
      <c r="H6" s="83">
        <v>3.1719999999999998E-2</v>
      </c>
      <c r="I6" s="84">
        <v>100</v>
      </c>
      <c r="J6" s="15">
        <f>F6*$J$3</f>
        <v>38.644188308543733</v>
      </c>
      <c r="K6">
        <v>3</v>
      </c>
    </row>
    <row r="7" spans="1:11" x14ac:dyDescent="0.3">
      <c r="A7">
        <v>2024</v>
      </c>
      <c r="B7" s="66">
        <f t="shared" ref="B7:B27" si="1">F7*$J$3</f>
        <v>37.221533563024209</v>
      </c>
      <c r="C7" s="66">
        <v>6.3581662129709811</v>
      </c>
      <c r="D7" s="66">
        <f>$D$6*I7/100</f>
        <v>2.2491496</v>
      </c>
      <c r="E7" s="82">
        <f t="shared" ref="E7:E14" si="2">C7-D7</f>
        <v>4.1090166129709811</v>
      </c>
      <c r="F7" s="66">
        <f t="shared" ref="F7:F12" si="3">E7*I7/100</f>
        <v>4.2393546199344208</v>
      </c>
      <c r="G7" s="82"/>
      <c r="H7" s="83">
        <v>2.3522916666666661E-2</v>
      </c>
      <c r="I7" s="84">
        <f t="shared" ref="I7:I28" si="4">I6*(1+H6)</f>
        <v>103.172</v>
      </c>
      <c r="J7" s="15">
        <f t="shared" ref="J7:J27" si="5">F7*$J$3</f>
        <v>37.221533563024209</v>
      </c>
      <c r="K7" s="85">
        <f>I7*$K$6/100</f>
        <v>3.0951599999999995</v>
      </c>
    </row>
    <row r="8" spans="1:11" x14ac:dyDescent="0.3">
      <c r="A8">
        <v>2025</v>
      </c>
      <c r="B8" s="66">
        <f t="shared" si="1"/>
        <v>35.425018669439353</v>
      </c>
      <c r="C8" s="66">
        <v>6.1228724023621997</v>
      </c>
      <c r="D8" s="66">
        <f>$D$6*I8/100</f>
        <v>2.3020561586116663</v>
      </c>
      <c r="E8" s="82">
        <f t="shared" si="2"/>
        <v>3.8208162437505333</v>
      </c>
      <c r="F8" s="66">
        <f t="shared" si="3"/>
        <v>4.0347401673621137</v>
      </c>
      <c r="G8" s="82"/>
      <c r="H8" s="83">
        <v>2.2333333333333334E-2</v>
      </c>
      <c r="I8" s="84">
        <f t="shared" si="4"/>
        <v>105.59890635833332</v>
      </c>
      <c r="J8" s="15">
        <f t="shared" si="5"/>
        <v>35.425018669439353</v>
      </c>
      <c r="K8" s="85">
        <f t="shared" ref="K8:K15" si="6">I8*$K$6/100</f>
        <v>3.1679671907499993</v>
      </c>
    </row>
    <row r="9" spans="1:11" x14ac:dyDescent="0.3">
      <c r="A9">
        <v>2026</v>
      </c>
      <c r="B9" s="66">
        <f t="shared" si="1"/>
        <v>33.539269728534336</v>
      </c>
      <c r="C9" s="66">
        <v>5.8918705243749283</v>
      </c>
      <c r="D9" s="66">
        <f t="shared" ref="D9:D15" si="7">$D$6*I9/100</f>
        <v>2.3534687461539936</v>
      </c>
      <c r="E9" s="82">
        <f t="shared" si="2"/>
        <v>3.5384017782209347</v>
      </c>
      <c r="F9" s="66">
        <f t="shared" si="3"/>
        <v>3.8199623836599472</v>
      </c>
      <c r="G9" s="82"/>
      <c r="H9" s="83">
        <v>2.2333333333333334E-2</v>
      </c>
      <c r="I9" s="84">
        <f t="shared" si="4"/>
        <v>107.95728193366944</v>
      </c>
      <c r="J9" s="15">
        <f t="shared" si="5"/>
        <v>33.539269728534336</v>
      </c>
      <c r="K9" s="85">
        <f t="shared" si="6"/>
        <v>3.2387184580100832</v>
      </c>
    </row>
    <row r="10" spans="1:11" x14ac:dyDescent="0.3">
      <c r="A10">
        <v>2027</v>
      </c>
      <c r="B10" s="66">
        <f t="shared" si="1"/>
        <v>31.578968876729327</v>
      </c>
      <c r="C10" s="66">
        <v>5.6648389932795986</v>
      </c>
      <c r="D10" s="66">
        <f t="shared" si="7"/>
        <v>2.4060295481514329</v>
      </c>
      <c r="E10" s="82">
        <f t="shared" si="2"/>
        <v>3.2588094451281657</v>
      </c>
      <c r="F10" s="66">
        <f t="shared" si="3"/>
        <v>3.5966934939327255</v>
      </c>
      <c r="G10" s="82"/>
      <c r="H10" s="83">
        <v>2.2333333333333334E-2</v>
      </c>
      <c r="I10" s="84">
        <f t="shared" si="4"/>
        <v>110.36832789685472</v>
      </c>
      <c r="J10" s="15">
        <f t="shared" si="5"/>
        <v>31.578968876729327</v>
      </c>
      <c r="K10" s="85">
        <f t="shared" si="6"/>
        <v>3.3110498369056414</v>
      </c>
    </row>
    <row r="11" spans="1:11" x14ac:dyDescent="0.3">
      <c r="A11">
        <v>2028</v>
      </c>
      <c r="B11" s="66">
        <f t="shared" si="1"/>
        <v>29.539183453865402</v>
      </c>
      <c r="C11" s="66">
        <v>5.4414850836044284</v>
      </c>
      <c r="D11" s="66">
        <f t="shared" si="7"/>
        <v>2.4597642080601485</v>
      </c>
      <c r="E11" s="82">
        <f t="shared" si="2"/>
        <v>2.9817208755442799</v>
      </c>
      <c r="F11" s="66">
        <f t="shared" si="3"/>
        <v>3.3643716917842146</v>
      </c>
      <c r="G11" s="82"/>
      <c r="H11" s="83">
        <v>2.1999999999999999E-2</v>
      </c>
      <c r="I11" s="84">
        <f t="shared" si="4"/>
        <v>112.83322055321781</v>
      </c>
      <c r="J11" s="15">
        <f t="shared" si="5"/>
        <v>29.539183453865402</v>
      </c>
      <c r="K11" s="85">
        <f t="shared" si="6"/>
        <v>3.3849966165965344</v>
      </c>
    </row>
    <row r="12" spans="1:11" x14ac:dyDescent="0.3">
      <c r="A12">
        <v>2029</v>
      </c>
      <c r="B12" s="66">
        <f t="shared" si="1"/>
        <v>27.414194462293139</v>
      </c>
      <c r="C12" s="66">
        <v>5.2215325614535049</v>
      </c>
      <c r="D12" s="66">
        <f t="shared" si="7"/>
        <v>2.5138790206374715</v>
      </c>
      <c r="E12" s="82">
        <f t="shared" si="2"/>
        <v>2.7076535408160334</v>
      </c>
      <c r="F12" s="66">
        <f t="shared" si="3"/>
        <v>3.1223456107395378</v>
      </c>
      <c r="G12" s="82"/>
      <c r="H12" s="83">
        <v>2.1999999999999999E-2</v>
      </c>
      <c r="I12" s="84">
        <f t="shared" si="4"/>
        <v>115.3155514053886</v>
      </c>
      <c r="J12" s="15">
        <f t="shared" si="5"/>
        <v>27.414194462293139</v>
      </c>
      <c r="K12" s="85">
        <f t="shared" si="6"/>
        <v>3.4594665421616582</v>
      </c>
    </row>
    <row r="13" spans="1:11" x14ac:dyDescent="0.3">
      <c r="A13">
        <v>2030</v>
      </c>
      <c r="B13" s="66">
        <f t="shared" si="1"/>
        <v>25.201640759337501</v>
      </c>
      <c r="C13" s="66">
        <v>5.0047258074007699</v>
      </c>
      <c r="D13" s="66">
        <f t="shared" si="7"/>
        <v>2.569184359091496</v>
      </c>
      <c r="E13" s="82">
        <f t="shared" si="2"/>
        <v>2.4355414483092739</v>
      </c>
      <c r="F13" s="66">
        <f>E13*I13/100</f>
        <v>2.8703463279427681</v>
      </c>
      <c r="G13" s="82"/>
      <c r="H13" s="83">
        <v>2.1999999999999999E-2</v>
      </c>
      <c r="I13" s="84">
        <f t="shared" si="4"/>
        <v>117.85249353630715</v>
      </c>
      <c r="J13" s="15">
        <f t="shared" si="5"/>
        <v>25.201640759337501</v>
      </c>
      <c r="K13" s="85">
        <f t="shared" si="6"/>
        <v>3.535574806089214</v>
      </c>
    </row>
    <row r="14" spans="1:11" x14ac:dyDescent="0.3">
      <c r="A14">
        <v>2031</v>
      </c>
      <c r="B14" s="66">
        <f t="shared" si="1"/>
        <v>22.884303717567526</v>
      </c>
      <c r="C14" s="66">
        <v>4.789687774860643</v>
      </c>
      <c r="D14" s="66">
        <f t="shared" si="7"/>
        <v>2.6257064149915088</v>
      </c>
      <c r="E14" s="82">
        <f t="shared" si="2"/>
        <v>2.1639813598691342</v>
      </c>
      <c r="F14" s="66">
        <f t="shared" ref="F14:F27" si="8">E14*I14/100</f>
        <v>2.6064127240965296</v>
      </c>
      <c r="G14" s="82"/>
      <c r="H14" s="83">
        <v>2.1999999999999999E-2</v>
      </c>
      <c r="I14" s="84">
        <f t="shared" si="4"/>
        <v>120.44524839410592</v>
      </c>
      <c r="J14" s="15">
        <f t="shared" si="5"/>
        <v>22.884303717567526</v>
      </c>
      <c r="K14" s="85">
        <f t="shared" si="6"/>
        <v>3.6133574518231772</v>
      </c>
    </row>
    <row r="15" spans="1:11" x14ac:dyDescent="0.3">
      <c r="A15">
        <v>2032</v>
      </c>
      <c r="B15" s="66">
        <f t="shared" si="1"/>
        <v>20.442129650278531</v>
      </c>
      <c r="C15" s="66">
        <v>4.5749053617465796</v>
      </c>
      <c r="D15" s="66">
        <f t="shared" si="7"/>
        <v>2.6834719561213221</v>
      </c>
      <c r="E15" s="82">
        <f>C15-D15</f>
        <v>1.8914334056252575</v>
      </c>
      <c r="F15" s="66">
        <f t="shared" si="8"/>
        <v>2.3282607802139559</v>
      </c>
      <c r="G15" s="82"/>
      <c r="H15" s="83">
        <v>2.1999999999999999E-2</v>
      </c>
      <c r="I15" s="84">
        <f t="shared" si="4"/>
        <v>123.09504385877625</v>
      </c>
      <c r="J15" s="15">
        <f t="shared" si="5"/>
        <v>20.442129650278531</v>
      </c>
      <c r="K15" s="85">
        <f t="shared" si="6"/>
        <v>3.6928513157632876</v>
      </c>
    </row>
    <row r="16" spans="1:11" x14ac:dyDescent="0.3">
      <c r="A16">
        <v>2033</v>
      </c>
      <c r="B16" s="66">
        <f t="shared" si="1"/>
        <v>20.00699738330049</v>
      </c>
      <c r="C16" s="66">
        <f>F16</f>
        <v>2.2787012965034728</v>
      </c>
      <c r="D16" s="66"/>
      <c r="E16" s="82">
        <f t="shared" ref="E16:E27" si="9">E15-($E$15-$E$28)/COUNT($A$16:$A$28)</f>
        <v>1.811323143654084</v>
      </c>
      <c r="F16" s="66">
        <f t="shared" si="8"/>
        <v>2.2787012965034728</v>
      </c>
      <c r="G16" s="82"/>
      <c r="H16" s="83">
        <v>2.1999999999999999E-2</v>
      </c>
      <c r="I16" s="84">
        <f t="shared" si="4"/>
        <v>125.80313482366932</v>
      </c>
      <c r="J16" s="15">
        <f t="shared" si="5"/>
        <v>20.00699738330049</v>
      </c>
      <c r="K16" s="85"/>
    </row>
    <row r="17" spans="1:11" x14ac:dyDescent="0.3">
      <c r="A17">
        <v>2034</v>
      </c>
      <c r="B17" s="66">
        <f t="shared" si="1"/>
        <v>19.542825305824678</v>
      </c>
      <c r="C17" s="66">
        <f t="shared" ref="C17:C28" si="10">F17</f>
        <v>2.2258343172921049</v>
      </c>
      <c r="D17" s="66"/>
      <c r="E17" s="82">
        <f t="shared" si="9"/>
        <v>1.7312128816829104</v>
      </c>
      <c r="F17" s="66">
        <f t="shared" si="8"/>
        <v>2.2258343172921049</v>
      </c>
      <c r="G17" s="82"/>
      <c r="H17" s="83">
        <v>2.1999999999999999E-2</v>
      </c>
      <c r="I17" s="84">
        <f t="shared" si="4"/>
        <v>128.57080378979006</v>
      </c>
      <c r="J17" s="15">
        <f t="shared" si="5"/>
        <v>19.542825305824678</v>
      </c>
      <c r="K17" s="85"/>
    </row>
    <row r="18" spans="1:11" x14ac:dyDescent="0.3">
      <c r="A18">
        <v>2035</v>
      </c>
      <c r="B18" s="66">
        <f t="shared" si="1"/>
        <v>19.048546270206419</v>
      </c>
      <c r="C18" s="66">
        <f t="shared" si="10"/>
        <v>2.1695382995679293</v>
      </c>
      <c r="D18" s="66"/>
      <c r="E18" s="82">
        <f t="shared" si="9"/>
        <v>1.6511026197117369</v>
      </c>
      <c r="F18" s="66">
        <f t="shared" si="8"/>
        <v>2.1695382995679293</v>
      </c>
      <c r="G18" s="82"/>
      <c r="H18" s="83">
        <v>2.1999999999999999E-2</v>
      </c>
      <c r="I18" s="84">
        <f t="shared" si="4"/>
        <v>131.39936147316544</v>
      </c>
      <c r="J18" s="15">
        <f t="shared" si="5"/>
        <v>19.048546270206419</v>
      </c>
      <c r="K18" s="85"/>
    </row>
    <row r="19" spans="1:11" x14ac:dyDescent="0.3">
      <c r="A19">
        <v>2036</v>
      </c>
      <c r="B19" s="66">
        <f t="shared" si="1"/>
        <v>18.523060229572927</v>
      </c>
      <c r="C19" s="66">
        <f t="shared" si="10"/>
        <v>2.10968795325432</v>
      </c>
      <c r="D19" s="66"/>
      <c r="E19" s="82">
        <f t="shared" si="9"/>
        <v>1.5709923577405633</v>
      </c>
      <c r="F19" s="66">
        <f t="shared" si="8"/>
        <v>2.10968795325432</v>
      </c>
      <c r="G19" s="82"/>
      <c r="H19" s="83">
        <v>2.1999999999999999E-2</v>
      </c>
      <c r="I19" s="84">
        <f t="shared" si="4"/>
        <v>134.29014742557507</v>
      </c>
      <c r="J19" s="15">
        <f t="shared" si="5"/>
        <v>18.523060229572927</v>
      </c>
    </row>
    <row r="20" spans="1:11" x14ac:dyDescent="0.3">
      <c r="A20">
        <v>2037</v>
      </c>
      <c r="B20" s="66">
        <f t="shared" si="1"/>
        <v>17.965233306756794</v>
      </c>
      <c r="C20" s="66">
        <f t="shared" si="10"/>
        <v>2.046154135165922</v>
      </c>
      <c r="D20" s="66"/>
      <c r="E20" s="82">
        <f t="shared" si="9"/>
        <v>1.4908820957693898</v>
      </c>
      <c r="F20" s="66">
        <f t="shared" si="8"/>
        <v>2.046154135165922</v>
      </c>
      <c r="G20" s="82"/>
      <c r="H20" s="83">
        <v>2.1999999999999999E-2</v>
      </c>
      <c r="I20" s="84">
        <f t="shared" si="4"/>
        <v>137.24453066893773</v>
      </c>
      <c r="J20" s="15">
        <f t="shared" si="5"/>
        <v>17.965233306756794</v>
      </c>
    </row>
    <row r="21" spans="1:11" x14ac:dyDescent="0.3">
      <c r="A21">
        <v>2038</v>
      </c>
      <c r="B21" s="66">
        <f t="shared" si="1"/>
        <v>17.373896838185633</v>
      </c>
      <c r="C21" s="66">
        <f t="shared" si="10"/>
        <v>1.9788037401122589</v>
      </c>
      <c r="D21" s="66"/>
      <c r="E21" s="82">
        <f t="shared" si="9"/>
        <v>1.4107718337982162</v>
      </c>
      <c r="F21" s="66">
        <f t="shared" si="8"/>
        <v>1.9788037401122589</v>
      </c>
      <c r="G21" s="82"/>
      <c r="H21" s="83">
        <v>2.1999999999999999E-2</v>
      </c>
      <c r="I21" s="84">
        <f t="shared" si="4"/>
        <v>140.26391034365437</v>
      </c>
      <c r="J21" s="15">
        <f t="shared" si="5"/>
        <v>17.373896838185633</v>
      </c>
    </row>
    <row r="22" spans="1:11" x14ac:dyDescent="0.3">
      <c r="A22">
        <v>2039</v>
      </c>
      <c r="B22" s="66">
        <f t="shared" si="1"/>
        <v>16.747846392076866</v>
      </c>
      <c r="C22" s="66">
        <f t="shared" si="10"/>
        <v>1.9074995890748141</v>
      </c>
      <c r="D22" s="66"/>
      <c r="E22" s="82">
        <f t="shared" si="9"/>
        <v>1.3306615718270427</v>
      </c>
      <c r="F22" s="66">
        <f t="shared" si="8"/>
        <v>1.9074995890748141</v>
      </c>
      <c r="G22" s="82"/>
      <c r="H22" s="83">
        <v>2.1999999999999999E-2</v>
      </c>
      <c r="I22" s="84">
        <f t="shared" si="4"/>
        <v>143.34971637121478</v>
      </c>
      <c r="J22" s="15">
        <f t="shared" si="5"/>
        <v>16.747846392076866</v>
      </c>
    </row>
    <row r="23" spans="1:11" x14ac:dyDescent="0.3">
      <c r="A23">
        <v>2040</v>
      </c>
      <c r="B23" s="66">
        <f t="shared" si="1"/>
        <v>16.085840760269637</v>
      </c>
      <c r="C23" s="66">
        <f t="shared" si="10"/>
        <v>1.8321003143815076</v>
      </c>
      <c r="D23" s="66"/>
      <c r="E23" s="82">
        <f t="shared" si="9"/>
        <v>1.2505513098558692</v>
      </c>
      <c r="F23" s="66">
        <f t="shared" si="8"/>
        <v>1.8321003143815076</v>
      </c>
      <c r="G23" s="82"/>
      <c r="H23" s="83">
        <v>2.1999999999999999E-2</v>
      </c>
      <c r="I23" s="84">
        <f t="shared" si="4"/>
        <v>146.50341013138151</v>
      </c>
      <c r="J23" s="15">
        <f t="shared" si="5"/>
        <v>16.085840760269637</v>
      </c>
    </row>
    <row r="24" spans="1:11" x14ac:dyDescent="0.3">
      <c r="A24">
        <v>2041</v>
      </c>
      <c r="B24" s="66">
        <f t="shared" si="1"/>
        <v>15.386600923009119</v>
      </c>
      <c r="C24" s="66">
        <f t="shared" si="10"/>
        <v>1.7524602418005832</v>
      </c>
      <c r="D24" s="66"/>
      <c r="E24" s="82">
        <f t="shared" si="9"/>
        <v>1.1704410478846956</v>
      </c>
      <c r="F24" s="66">
        <f t="shared" si="8"/>
        <v>1.7524602418005832</v>
      </c>
      <c r="G24" s="82"/>
      <c r="H24" s="83">
        <v>2.1999999999999999E-2</v>
      </c>
      <c r="I24" s="84">
        <f t="shared" si="4"/>
        <v>149.7264851542719</v>
      </c>
      <c r="J24" s="15">
        <f t="shared" si="5"/>
        <v>15.386600923009119</v>
      </c>
    </row>
    <row r="25" spans="1:11" x14ac:dyDescent="0.3">
      <c r="A25">
        <v>2042</v>
      </c>
      <c r="B25" s="66">
        <f t="shared" si="1"/>
        <v>14.648808985981173</v>
      </c>
      <c r="C25" s="66">
        <f t="shared" si="10"/>
        <v>1.6684292694739378</v>
      </c>
      <c r="D25" s="66"/>
      <c r="E25" s="82">
        <f t="shared" si="9"/>
        <v>1.0903307859135221</v>
      </c>
      <c r="F25" s="66">
        <f t="shared" si="8"/>
        <v>1.6684292694739378</v>
      </c>
      <c r="G25" s="82"/>
      <c r="H25" s="83">
        <v>2.1999999999999999E-2</v>
      </c>
      <c r="I25" s="84">
        <f t="shared" si="4"/>
        <v>153.0204678276659</v>
      </c>
      <c r="J25" s="15">
        <f t="shared" si="5"/>
        <v>14.648808985981173</v>
      </c>
    </row>
    <row r="26" spans="1:11" x14ac:dyDescent="0.3">
      <c r="A26">
        <v>2043</v>
      </c>
      <c r="B26" s="66">
        <f t="shared" si="1"/>
        <v>13.871107088877258</v>
      </c>
      <c r="C26" s="66">
        <f t="shared" si="10"/>
        <v>1.5798527436078882</v>
      </c>
      <c r="D26" s="66"/>
      <c r="E26" s="82">
        <f t="shared" si="9"/>
        <v>1.0102205239423485</v>
      </c>
      <c r="F26" s="66">
        <f t="shared" si="8"/>
        <v>1.5798527436078882</v>
      </c>
      <c r="G26" s="82"/>
      <c r="H26" s="83">
        <v>2.1999999999999999E-2</v>
      </c>
      <c r="I26" s="84">
        <f t="shared" si="4"/>
        <v>156.38691811987454</v>
      </c>
      <c r="J26" s="15">
        <f t="shared" si="5"/>
        <v>13.871107088877258</v>
      </c>
    </row>
    <row r="27" spans="1:11" x14ac:dyDescent="0.3">
      <c r="A27">
        <v>2044</v>
      </c>
      <c r="B27" s="66">
        <f t="shared" si="1"/>
        <v>13.052096284751553</v>
      </c>
      <c r="C27" s="66">
        <f t="shared" si="10"/>
        <v>1.4865713308373067</v>
      </c>
      <c r="D27" s="66"/>
      <c r="E27" s="82">
        <f t="shared" si="9"/>
        <v>0.93011026197117486</v>
      </c>
      <c r="F27" s="66">
        <f t="shared" si="8"/>
        <v>1.4865713308373067</v>
      </c>
      <c r="G27" s="82"/>
      <c r="H27" s="83">
        <v>2.1999999999999999E-2</v>
      </c>
      <c r="I27" s="84">
        <f t="shared" si="4"/>
        <v>159.82743031851177</v>
      </c>
      <c r="J27" s="15">
        <f t="shared" si="5"/>
        <v>13.052096284751553</v>
      </c>
    </row>
    <row r="28" spans="1:11" x14ac:dyDescent="0.3">
      <c r="A28">
        <v>2045</v>
      </c>
      <c r="B28" s="66">
        <f>F28*$J$3</f>
        <v>12.190335389413287</v>
      </c>
      <c r="C28" s="66">
        <f t="shared" si="10"/>
        <v>1.3884208871769119</v>
      </c>
      <c r="D28" s="66"/>
      <c r="E28" s="82">
        <v>0.85</v>
      </c>
      <c r="F28" s="66">
        <f>E28*I28/100</f>
        <v>1.3884208871769119</v>
      </c>
      <c r="G28" s="82"/>
      <c r="H28" s="83">
        <v>2.1999999999999999E-2</v>
      </c>
      <c r="I28" s="84">
        <f t="shared" si="4"/>
        <v>163.34363378551905</v>
      </c>
      <c r="J28" s="15">
        <f>F28*$J$3</f>
        <v>12.190335389413287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13BF-4B03-4371-82B4-8BB1654DB5AF}">
  <dimension ref="A1:L13"/>
  <sheetViews>
    <sheetView workbookViewId="0">
      <selection activeCell="C6" sqref="C6"/>
    </sheetView>
  </sheetViews>
  <sheetFormatPr defaultRowHeight="14" x14ac:dyDescent="0.3"/>
  <cols>
    <col min="1" max="1" width="32.08203125" customWidth="1"/>
    <col min="2" max="2" width="7.58203125" bestFit="1" customWidth="1"/>
    <col min="3" max="3" width="8.5" bestFit="1" customWidth="1"/>
    <col min="10" max="10" width="32.75" bestFit="1" customWidth="1"/>
    <col min="11" max="11" width="6.58203125" bestFit="1" customWidth="1"/>
    <col min="12" max="12" width="8.5" bestFit="1" customWidth="1"/>
  </cols>
  <sheetData>
    <row r="1" spans="1:12" x14ac:dyDescent="0.3">
      <c r="A1" s="97" t="s">
        <v>248</v>
      </c>
    </row>
    <row r="2" spans="1:12" x14ac:dyDescent="0.3">
      <c r="A2" s="97"/>
    </row>
    <row r="3" spans="1:12" x14ac:dyDescent="0.3">
      <c r="A3" t="s">
        <v>247</v>
      </c>
      <c r="J3" t="s">
        <v>246</v>
      </c>
    </row>
    <row r="4" spans="1:12" ht="14.5" x14ac:dyDescent="0.35">
      <c r="A4" s="96" t="s">
        <v>245</v>
      </c>
      <c r="B4" s="96" t="s">
        <v>244</v>
      </c>
      <c r="C4" s="96" t="s">
        <v>243</v>
      </c>
      <c r="J4" s="96" t="s">
        <v>245</v>
      </c>
      <c r="K4" s="96" t="s">
        <v>244</v>
      </c>
      <c r="L4" s="96" t="s">
        <v>243</v>
      </c>
    </row>
    <row r="5" spans="1:12" x14ac:dyDescent="0.3">
      <c r="A5" s="92" t="s">
        <v>178</v>
      </c>
      <c r="B5" s="94">
        <v>1280.2</v>
      </c>
      <c r="C5" s="95">
        <f>B5/($B$5+$B$6+$B$8+$B$12)</f>
        <v>0.21131340475050753</v>
      </c>
      <c r="J5" s="92" t="s">
        <v>178</v>
      </c>
      <c r="K5" s="94">
        <v>528.4</v>
      </c>
      <c r="L5" s="95">
        <f>K5/($K$5+$K$6+$K$8+$K$12)</f>
        <v>0.50564593301435401</v>
      </c>
    </row>
    <row r="6" spans="1:12" x14ac:dyDescent="0.3">
      <c r="A6" s="92" t="s">
        <v>242</v>
      </c>
      <c r="B6" s="94">
        <v>2572.4</v>
      </c>
      <c r="C6" s="95">
        <f>B6/($B$5+$B$6+$B$8+$B$12)</f>
        <v>0.42460756317778908</v>
      </c>
      <c r="J6" s="92" t="s">
        <v>242</v>
      </c>
      <c r="K6" s="94">
        <v>231.2</v>
      </c>
      <c r="L6" s="95">
        <f t="shared" ref="L6:L12" si="0">K6/($K$5+$K$6+$K$8+$K$12)</f>
        <v>0.22124401913875597</v>
      </c>
    </row>
    <row r="7" spans="1:12" x14ac:dyDescent="0.3">
      <c r="A7" s="92" t="s">
        <v>241</v>
      </c>
      <c r="B7" s="94">
        <v>83.2</v>
      </c>
      <c r="C7" s="95"/>
      <c r="J7" s="92" t="s">
        <v>241</v>
      </c>
      <c r="K7" s="94">
        <v>24</v>
      </c>
      <c r="L7" s="95"/>
    </row>
    <row r="8" spans="1:12" x14ac:dyDescent="0.3">
      <c r="A8" s="92" t="s">
        <v>93</v>
      </c>
      <c r="B8" s="94">
        <v>364.1</v>
      </c>
      <c r="C8" s="95">
        <f t="shared" ref="C8:C12" si="1">B8/($B$5+$B$6+$B$8+$B$12)</f>
        <v>6.0099367809451486E-2</v>
      </c>
      <c r="J8" s="92" t="s">
        <v>93</v>
      </c>
      <c r="K8" s="94">
        <v>29.2</v>
      </c>
      <c r="L8" s="95">
        <f t="shared" si="0"/>
        <v>2.7942583732057415E-2</v>
      </c>
    </row>
    <row r="9" spans="1:12" x14ac:dyDescent="0.3">
      <c r="A9" s="92" t="s">
        <v>240</v>
      </c>
      <c r="B9" s="94">
        <v>2568.5</v>
      </c>
      <c r="C9" s="95"/>
      <c r="J9" s="92" t="s">
        <v>240</v>
      </c>
      <c r="K9" s="94">
        <v>254.6</v>
      </c>
      <c r="L9" s="95"/>
    </row>
    <row r="10" spans="1:12" x14ac:dyDescent="0.3">
      <c r="A10" s="92" t="s">
        <v>239</v>
      </c>
      <c r="B10" s="94">
        <v>652</v>
      </c>
      <c r="C10" s="95"/>
      <c r="J10" s="92" t="s">
        <v>239</v>
      </c>
      <c r="K10" s="94">
        <v>108.6</v>
      </c>
      <c r="L10" s="95"/>
    </row>
    <row r="11" spans="1:12" x14ac:dyDescent="0.3">
      <c r="A11" s="92" t="s">
        <v>238</v>
      </c>
      <c r="B11" s="94">
        <v>4600.8999999999996</v>
      </c>
      <c r="C11" s="95"/>
      <c r="J11" s="92" t="s">
        <v>238</v>
      </c>
      <c r="K11" s="94">
        <v>123.4</v>
      </c>
      <c r="L11" s="95"/>
    </row>
    <row r="12" spans="1:12" x14ac:dyDescent="0.3">
      <c r="A12" s="92" t="s">
        <v>237</v>
      </c>
      <c r="B12" s="94">
        <v>1841.6</v>
      </c>
      <c r="C12" s="95">
        <f t="shared" si="1"/>
        <v>0.3039796642622517</v>
      </c>
      <c r="J12" s="92" t="s">
        <v>237</v>
      </c>
      <c r="K12" s="94">
        <v>256.2</v>
      </c>
      <c r="L12" s="95">
        <f t="shared" si="0"/>
        <v>0.24516746411483253</v>
      </c>
    </row>
    <row r="13" spans="1:12" x14ac:dyDescent="0.3">
      <c r="A13" s="92" t="s">
        <v>236</v>
      </c>
      <c r="B13" s="94">
        <f>SUM(B5:B12)</f>
        <v>13962.9</v>
      </c>
      <c r="C13" s="93">
        <f>SUM(C5:C12)</f>
        <v>0.99999999999999978</v>
      </c>
      <c r="J13" s="92" t="s">
        <v>236</v>
      </c>
      <c r="K13" s="94">
        <f>SUM(K5:K12)</f>
        <v>1555.6</v>
      </c>
      <c r="L13" s="93">
        <f>SUM(L5:L12)</f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24E7-2EF7-4B53-892C-B9FA4B923342}">
  <dimension ref="A1:AB34"/>
  <sheetViews>
    <sheetView workbookViewId="0">
      <selection activeCell="I25" sqref="I25"/>
    </sheetView>
  </sheetViews>
  <sheetFormatPr defaultRowHeight="14" x14ac:dyDescent="0.3"/>
  <cols>
    <col min="1" max="1" width="11.25" bestFit="1" customWidth="1"/>
    <col min="2" max="2" width="5.33203125" bestFit="1" customWidth="1"/>
    <col min="3" max="3" width="8.83203125" bestFit="1" customWidth="1"/>
    <col min="4" max="4" width="9.08203125" bestFit="1" customWidth="1"/>
    <col min="5" max="5" width="12" bestFit="1" customWidth="1"/>
    <col min="6" max="6" width="8.83203125" bestFit="1" customWidth="1"/>
    <col min="7" max="7" width="9.5" bestFit="1" customWidth="1"/>
    <col min="8" max="8" width="9.33203125" bestFit="1" customWidth="1"/>
    <col min="9" max="9" width="9.83203125" bestFit="1" customWidth="1"/>
    <col min="10" max="10" width="12.33203125" bestFit="1" customWidth="1"/>
    <col min="11" max="11" width="1.83203125" bestFit="1" customWidth="1"/>
    <col min="12" max="12" width="15.5" bestFit="1" customWidth="1"/>
    <col min="13" max="13" width="19.83203125" bestFit="1" customWidth="1"/>
    <col min="14" max="14" width="15.75" bestFit="1" customWidth="1"/>
    <col min="15" max="15" width="1.83203125" bestFit="1" customWidth="1"/>
    <col min="16" max="16" width="15.08203125" bestFit="1" customWidth="1"/>
    <col min="17" max="17" width="19.5" bestFit="1" customWidth="1"/>
    <col min="18" max="18" width="15.33203125" bestFit="1" customWidth="1"/>
    <col min="20" max="22" width="7.58203125" bestFit="1" customWidth="1"/>
    <col min="23" max="23" width="11.25" bestFit="1" customWidth="1"/>
    <col min="25" max="25" width="7.33203125" bestFit="1" customWidth="1"/>
    <col min="26" max="26" width="7.58203125" bestFit="1" customWidth="1"/>
    <col min="27" max="27" width="6.58203125" bestFit="1" customWidth="1"/>
    <col min="28" max="28" width="11.25" bestFit="1" customWidth="1"/>
  </cols>
  <sheetData>
    <row r="1" spans="1:28" x14ac:dyDescent="0.3">
      <c r="A1" t="s">
        <v>263</v>
      </c>
      <c r="Q1" t="s">
        <v>256</v>
      </c>
      <c r="T1" s="123" t="s">
        <v>250</v>
      </c>
      <c r="U1" s="123"/>
      <c r="V1" s="123"/>
      <c r="W1" s="123"/>
      <c r="Y1" s="123" t="s">
        <v>251</v>
      </c>
      <c r="Z1" s="123"/>
      <c r="AA1" s="123"/>
      <c r="AB1" s="123"/>
    </row>
    <row r="2" spans="1:28" x14ac:dyDescent="0.3">
      <c r="A2" s="98" t="s">
        <v>249</v>
      </c>
      <c r="B2" s="98" t="s">
        <v>234</v>
      </c>
      <c r="C2" s="98" t="str">
        <f>[1]Summary!R2</f>
        <v>Northeast</v>
      </c>
      <c r="D2" s="98" t="str">
        <f>[1]Summary!S2</f>
        <v>Southeast</v>
      </c>
      <c r="E2" s="98" t="str">
        <f>[1]Summary!T2</f>
        <v>Mid-Continent</v>
      </c>
      <c r="F2" s="98" t="str">
        <f>[1]Summary!U2</f>
        <v>West</v>
      </c>
      <c r="G2" s="98" t="str">
        <f>[1]Summary!V2</f>
        <v>Gulf Coast</v>
      </c>
      <c r="H2" s="98" t="str">
        <f>[1]Summary!W2</f>
        <v>Rocky Mtn</v>
      </c>
      <c r="I2" s="98" t="str">
        <f>[1]Summary!X2</f>
        <v>Total US</v>
      </c>
      <c r="J2" s="98" t="str">
        <f>[1]Summary!Y2</f>
        <v>Year</v>
      </c>
      <c r="K2" s="98"/>
      <c r="L2" s="98" t="s">
        <v>257</v>
      </c>
      <c r="M2" s="98" t="s">
        <v>258</v>
      </c>
      <c r="N2" s="98" t="s">
        <v>259</v>
      </c>
      <c r="O2" s="98"/>
      <c r="P2" s="98" t="s">
        <v>260</v>
      </c>
      <c r="Q2" s="98" t="s">
        <v>261</v>
      </c>
      <c r="R2" s="98" t="s">
        <v>262</v>
      </c>
      <c r="T2" s="99" t="s">
        <v>178</v>
      </c>
      <c r="U2" s="99" t="s">
        <v>91</v>
      </c>
      <c r="V2" s="99" t="s">
        <v>179</v>
      </c>
      <c r="W2" s="99" t="s">
        <v>180</v>
      </c>
      <c r="Y2" s="99" t="s">
        <v>178</v>
      </c>
      <c r="Z2" s="99" t="s">
        <v>91</v>
      </c>
      <c r="AA2" s="99" t="s">
        <v>179</v>
      </c>
      <c r="AB2" s="99" t="s">
        <v>180</v>
      </c>
    </row>
    <row r="3" spans="1:28" x14ac:dyDescent="0.3">
      <c r="A3" s="98">
        <v>365</v>
      </c>
      <c r="B3" s="105">
        <v>2023</v>
      </c>
      <c r="C3" s="98">
        <v>765958.50710000005</v>
      </c>
      <c r="D3" s="98">
        <v>457592.10599999997</v>
      </c>
      <c r="E3" s="98">
        <v>1898793.253</v>
      </c>
      <c r="F3" s="98">
        <v>724235.7790000001</v>
      </c>
      <c r="G3" s="98">
        <v>308278.47000000003</v>
      </c>
      <c r="H3" s="98">
        <v>98043.631700000013</v>
      </c>
      <c r="I3" s="98">
        <v>4252901.7467999998</v>
      </c>
      <c r="J3" s="98">
        <v>1552309137.582</v>
      </c>
      <c r="K3" s="98"/>
      <c r="L3" s="98">
        <v>2944910.8108267244</v>
      </c>
      <c r="M3" s="98">
        <v>5889821.6216534488</v>
      </c>
      <c r="N3" s="98">
        <v>8834732.4324801732</v>
      </c>
      <c r="O3" s="98"/>
      <c r="P3" s="98">
        <v>8068.2487967855459</v>
      </c>
      <c r="Q3" s="98">
        <v>16136.497593571092</v>
      </c>
      <c r="R3" s="98">
        <v>24204.746390356639</v>
      </c>
      <c r="T3" s="94">
        <f>Q3*'RNG Potential'!$C$5</f>
        <v>3409.8582472458788</v>
      </c>
      <c r="U3" s="94">
        <f>Q3*'RNG Potential'!$C$6</f>
        <v>6851.678921430479</v>
      </c>
      <c r="V3" s="94">
        <f>Q3*'RNG Potential'!$C$12</f>
        <v>4905.1671208623729</v>
      </c>
      <c r="W3" s="94">
        <f>Q3*'RNG Potential'!$C$8</f>
        <v>969.79330403235781</v>
      </c>
      <c r="Y3" s="94">
        <f>P3*'RNG Potential'!$C$5</f>
        <v>1704.9291236229394</v>
      </c>
      <c r="Z3" s="94">
        <f>P3*'RNG Potential'!$C$6</f>
        <v>3425.8394607152395</v>
      </c>
      <c r="AA3" s="94">
        <f>P3*'RNG Potential'!$C$12</f>
        <v>2452.5835604311865</v>
      </c>
      <c r="AB3" s="94">
        <f>P3*'RNG Potential'!$C$8</f>
        <v>484.8966520161789</v>
      </c>
    </row>
    <row r="4" spans="1:28" x14ac:dyDescent="0.3">
      <c r="A4" s="98">
        <v>366</v>
      </c>
      <c r="B4" s="105">
        <v>2024</v>
      </c>
      <c r="C4" s="98">
        <v>914264.66410000005</v>
      </c>
      <c r="D4" s="98">
        <v>559418.94099999999</v>
      </c>
      <c r="E4" s="98">
        <v>2198624.5460000001</v>
      </c>
      <c r="F4" s="98">
        <v>851288.10699999996</v>
      </c>
      <c r="G4" s="98">
        <v>372133.36199999996</v>
      </c>
      <c r="H4" s="98">
        <v>118548.62850000002</v>
      </c>
      <c r="I4" s="98">
        <v>5014278.2486000005</v>
      </c>
      <c r="J4" s="98">
        <v>1835225838.9876001</v>
      </c>
      <c r="K4" s="98"/>
      <c r="L4" s="98">
        <v>3481636.6680426337</v>
      </c>
      <c r="M4" s="98">
        <v>6963273.3360852674</v>
      </c>
      <c r="N4" s="98">
        <v>10444910.004127901</v>
      </c>
      <c r="O4" s="98"/>
      <c r="P4" s="98">
        <v>9512.6684919197633</v>
      </c>
      <c r="Q4" s="98">
        <v>19025.336983839527</v>
      </c>
      <c r="R4" s="98">
        <v>28538.005475759292</v>
      </c>
      <c r="T4" s="94">
        <f>Q4*'RNG Potential'!$C$5</f>
        <v>4020.3087345808822</v>
      </c>
      <c r="U4" s="94">
        <f>Q4*'RNG Potential'!$C$6</f>
        <v>8078.3019753443687</v>
      </c>
      <c r="V4" s="94">
        <f>Q4*'RNG Potential'!$C$12</f>
        <v>5783.3155488237398</v>
      </c>
      <c r="W4" s="94">
        <f>Q4*'RNG Potential'!$C$8</f>
        <v>1143.410725090532</v>
      </c>
      <c r="Y4" s="94">
        <f>P4*'RNG Potential'!$C$5</f>
        <v>2010.1543672904411</v>
      </c>
      <c r="Z4" s="94">
        <f>P4*'RNG Potential'!$C$6</f>
        <v>4039.1509876721843</v>
      </c>
      <c r="AA4" s="94">
        <f>P4*'RNG Potential'!$C$12</f>
        <v>2891.6577744118699</v>
      </c>
      <c r="AB4" s="94">
        <f>P4*'RNG Potential'!$C$8</f>
        <v>571.70536254526598</v>
      </c>
    </row>
    <row r="5" spans="1:28" x14ac:dyDescent="0.3">
      <c r="A5" s="98">
        <v>365</v>
      </c>
      <c r="B5" s="105">
        <v>2025</v>
      </c>
      <c r="C5" s="98">
        <v>1046309.1112999998</v>
      </c>
      <c r="D5" s="98">
        <v>660769.20400000014</v>
      </c>
      <c r="E5" s="98">
        <v>2560909.4939999999</v>
      </c>
      <c r="F5" s="98">
        <v>956796.02500000002</v>
      </c>
      <c r="G5" s="98">
        <v>427500.68399999995</v>
      </c>
      <c r="H5" s="98">
        <v>138107.16030000002</v>
      </c>
      <c r="I5" s="98">
        <v>5790391.6786000002</v>
      </c>
      <c r="J5" s="98">
        <v>2113492962.6890001</v>
      </c>
      <c r="K5" s="98"/>
      <c r="L5" s="98">
        <v>4009541.7360772034</v>
      </c>
      <c r="M5" s="98">
        <v>8019083.4721544068</v>
      </c>
      <c r="N5" s="98">
        <v>12028625.208231609</v>
      </c>
      <c r="O5" s="98"/>
      <c r="P5" s="98">
        <v>10985.04585226631</v>
      </c>
      <c r="Q5" s="98">
        <v>21970.09170453262</v>
      </c>
      <c r="R5" s="98">
        <v>32955.137556798931</v>
      </c>
      <c r="T5" s="94">
        <f>Q5*'RNG Potential'!$C$5</f>
        <v>4642.5748807656691</v>
      </c>
      <c r="U5" s="94">
        <f>Q5*'RNG Potential'!$C$6</f>
        <v>9328.6671014541553</v>
      </c>
      <c r="V5" s="94">
        <f>Q5*'RNG Potential'!$C$12</f>
        <v>6678.4611001547073</v>
      </c>
      <c r="W5" s="94">
        <f>Q5*'RNG Potential'!$C$8</f>
        <v>1320.3886221580849</v>
      </c>
      <c r="Y5" s="94">
        <f>P5*'RNG Potential'!$C$5</f>
        <v>2321.2874403828346</v>
      </c>
      <c r="Z5" s="94">
        <f>P5*'RNG Potential'!$C$6</f>
        <v>4664.3335507270776</v>
      </c>
      <c r="AA5" s="94">
        <f>P5*'RNG Potential'!$C$12</f>
        <v>3339.2305500773537</v>
      </c>
      <c r="AB5" s="94">
        <f>P5*'RNG Potential'!$C$8</f>
        <v>660.19431107904245</v>
      </c>
    </row>
    <row r="6" spans="1:28" x14ac:dyDescent="0.3">
      <c r="A6" s="98">
        <v>365</v>
      </c>
      <c r="B6" s="105">
        <v>2026</v>
      </c>
      <c r="C6" s="98">
        <v>1208452.7999</v>
      </c>
      <c r="D6" s="98">
        <v>774351.29800000007</v>
      </c>
      <c r="E6" s="98">
        <v>2918448.5789999999</v>
      </c>
      <c r="F6" s="98">
        <v>1092130.8330000001</v>
      </c>
      <c r="G6" s="98">
        <v>495264.66200000001</v>
      </c>
      <c r="H6" s="98">
        <v>159539.25319999998</v>
      </c>
      <c r="I6" s="98">
        <v>6648187.4251000006</v>
      </c>
      <c r="J6" s="98">
        <v>2426588410.1615</v>
      </c>
      <c r="K6" s="98"/>
      <c r="L6" s="98">
        <v>4603520.1813233839</v>
      </c>
      <c r="M6" s="98">
        <v>9207040.3626467679</v>
      </c>
      <c r="N6" s="98">
        <v>13810560.543970153</v>
      </c>
      <c r="O6" s="98"/>
      <c r="P6" s="98">
        <v>12612.38405842023</v>
      </c>
      <c r="Q6" s="98">
        <v>25224.76811684046</v>
      </c>
      <c r="R6" s="98">
        <v>37837.152175260693</v>
      </c>
      <c r="T6" s="94">
        <f>Q6*'RNG Potential'!$C$5</f>
        <v>5330.3316348116059</v>
      </c>
      <c r="U6" s="94">
        <f>Q6*'RNG Potential'!$C$6</f>
        <v>10710.627321816415</v>
      </c>
      <c r="V6" s="94">
        <f>Q6*'RNG Potential'!$C$12</f>
        <v>7667.8165432503138</v>
      </c>
      <c r="W6" s="94">
        <f>Q6*'RNG Potential'!$C$8</f>
        <v>1515.9926169621197</v>
      </c>
      <c r="Y6" s="94">
        <f>P6*'RNG Potential'!$C$5</f>
        <v>2665.165817405803</v>
      </c>
      <c r="Z6" s="94">
        <f>P6*'RNG Potential'!$C$6</f>
        <v>5355.3136609082076</v>
      </c>
      <c r="AA6" s="94">
        <f>P6*'RNG Potential'!$C$12</f>
        <v>3833.9082716251569</v>
      </c>
      <c r="AB6" s="94">
        <f>P6*'RNG Potential'!$C$8</f>
        <v>757.99630848105983</v>
      </c>
    </row>
    <row r="7" spans="1:28" x14ac:dyDescent="0.3">
      <c r="A7" s="98">
        <v>365</v>
      </c>
      <c r="B7" s="105">
        <v>2027</v>
      </c>
      <c r="C7" s="98">
        <v>1409121.8089999997</v>
      </c>
      <c r="D7" s="98">
        <v>902460.53700000001</v>
      </c>
      <c r="E7" s="98">
        <v>3216221.344</v>
      </c>
      <c r="F7" s="98">
        <v>1268182.2490000001</v>
      </c>
      <c r="G7" s="98">
        <v>581198.88</v>
      </c>
      <c r="H7" s="98">
        <v>184152.14689999999</v>
      </c>
      <c r="I7" s="98">
        <v>7561336.9658999993</v>
      </c>
      <c r="J7" s="98">
        <v>2759887992.5534997</v>
      </c>
      <c r="K7" s="98"/>
      <c r="L7" s="98">
        <v>5235828.2182129649</v>
      </c>
      <c r="M7" s="98">
        <v>10471656.43642593</v>
      </c>
      <c r="N7" s="98">
        <v>15707484.654638894</v>
      </c>
      <c r="O7" s="98"/>
      <c r="P7" s="98">
        <v>14344.734844419083</v>
      </c>
      <c r="Q7" s="98">
        <v>28689.469688838166</v>
      </c>
      <c r="R7" s="98">
        <v>43034.204533257245</v>
      </c>
      <c r="T7" s="94">
        <f>Q7*'RNG Potential'!$C$5</f>
        <v>6062.4695204348764</v>
      </c>
      <c r="U7" s="94">
        <f>Q7*'RNG Potential'!$C$6</f>
        <v>12181.765813440616</v>
      </c>
      <c r="V7" s="94">
        <f>Q7*'RNG Potential'!$C$12</f>
        <v>8721.0153638750726</v>
      </c>
      <c r="W7" s="94">
        <f>Q7*'RNG Potential'!$C$8</f>
        <v>1724.2189910875945</v>
      </c>
      <c r="Y7" s="94">
        <f>P7*'RNG Potential'!$C$5</f>
        <v>3031.2347602174382</v>
      </c>
      <c r="Z7" s="94">
        <f>P7*'RNG Potential'!$C$6</f>
        <v>6090.8829067203078</v>
      </c>
      <c r="AA7" s="94">
        <f>P7*'RNG Potential'!$C$12</f>
        <v>4360.5076819375363</v>
      </c>
      <c r="AB7" s="94">
        <f>P7*'RNG Potential'!$C$8</f>
        <v>862.10949554379727</v>
      </c>
    </row>
    <row r="8" spans="1:28" x14ac:dyDescent="0.3">
      <c r="A8" s="98">
        <v>366</v>
      </c>
      <c r="B8" s="105">
        <v>2028</v>
      </c>
      <c r="C8" s="98">
        <v>1603670.1889999995</v>
      </c>
      <c r="D8" s="98">
        <v>1029922.528</v>
      </c>
      <c r="E8" s="98">
        <v>3511401.22</v>
      </c>
      <c r="F8" s="98">
        <v>1435421.0720000004</v>
      </c>
      <c r="G8" s="98">
        <v>666200.89999999991</v>
      </c>
      <c r="H8" s="98">
        <v>207942.85909999997</v>
      </c>
      <c r="I8" s="98">
        <v>8454558.7680999991</v>
      </c>
      <c r="J8" s="98">
        <v>3094368509.1245995</v>
      </c>
      <c r="K8" s="98"/>
      <c r="L8" s="98">
        <v>5870376.6244637175</v>
      </c>
      <c r="M8" s="98">
        <v>11740753.248927435</v>
      </c>
      <c r="N8" s="98">
        <v>17611129.873391151</v>
      </c>
      <c r="O8" s="98"/>
      <c r="P8" s="98">
        <v>16039.280394709611</v>
      </c>
      <c r="Q8" s="98">
        <v>32078.560789419222</v>
      </c>
      <c r="R8" s="98">
        <v>48117.841184128833</v>
      </c>
      <c r="T8" s="94">
        <f>Q8*'RNG Potential'!$C$5</f>
        <v>6778.6298999083047</v>
      </c>
      <c r="U8" s="94">
        <f>Q8*'RNG Potential'!$C$6</f>
        <v>13620.79952704587</v>
      </c>
      <c r="V8" s="94">
        <f>Q8*'RNG Potential'!$C$12</f>
        <v>9751.230138783887</v>
      </c>
      <c r="W8" s="94">
        <f>Q8*'RNG Potential'!$C$8</f>
        <v>1927.9012236811543</v>
      </c>
      <c r="Y8" s="94">
        <f>P8*'RNG Potential'!$C$5</f>
        <v>3389.3149499541523</v>
      </c>
      <c r="Z8" s="94">
        <f>P8*'RNG Potential'!$C$6</f>
        <v>6810.3997635229352</v>
      </c>
      <c r="AA8" s="94">
        <f>P8*'RNG Potential'!$C$12</f>
        <v>4875.6150693919435</v>
      </c>
      <c r="AB8" s="94">
        <f>P8*'RNG Potential'!$C$8</f>
        <v>963.95061184057715</v>
      </c>
    </row>
    <row r="9" spans="1:28" x14ac:dyDescent="0.3">
      <c r="A9" s="98">
        <v>365</v>
      </c>
      <c r="B9" s="105">
        <v>2029</v>
      </c>
      <c r="C9" s="98">
        <v>1795172.6749999998</v>
      </c>
      <c r="D9" s="98">
        <v>1158293.3129999998</v>
      </c>
      <c r="E9" s="98">
        <v>3821096.6399999992</v>
      </c>
      <c r="F9" s="98">
        <v>1594500.97</v>
      </c>
      <c r="G9" s="98">
        <v>751405.34</v>
      </c>
      <c r="H9" s="98">
        <v>231058.7365</v>
      </c>
      <c r="I9" s="98">
        <v>9351527.6744999997</v>
      </c>
      <c r="J9" s="98">
        <v>3413307601.1925001</v>
      </c>
      <c r="K9" s="98"/>
      <c r="L9" s="98">
        <v>6475441.1425332734</v>
      </c>
      <c r="M9" s="98">
        <v>12950882.285066547</v>
      </c>
      <c r="N9" s="98">
        <v>19426323.427599821</v>
      </c>
      <c r="O9" s="98"/>
      <c r="P9" s="98">
        <v>17740.934637077462</v>
      </c>
      <c r="Q9" s="98">
        <v>35481.869274154924</v>
      </c>
      <c r="R9" s="98">
        <v>53222.80391123239</v>
      </c>
      <c r="T9" s="94">
        <f>Q9*'RNG Potential'!$C$5</f>
        <v>7497.794603234096</v>
      </c>
      <c r="U9" s="94">
        <f>Q9*'RNG Potential'!$C$6</f>
        <v>15065.87004949179</v>
      </c>
      <c r="V9" s="94">
        <f>Q9*'RNG Potential'!$C$12</f>
        <v>10785.766709354719</v>
      </c>
      <c r="W9" s="94">
        <f>Q9*'RNG Potential'!$C$8</f>
        <v>2132.4379120743124</v>
      </c>
      <c r="Y9" s="94">
        <f>P9*'RNG Potential'!$C$5</f>
        <v>3748.897301617048</v>
      </c>
      <c r="Z9" s="94">
        <f>P9*'RNG Potential'!$C$6</f>
        <v>7532.9350247458951</v>
      </c>
      <c r="AA9" s="94">
        <f>P9*'RNG Potential'!$C$12</f>
        <v>5392.8833546773594</v>
      </c>
      <c r="AB9" s="94">
        <f>P9*'RNG Potential'!$C$8</f>
        <v>1066.2189560371562</v>
      </c>
    </row>
    <row r="10" spans="1:28" x14ac:dyDescent="0.3">
      <c r="A10" s="98">
        <v>365</v>
      </c>
      <c r="B10" s="105">
        <v>2030</v>
      </c>
      <c r="C10" s="98">
        <v>1982295.2649999997</v>
      </c>
      <c r="D10" s="98">
        <v>1290271.9110000001</v>
      </c>
      <c r="E10" s="98">
        <v>4156839.0530000008</v>
      </c>
      <c r="F10" s="98">
        <v>1756344.3700000003</v>
      </c>
      <c r="G10" s="98">
        <v>841245.81999999983</v>
      </c>
      <c r="H10" s="98">
        <v>254797.13790000003</v>
      </c>
      <c r="I10" s="98">
        <v>10281793.556900002</v>
      </c>
      <c r="J10" s="98">
        <v>3752854648.2685008</v>
      </c>
      <c r="K10" s="98"/>
      <c r="L10" s="98">
        <v>7119601.3458778104</v>
      </c>
      <c r="M10" s="98">
        <v>14239202.691755621</v>
      </c>
      <c r="N10" s="98">
        <v>21358804.03763343</v>
      </c>
      <c r="O10" s="98"/>
      <c r="P10" s="98">
        <v>19505.757111994</v>
      </c>
      <c r="Q10" s="98">
        <v>39011.514223988001</v>
      </c>
      <c r="R10" s="98">
        <v>58517.271335981997</v>
      </c>
      <c r="T10" s="94">
        <f>Q10*'RNG Potential'!$C$5</f>
        <v>8243.6558951437582</v>
      </c>
      <c r="U10" s="94">
        <f>Q10*'RNG Potential'!$C$6</f>
        <v>16564.583990523202</v>
      </c>
      <c r="V10" s="94">
        <f>Q10*'RNG Potential'!$C$12</f>
        <v>11858.706996169929</v>
      </c>
      <c r="W10" s="94">
        <f>Q10*'RNG Potential'!$C$8</f>
        <v>2344.5673421511033</v>
      </c>
      <c r="Y10" s="94">
        <f>P10*'RNG Potential'!$C$5</f>
        <v>4121.8279475718791</v>
      </c>
      <c r="Z10" s="94">
        <f>P10*'RNG Potential'!$C$6</f>
        <v>8282.2919952616012</v>
      </c>
      <c r="AA10" s="94">
        <f>P10*'RNG Potential'!$C$12</f>
        <v>5929.3534980849645</v>
      </c>
      <c r="AB10" s="94">
        <f>P10*'RNG Potential'!$C$8</f>
        <v>1172.2836710755516</v>
      </c>
    </row>
    <row r="11" spans="1:28" x14ac:dyDescent="0.3">
      <c r="A11" s="98">
        <v>365</v>
      </c>
      <c r="B11" s="105">
        <v>2031</v>
      </c>
      <c r="C11" s="98">
        <v>2104622.3249999997</v>
      </c>
      <c r="D11" s="98">
        <v>1385400.5909999998</v>
      </c>
      <c r="E11" s="98">
        <v>4441495.3610000005</v>
      </c>
      <c r="F11" s="98">
        <v>1866535.7889999999</v>
      </c>
      <c r="G11" s="98">
        <v>908222.46</v>
      </c>
      <c r="H11" s="98">
        <v>271401.45039999997</v>
      </c>
      <c r="I11" s="98">
        <v>10977677.976400001</v>
      </c>
      <c r="J11" s="98">
        <v>4006852461.3860002</v>
      </c>
      <c r="K11" s="98"/>
      <c r="L11" s="98">
        <v>7601464.7116640974</v>
      </c>
      <c r="M11" s="98">
        <v>15202929.423328195</v>
      </c>
      <c r="N11" s="98">
        <v>22804394.134992294</v>
      </c>
      <c r="O11" s="98"/>
      <c r="P11" s="98">
        <v>20825.930716887939</v>
      </c>
      <c r="Q11" s="98">
        <v>41651.861433775877</v>
      </c>
      <c r="R11" s="98">
        <v>62477.792150663816</v>
      </c>
      <c r="T11" s="94">
        <f>Q11*'RNG Potential'!$C$5</f>
        <v>8801.5966537675358</v>
      </c>
      <c r="U11" s="94">
        <f>Q11*'RNG Potential'!$C$6</f>
        <v>17685.695385214509</v>
      </c>
      <c r="V11" s="94">
        <f>Q11*'RNG Potential'!$C$12</f>
        <v>12661.318854537021</v>
      </c>
      <c r="W11" s="94">
        <f>Q11*'RNG Potential'!$C$8</f>
        <v>2503.2505402568036</v>
      </c>
      <c r="Y11" s="94">
        <f>P11*'RNG Potential'!$C$5</f>
        <v>4400.7983268837679</v>
      </c>
      <c r="Z11" s="94">
        <f>P11*'RNG Potential'!$C$6</f>
        <v>8842.8476926072544</v>
      </c>
      <c r="AA11" s="94">
        <f>P11*'RNG Potential'!$C$12</f>
        <v>6330.6594272685106</v>
      </c>
      <c r="AB11" s="94">
        <f>P11*'RNG Potential'!$C$8</f>
        <v>1251.6252701284018</v>
      </c>
    </row>
    <row r="12" spans="1:28" x14ac:dyDescent="0.3">
      <c r="A12" s="98">
        <v>366</v>
      </c>
      <c r="B12" s="105">
        <v>2032</v>
      </c>
      <c r="C12" s="98">
        <v>2190265.0559999999</v>
      </c>
      <c r="D12" s="98">
        <v>1450046.4919999999</v>
      </c>
      <c r="E12" s="98">
        <v>4636409.7879999997</v>
      </c>
      <c r="F12" s="98">
        <v>1943118.7620000001</v>
      </c>
      <c r="G12" s="98">
        <v>952746.27999999991</v>
      </c>
      <c r="H12" s="98">
        <v>283027.82949999999</v>
      </c>
      <c r="I12" s="98">
        <v>11455614.2075</v>
      </c>
      <c r="J12" s="98">
        <v>4192754799.9449997</v>
      </c>
      <c r="K12" s="98"/>
      <c r="L12" s="98">
        <v>7954143.0495840451</v>
      </c>
      <c r="M12" s="98">
        <v>15908286.09916809</v>
      </c>
      <c r="N12" s="98">
        <v>23862429.148752134</v>
      </c>
      <c r="O12" s="98"/>
      <c r="P12" s="98">
        <v>21732.631283016515</v>
      </c>
      <c r="Q12" s="98">
        <v>43465.26256603303</v>
      </c>
      <c r="R12" s="98">
        <v>65197.893849049549</v>
      </c>
      <c r="T12" s="94">
        <f>Q12*'RNG Potential'!$C$5</f>
        <v>9184.7926212032216</v>
      </c>
      <c r="U12" s="94">
        <f>Q12*'RNG Potential'!$C$6</f>
        <v>18455.679221046063</v>
      </c>
      <c r="V12" s="94">
        <f>Q12*'RNG Potential'!$C$12</f>
        <v>13212.555921893338</v>
      </c>
      <c r="W12" s="94">
        <f>Q12*'RNG Potential'!$C$8</f>
        <v>2612.2348018904022</v>
      </c>
      <c r="Y12" s="94">
        <f>P12*'RNG Potential'!$C$5</f>
        <v>4592.3963106016108</v>
      </c>
      <c r="Z12" s="94">
        <f>P12*'RNG Potential'!$C$6</f>
        <v>9227.8396105230313</v>
      </c>
      <c r="AA12" s="94">
        <f>P12*'RNG Potential'!$C$12</f>
        <v>6606.2779609466688</v>
      </c>
      <c r="AB12" s="94">
        <f>P12*'RNG Potential'!$C$8</f>
        <v>1306.1174009452011</v>
      </c>
    </row>
    <row r="13" spans="1:28" x14ac:dyDescent="0.3">
      <c r="A13" s="98">
        <v>365</v>
      </c>
      <c r="B13" s="105">
        <v>2033</v>
      </c>
      <c r="C13" s="98">
        <v>2286345.926</v>
      </c>
      <c r="D13" s="98">
        <v>1515639.2640000004</v>
      </c>
      <c r="E13" s="98">
        <v>4800055.3080000002</v>
      </c>
      <c r="F13" s="98">
        <v>2028943.8369999998</v>
      </c>
      <c r="G13" s="98">
        <v>996888.03</v>
      </c>
      <c r="H13" s="98">
        <v>295586.60009999998</v>
      </c>
      <c r="I13" s="98">
        <v>11923458.9651</v>
      </c>
      <c r="J13" s="98">
        <v>4352062522.2615004</v>
      </c>
      <c r="K13" s="98"/>
      <c r="L13" s="98">
        <v>8256368.3102230607</v>
      </c>
      <c r="M13" s="98">
        <v>16512736.620446121</v>
      </c>
      <c r="N13" s="98">
        <v>24769104.930669181</v>
      </c>
      <c r="O13" s="98"/>
      <c r="P13" s="98">
        <v>22620.187151296057</v>
      </c>
      <c r="Q13" s="98">
        <v>45240.374302592114</v>
      </c>
      <c r="R13" s="98">
        <v>67860.561453888164</v>
      </c>
      <c r="T13" s="94">
        <f>Q13*'RNG Potential'!$C$5</f>
        <v>9559.8975260681073</v>
      </c>
      <c r="U13" s="94">
        <f>Q13*'RNG Potential'!$C$6</f>
        <v>19209.405089874708</v>
      </c>
      <c r="V13" s="94">
        <f>Q13*'RNG Potential'!$C$12</f>
        <v>13752.153791600551</v>
      </c>
      <c r="W13" s="94">
        <f>Q13*'RNG Potential'!$C$8</f>
        <v>2718.9178950487408</v>
      </c>
      <c r="Y13" s="94">
        <f>P13*'RNG Potential'!$C$5</f>
        <v>4779.9487630340536</v>
      </c>
      <c r="Z13" s="94">
        <f>P13*'RNG Potential'!$C$6</f>
        <v>9604.7025449373541</v>
      </c>
      <c r="AA13" s="94">
        <f>P13*'RNG Potential'!$C$12</f>
        <v>6876.0768958002755</v>
      </c>
      <c r="AB13" s="94">
        <f>P13*'RNG Potential'!$C$8</f>
        <v>1359.4589475243704</v>
      </c>
    </row>
    <row r="14" spans="1:28" x14ac:dyDescent="0.3">
      <c r="A14" s="98">
        <v>365</v>
      </c>
      <c r="B14" s="105">
        <v>2034</v>
      </c>
      <c r="C14" s="98">
        <v>2386416.8060000008</v>
      </c>
      <c r="D14" s="98">
        <v>1582276.7669999998</v>
      </c>
      <c r="E14" s="98">
        <v>4956995.2970000003</v>
      </c>
      <c r="F14" s="98">
        <v>2118522.7930000001</v>
      </c>
      <c r="G14" s="98">
        <v>1041172.0499999999</v>
      </c>
      <c r="H14" s="98">
        <v>308532.65059999999</v>
      </c>
      <c r="I14" s="98">
        <v>12393916.363599999</v>
      </c>
      <c r="J14" s="98">
        <v>4523779472.7139997</v>
      </c>
      <c r="K14" s="98"/>
      <c r="L14" s="98">
        <v>8582135.3185764793</v>
      </c>
      <c r="M14" s="98">
        <v>17164270.637152959</v>
      </c>
      <c r="N14" s="98">
        <v>25746405.95572944</v>
      </c>
      <c r="O14" s="98"/>
      <c r="P14" s="98">
        <v>23512.699502949257</v>
      </c>
      <c r="Q14" s="98">
        <v>47025.399005898515</v>
      </c>
      <c r="R14" s="98">
        <v>70538.098508847776</v>
      </c>
      <c r="T14" s="94">
        <f>Q14*'RNG Potential'!$C$5</f>
        <v>9937.0971736875472</v>
      </c>
      <c r="U14" s="94">
        <f>Q14*'RNG Potential'!$C$6</f>
        <v>19967.340079357793</v>
      </c>
      <c r="V14" s="94">
        <f>Q14*'RNG Potential'!$C$12</f>
        <v>14294.765001611455</v>
      </c>
      <c r="W14" s="94">
        <f>Q14*'RNG Potential'!$C$8</f>
        <v>2826.1967512417091</v>
      </c>
      <c r="Y14" s="94">
        <f>P14*'RNG Potential'!$C$5</f>
        <v>4968.5485868437736</v>
      </c>
      <c r="Z14" s="94">
        <f>P14*'RNG Potential'!$C$6</f>
        <v>9983.6700396788965</v>
      </c>
      <c r="AA14" s="94">
        <f>P14*'RNG Potential'!$C$12</f>
        <v>7147.3825008057274</v>
      </c>
      <c r="AB14" s="94">
        <f>P14*'RNG Potential'!$C$8</f>
        <v>1413.0983756208545</v>
      </c>
    </row>
    <row r="15" spans="1:28" x14ac:dyDescent="0.3">
      <c r="A15" s="98">
        <v>365</v>
      </c>
      <c r="B15" s="105">
        <v>2035</v>
      </c>
      <c r="C15" s="98">
        <v>2498572.1329999999</v>
      </c>
      <c r="D15" s="98">
        <v>1655402.4340000001</v>
      </c>
      <c r="E15" s="98">
        <v>5115979.1000000006</v>
      </c>
      <c r="F15" s="98">
        <v>2219349.0950000007</v>
      </c>
      <c r="G15" s="98">
        <v>1089199.94</v>
      </c>
      <c r="H15" s="98">
        <v>322971.4019</v>
      </c>
      <c r="I15" s="98">
        <v>12901474.1039</v>
      </c>
      <c r="J15" s="98">
        <v>4709038047.9235001</v>
      </c>
      <c r="K15" s="98"/>
      <c r="L15" s="98">
        <v>8933592.3626177423</v>
      </c>
      <c r="M15" s="98">
        <v>17867184.725235485</v>
      </c>
      <c r="N15" s="98">
        <v>26800777.087853227</v>
      </c>
      <c r="O15" s="98"/>
      <c r="P15" s="98">
        <v>24475.59551402121</v>
      </c>
      <c r="Q15" s="98">
        <v>48951.19102804242</v>
      </c>
      <c r="R15" s="98">
        <v>73426.786542063637</v>
      </c>
      <c r="T15" s="94">
        <f>Q15*'RNG Potential'!$C$5</f>
        <v>10344.04284272814</v>
      </c>
      <c r="U15" s="94">
        <f>Q15*'RNG Potential'!$C$6</f>
        <v>20785.045937067545</v>
      </c>
      <c r="V15" s="94">
        <f>Q15*'RNG Potential'!$C$12</f>
        <v>14880.166613941683</v>
      </c>
      <c r="W15" s="94">
        <f>Q15*'RNG Potential'!$C$8</f>
        <v>2941.9356343050431</v>
      </c>
      <c r="Y15" s="94">
        <f>P15*'RNG Potential'!$C$5</f>
        <v>5172.0214213640702</v>
      </c>
      <c r="Z15" s="94">
        <f>P15*'RNG Potential'!$C$6</f>
        <v>10392.522968533773</v>
      </c>
      <c r="AA15" s="94">
        <f>P15*'RNG Potential'!$C$12</f>
        <v>7440.0833069708415</v>
      </c>
      <c r="AB15" s="94">
        <f>P15*'RNG Potential'!$C$8</f>
        <v>1470.9678171525215</v>
      </c>
    </row>
    <row r="16" spans="1:28" x14ac:dyDescent="0.3">
      <c r="A16" s="98">
        <v>366</v>
      </c>
      <c r="B16" s="105">
        <v>2036</v>
      </c>
      <c r="C16" s="98">
        <v>2576094.8080000002</v>
      </c>
      <c r="D16" s="98">
        <v>1706651.86</v>
      </c>
      <c r="E16" s="98">
        <v>5244637.41</v>
      </c>
      <c r="F16" s="98">
        <v>2288038.7849999997</v>
      </c>
      <c r="G16" s="98">
        <v>1122952.3199999998</v>
      </c>
      <c r="H16" s="98">
        <v>332993.14740000002</v>
      </c>
      <c r="I16" s="98">
        <v>13271368.330400001</v>
      </c>
      <c r="J16" s="98">
        <v>4857320808.9264002</v>
      </c>
      <c r="K16" s="98"/>
      <c r="L16" s="98">
        <v>9214901.9905549213</v>
      </c>
      <c r="M16" s="98">
        <v>18429803.981109843</v>
      </c>
      <c r="N16" s="98">
        <v>27644705.971664764</v>
      </c>
      <c r="O16" s="98"/>
      <c r="P16" s="98">
        <v>25177.327843046234</v>
      </c>
      <c r="Q16" s="98">
        <v>50354.655686092468</v>
      </c>
      <c r="R16" s="98">
        <v>75531.983529138699</v>
      </c>
      <c r="T16" s="94">
        <f>Q16*'RNG Potential'!$C$5</f>
        <v>10640.613738067703</v>
      </c>
      <c r="U16" s="94">
        <f>Q16*'RNG Potential'!$C$6</f>
        <v>21380.967645528322</v>
      </c>
      <c r="V16" s="94">
        <f>Q16*'RNG Potential'!$C$12</f>
        <v>15306.791329499672</v>
      </c>
      <c r="W16" s="94">
        <f>Q16*'RNG Potential'!$C$8</f>
        <v>3026.2829729967589</v>
      </c>
      <c r="Y16" s="94">
        <f>P16*'RNG Potential'!$C$5</f>
        <v>5320.3068690338514</v>
      </c>
      <c r="Z16" s="94">
        <f>P16*'RNG Potential'!$C$6</f>
        <v>10690.483822764161</v>
      </c>
      <c r="AA16" s="94">
        <f>P16*'RNG Potential'!$C$12</f>
        <v>7653.3956647498362</v>
      </c>
      <c r="AB16" s="94">
        <f>P16*'RNG Potential'!$C$8</f>
        <v>1513.1414864983794</v>
      </c>
    </row>
    <row r="17" spans="1:28" x14ac:dyDescent="0.3">
      <c r="A17" s="98">
        <v>365</v>
      </c>
      <c r="B17" s="105">
        <v>2037</v>
      </c>
      <c r="C17" s="98">
        <v>2618476.6439999999</v>
      </c>
      <c r="D17" s="98">
        <v>1735793.4499999997</v>
      </c>
      <c r="E17" s="98">
        <v>5343228.01</v>
      </c>
      <c r="F17" s="98">
        <v>2324734.7690000003</v>
      </c>
      <c r="G17" s="98">
        <v>1142198.46</v>
      </c>
      <c r="H17" s="98">
        <v>338516.80900000001</v>
      </c>
      <c r="I17" s="98">
        <v>13502948.141999999</v>
      </c>
      <c r="J17" s="98">
        <v>4928576071.8299999</v>
      </c>
      <c r="K17" s="98"/>
      <c r="L17" s="98">
        <v>9350081.5040762909</v>
      </c>
      <c r="M17" s="98">
        <v>18700163.008152582</v>
      </c>
      <c r="N17" s="98">
        <v>28050244.512228873</v>
      </c>
      <c r="O17" s="98"/>
      <c r="P17" s="98">
        <v>25616.661655003536</v>
      </c>
      <c r="Q17" s="98">
        <v>51233.323310007072</v>
      </c>
      <c r="R17" s="98">
        <v>76849.984965010604</v>
      </c>
      <c r="T17" s="94">
        <f>Q17*'RNG Potential'!$C$5</f>
        <v>10826.287985321136</v>
      </c>
      <c r="U17" s="94">
        <f>Q17*'RNG Potential'!$C$6</f>
        <v>21754.056564161921</v>
      </c>
      <c r="V17" s="94">
        <f>Q17*'RNG Potential'!$C$12</f>
        <v>15573.888418815344</v>
      </c>
      <c r="W17" s="94">
        <f>Q17*'RNG Potential'!$C$8</f>
        <v>3079.0903417086593</v>
      </c>
      <c r="Y17" s="94">
        <f>P17*'RNG Potential'!$C$5</f>
        <v>5413.1439926605681</v>
      </c>
      <c r="Z17" s="94">
        <f>P17*'RNG Potential'!$C$6</f>
        <v>10877.028282080961</v>
      </c>
      <c r="AA17" s="94">
        <f>P17*'RNG Potential'!$C$12</f>
        <v>7786.9442094076721</v>
      </c>
      <c r="AB17" s="94">
        <f>P17*'RNG Potential'!$C$8</f>
        <v>1539.5451708543296</v>
      </c>
    </row>
    <row r="18" spans="1:28" x14ac:dyDescent="0.3">
      <c r="A18" s="98">
        <v>365</v>
      </c>
      <c r="B18" s="105">
        <v>2038</v>
      </c>
      <c r="C18" s="98">
        <v>2661264.5640000002</v>
      </c>
      <c r="D18" s="98">
        <v>1765368.77</v>
      </c>
      <c r="E18" s="98">
        <v>5443662.7400000002</v>
      </c>
      <c r="F18" s="98">
        <v>2361463.4779999997</v>
      </c>
      <c r="G18" s="98">
        <v>1161722.01</v>
      </c>
      <c r="H18" s="98">
        <v>344113.69</v>
      </c>
      <c r="I18" s="98">
        <v>13737595.251999998</v>
      </c>
      <c r="J18" s="98">
        <v>5014222266.9799995</v>
      </c>
      <c r="K18" s="98"/>
      <c r="L18" s="98">
        <v>9512562.2882816121</v>
      </c>
      <c r="M18" s="98">
        <v>19025124.576563224</v>
      </c>
      <c r="N18" s="98">
        <v>28537686.864844836</v>
      </c>
      <c r="O18" s="98"/>
      <c r="P18" s="98">
        <v>26061.814488442771</v>
      </c>
      <c r="Q18" s="98">
        <v>52123.628976885542</v>
      </c>
      <c r="R18" s="98">
        <v>78185.443465328324</v>
      </c>
      <c r="T18" s="94">
        <f>Q18*'RNG Potential'!$C$5</f>
        <v>11014.421507057898</v>
      </c>
      <c r="U18" s="94">
        <f>Q18*'RNG Potential'!$C$6</f>
        <v>22132.087083858565</v>
      </c>
      <c r="V18" s="94">
        <f>Q18*'RNG Potential'!$C$12</f>
        <v>15844.523236523841</v>
      </c>
      <c r="W18" s="94">
        <f>Q18*'RNG Potential'!$C$8</f>
        <v>3132.5971494452278</v>
      </c>
      <c r="Y18" s="94">
        <f>P18*'RNG Potential'!$C$5</f>
        <v>5507.2107535289488</v>
      </c>
      <c r="Z18" s="94">
        <f>P18*'RNG Potential'!$C$6</f>
        <v>11066.043541929283</v>
      </c>
      <c r="AA18" s="94">
        <f>P18*'RNG Potential'!$C$12</f>
        <v>7922.2616182619204</v>
      </c>
      <c r="AB18" s="94">
        <f>P18*'RNG Potential'!$C$8</f>
        <v>1566.2985747226139</v>
      </c>
    </row>
    <row r="19" spans="1:28" x14ac:dyDescent="0.3">
      <c r="A19" s="98">
        <v>365</v>
      </c>
      <c r="B19" s="105">
        <v>2039</v>
      </c>
      <c r="C19" s="98">
        <v>2704923.1020000004</v>
      </c>
      <c r="D19" s="98">
        <v>1795438.55</v>
      </c>
      <c r="E19" s="98">
        <v>5546896.6699999999</v>
      </c>
      <c r="F19" s="98">
        <v>2399434.855</v>
      </c>
      <c r="G19" s="98">
        <v>1181531.77</v>
      </c>
      <c r="H19" s="98">
        <v>349785.85000000003</v>
      </c>
      <c r="I19" s="98">
        <v>13978010.797</v>
      </c>
      <c r="J19" s="98">
        <v>5101973940.9049997</v>
      </c>
      <c r="K19" s="98"/>
      <c r="L19" s="98">
        <v>9679037.4103777241</v>
      </c>
      <c r="M19" s="98">
        <v>19358074.820755448</v>
      </c>
      <c r="N19" s="98">
        <v>29037112.23113317</v>
      </c>
      <c r="O19" s="98"/>
      <c r="P19" s="98">
        <v>26517.910713363628</v>
      </c>
      <c r="Q19" s="98">
        <v>53035.821426727256</v>
      </c>
      <c r="R19" s="98">
        <v>79553.732140090884</v>
      </c>
      <c r="T19" s="94">
        <f>Q19*'RNG Potential'!$C$5</f>
        <v>11207.179999421656</v>
      </c>
      <c r="U19" s="94">
        <f>Q19*'RNG Potential'!$C$6</f>
        <v>22519.410897135032</v>
      </c>
      <c r="V19" s="94">
        <f>Q19*'RNG Potential'!$C$12</f>
        <v>16121.811191169287</v>
      </c>
      <c r="W19" s="94">
        <f>Q19*'RNG Potential'!$C$8</f>
        <v>3187.4193390012692</v>
      </c>
      <c r="Y19" s="94">
        <f>P19*'RNG Potential'!$C$5</f>
        <v>5603.5899997108281</v>
      </c>
      <c r="Z19" s="94">
        <f>P19*'RNG Potential'!$C$6</f>
        <v>11259.705448567516</v>
      </c>
      <c r="AA19" s="94">
        <f>P19*'RNG Potential'!$C$12</f>
        <v>8060.9055955846434</v>
      </c>
      <c r="AB19" s="94">
        <f>P19*'RNG Potential'!$C$8</f>
        <v>1593.7096695006346</v>
      </c>
    </row>
    <row r="20" spans="1:28" x14ac:dyDescent="0.3">
      <c r="A20" s="98">
        <v>366</v>
      </c>
      <c r="B20" s="105">
        <v>2040</v>
      </c>
      <c r="C20" s="98">
        <v>2750951.1320000002</v>
      </c>
      <c r="D20" s="98">
        <v>1826397.4500000002</v>
      </c>
      <c r="E20" s="98">
        <v>5654712.5699999994</v>
      </c>
      <c r="F20" s="98">
        <v>2438384.9449999998</v>
      </c>
      <c r="G20" s="98">
        <v>1202197.7999999998</v>
      </c>
      <c r="H20" s="98">
        <v>355714.23100000003</v>
      </c>
      <c r="I20" s="98">
        <v>14228358.128</v>
      </c>
      <c r="J20" s="98">
        <v>5207579074.8480005</v>
      </c>
      <c r="K20" s="98"/>
      <c r="L20" s="98">
        <v>9879382.6206829231</v>
      </c>
      <c r="M20" s="98">
        <v>19758765.241365846</v>
      </c>
      <c r="N20" s="98">
        <v>29638147.862048768</v>
      </c>
      <c r="O20" s="98"/>
      <c r="P20" s="98">
        <v>26992.8486903905</v>
      </c>
      <c r="Q20" s="98">
        <v>53985.697380780999</v>
      </c>
      <c r="R20" s="98">
        <v>80978.546071171499</v>
      </c>
      <c r="T20" s="94">
        <f>Q20*'RNG Potential'!$C$5</f>
        <v>11407.90152136339</v>
      </c>
      <c r="U20" s="94">
        <f>Q20*'RNG Potential'!$C$6</f>
        <v>22922.73541130697</v>
      </c>
      <c r="V20" s="94">
        <f>Q20*'RNG Potential'!$C$12</f>
        <v>16410.55416477333</v>
      </c>
      <c r="W20" s="94">
        <f>Q20*'RNG Potential'!$C$8</f>
        <v>3244.506283337299</v>
      </c>
      <c r="Y20" s="94">
        <f>P20*'RNG Potential'!$C$5</f>
        <v>5703.9507606816951</v>
      </c>
      <c r="Z20" s="94">
        <f>P20*'RNG Potential'!$C$6</f>
        <v>11461.367705653485</v>
      </c>
      <c r="AA20" s="94">
        <f>P20*'RNG Potential'!$C$12</f>
        <v>8205.2770823866649</v>
      </c>
      <c r="AB20" s="94">
        <f>P20*'RNG Potential'!$C$8</f>
        <v>1622.2531416686495</v>
      </c>
    </row>
    <row r="21" spans="1:28" x14ac:dyDescent="0.3">
      <c r="A21" s="98">
        <v>365</v>
      </c>
      <c r="B21" s="105">
        <v>2041</v>
      </c>
      <c r="C21" s="98">
        <v>2795381.4759999998</v>
      </c>
      <c r="D21" s="98">
        <v>1857254.5200000003</v>
      </c>
      <c r="E21" s="98">
        <v>5762535.4799999995</v>
      </c>
      <c r="F21" s="98">
        <v>2476795.1010000003</v>
      </c>
      <c r="G21" s="98">
        <v>1222804.3299999998</v>
      </c>
      <c r="H21" s="98">
        <v>361491.72899999999</v>
      </c>
      <c r="I21" s="98">
        <v>14476262.636</v>
      </c>
      <c r="J21" s="98">
        <v>5283835862.1400003</v>
      </c>
      <c r="K21" s="98"/>
      <c r="L21" s="98">
        <v>10024050.607141426</v>
      </c>
      <c r="M21" s="98">
        <v>20048101.214282852</v>
      </c>
      <c r="N21" s="98">
        <v>30072151.821424276</v>
      </c>
      <c r="O21" s="98"/>
      <c r="P21" s="98">
        <v>27463.152348332675</v>
      </c>
      <c r="Q21" s="98">
        <v>54926.304696665349</v>
      </c>
      <c r="R21" s="98">
        <v>82389.457044998009</v>
      </c>
      <c r="T21" s="94">
        <f>Q21*'RNG Potential'!$C$5</f>
        <v>11606.664455816148</v>
      </c>
      <c r="U21" s="94">
        <f>Q21*'RNG Potential'!$C$6</f>
        <v>23322.124391611826</v>
      </c>
      <c r="V21" s="94">
        <f>Q21*'RNG Potential'!$C$12</f>
        <v>16696.479660858473</v>
      </c>
      <c r="W21" s="94">
        <f>Q21*'RNG Potential'!$C$8</f>
        <v>3301.0361883788933</v>
      </c>
      <c r="Y21" s="94">
        <f>P21*'RNG Potential'!$C$5</f>
        <v>5803.3322279080739</v>
      </c>
      <c r="Z21" s="94">
        <f>P21*'RNG Potential'!$C$6</f>
        <v>11661.062195805913</v>
      </c>
      <c r="AA21" s="94">
        <f>P21*'RNG Potential'!$C$12</f>
        <v>8348.2398304292365</v>
      </c>
      <c r="AB21" s="94">
        <f>P21*'RNG Potential'!$C$8</f>
        <v>1650.5180941894466</v>
      </c>
    </row>
    <row r="22" spans="1:28" x14ac:dyDescent="0.3">
      <c r="A22" s="98">
        <v>365</v>
      </c>
      <c r="B22" s="105">
        <v>2042</v>
      </c>
      <c r="C22" s="98">
        <v>2848049.6990000005</v>
      </c>
      <c r="D22" s="98">
        <v>1890214.99</v>
      </c>
      <c r="E22" s="98">
        <v>5853670.1399999997</v>
      </c>
      <c r="F22" s="98">
        <v>2522979.2090000003</v>
      </c>
      <c r="G22" s="98">
        <v>1243599.29</v>
      </c>
      <c r="H22" s="98">
        <v>368170.74900000001</v>
      </c>
      <c r="I22" s="98">
        <v>14726684.076999998</v>
      </c>
      <c r="J22" s="98">
        <v>5375239688.1049995</v>
      </c>
      <c r="K22" s="98"/>
      <c r="L22" s="98">
        <v>10197454.286033982</v>
      </c>
      <c r="M22" s="98">
        <v>20394908.572067965</v>
      </c>
      <c r="N22" s="98">
        <v>30592362.858101949</v>
      </c>
      <c r="O22" s="98"/>
      <c r="P22" s="98">
        <v>27938.230920641046</v>
      </c>
      <c r="Q22" s="98">
        <v>55876.461841282093</v>
      </c>
      <c r="R22" s="98">
        <v>83814.692761923143</v>
      </c>
      <c r="T22" s="94">
        <f>Q22*'RNG Potential'!$C$5</f>
        <v>11807.445397093132</v>
      </c>
      <c r="U22" s="94">
        <f>Q22*'RNG Potential'!$C$6</f>
        <v>23725.568301423507</v>
      </c>
      <c r="V22" s="94">
        <f>Q22*'RNG Potential'!$C$12</f>
        <v>16985.308110675451</v>
      </c>
      <c r="W22" s="94">
        <f>Q22*'RNG Potential'!$C$8</f>
        <v>3358.1400320899934</v>
      </c>
      <c r="Y22" s="94">
        <f>P22*'RNG Potential'!$C$5</f>
        <v>5903.7226985465659</v>
      </c>
      <c r="Z22" s="94">
        <f>P22*'RNG Potential'!$C$6</f>
        <v>11862.784150711754</v>
      </c>
      <c r="AA22" s="94">
        <f>P22*'RNG Potential'!$C$12</f>
        <v>8492.6540553377254</v>
      </c>
      <c r="AB22" s="94">
        <f>P22*'RNG Potential'!$C$8</f>
        <v>1679.0700160449967</v>
      </c>
    </row>
    <row r="23" spans="1:28" x14ac:dyDescent="0.3">
      <c r="A23" s="98">
        <v>365</v>
      </c>
      <c r="B23" s="105">
        <v>2043</v>
      </c>
      <c r="C23" s="98">
        <v>2907786.6149999998</v>
      </c>
      <c r="D23" s="98">
        <v>1924780.8399999999</v>
      </c>
      <c r="E23" s="98">
        <v>5929639.5699999994</v>
      </c>
      <c r="F23" s="98">
        <v>2575105.3969999999</v>
      </c>
      <c r="G23" s="98">
        <v>1264430.77</v>
      </c>
      <c r="H23" s="98">
        <v>375735.61900000001</v>
      </c>
      <c r="I23" s="98">
        <v>14977478.810999999</v>
      </c>
      <c r="J23" s="98">
        <v>5466779766.0149994</v>
      </c>
      <c r="K23" s="98"/>
      <c r="L23" s="98">
        <v>10371116.450698551</v>
      </c>
      <c r="M23" s="98">
        <v>20742232.901397102</v>
      </c>
      <c r="N23" s="98">
        <v>31113349.352095652</v>
      </c>
      <c r="O23" s="98"/>
      <c r="P23" s="98">
        <v>28414.017673146715</v>
      </c>
      <c r="Q23" s="98">
        <v>56828.035346293429</v>
      </c>
      <c r="R23" s="98">
        <v>85242.053019440136</v>
      </c>
      <c r="T23" s="94">
        <f>Q23*'RNG Potential'!$C$5</f>
        <v>12008.525634307451</v>
      </c>
      <c r="U23" s="94">
        <f>Q23*'RNG Potential'!$C$6</f>
        <v>24129.613608570919</v>
      </c>
      <c r="V23" s="94">
        <f>Q23*'RNG Potential'!$C$12</f>
        <v>17274.567105249651</v>
      </c>
      <c r="W23" s="94">
        <f>Q23*'RNG Potential'!$C$8</f>
        <v>3415.3289981653984</v>
      </c>
      <c r="Y23" s="94">
        <f>P23*'RNG Potential'!$C$5</f>
        <v>6004.2628171537253</v>
      </c>
      <c r="Z23" s="94">
        <f>P23*'RNG Potential'!$C$6</f>
        <v>12064.806804285459</v>
      </c>
      <c r="AA23" s="94">
        <f>P23*'RNG Potential'!$C$12</f>
        <v>8637.2835526248255</v>
      </c>
      <c r="AB23" s="94">
        <f>P23*'RNG Potential'!$C$8</f>
        <v>1707.6644990826992</v>
      </c>
    </row>
    <row r="24" spans="1:28" x14ac:dyDescent="0.3">
      <c r="A24" s="98">
        <v>366</v>
      </c>
      <c r="B24" s="105">
        <v>2044</v>
      </c>
      <c r="C24" s="98">
        <v>2972025.68</v>
      </c>
      <c r="D24" s="98">
        <v>1961269.0899999999</v>
      </c>
      <c r="E24" s="98">
        <v>6011528.5499999998</v>
      </c>
      <c r="F24" s="98">
        <v>2631226.8459999994</v>
      </c>
      <c r="G24" s="98">
        <v>1286634.1400000001</v>
      </c>
      <c r="H24" s="98">
        <v>383556.68200000003</v>
      </c>
      <c r="I24" s="98">
        <v>15246240.988000002</v>
      </c>
      <c r="J24" s="98">
        <v>5580124201.6080008</v>
      </c>
      <c r="K24" s="98"/>
      <c r="L24" s="98">
        <v>10586144.015533233</v>
      </c>
      <c r="M24" s="98">
        <v>21172288.031066466</v>
      </c>
      <c r="N24" s="98">
        <v>31758432.046599701</v>
      </c>
      <c r="O24" s="98"/>
      <c r="P24" s="98">
        <v>28923.890752823041</v>
      </c>
      <c r="Q24" s="98">
        <v>57847.781505646082</v>
      </c>
      <c r="R24" s="98">
        <v>86771.672258469131</v>
      </c>
      <c r="T24" s="94">
        <f>Q24*'RNG Potential'!$C$5</f>
        <v>12224.011667221514</v>
      </c>
      <c r="U24" s="94">
        <f>Q24*'RNG Potential'!$C$6</f>
        <v>24562.605540353557</v>
      </c>
      <c r="V24" s="94">
        <f>Q24*'RNG Potential'!$C$12</f>
        <v>17584.549200402391</v>
      </c>
      <c r="W24" s="94">
        <f>Q24*'RNG Potential'!$C$8</f>
        <v>3476.615097668609</v>
      </c>
      <c r="Y24" s="94">
        <f>P24*'RNG Potential'!$C$5</f>
        <v>6112.0058336107568</v>
      </c>
      <c r="Z24" s="94">
        <f>P24*'RNG Potential'!$C$6</f>
        <v>12281.302770176779</v>
      </c>
      <c r="AA24" s="94">
        <f>P24*'RNG Potential'!$C$12</f>
        <v>8792.2746002011954</v>
      </c>
      <c r="AB24" s="94">
        <f>P24*'RNG Potential'!$C$8</f>
        <v>1738.3075488343045</v>
      </c>
    </row>
    <row r="25" spans="1:28" x14ac:dyDescent="0.3">
      <c r="A25" s="98">
        <v>365</v>
      </c>
      <c r="B25" s="105">
        <v>2045</v>
      </c>
      <c r="C25" s="98">
        <v>3036404.2139999997</v>
      </c>
      <c r="D25" s="98">
        <v>1998117.66</v>
      </c>
      <c r="E25" s="98">
        <v>6093611.6899999995</v>
      </c>
      <c r="F25" s="98">
        <v>2687364.1750000007</v>
      </c>
      <c r="G25" s="98">
        <v>1309007.4000000001</v>
      </c>
      <c r="H25" s="98">
        <v>391355.95200000005</v>
      </c>
      <c r="I25" s="98">
        <v>15515861.091000002</v>
      </c>
      <c r="J25" s="98">
        <v>5663289298.2150011</v>
      </c>
      <c r="K25" s="98"/>
      <c r="L25" s="98">
        <v>10743917.867501214</v>
      </c>
      <c r="M25" s="98">
        <v>21487835.735002428</v>
      </c>
      <c r="N25" s="98">
        <v>32231753.602503642</v>
      </c>
      <c r="O25" s="98"/>
      <c r="P25" s="98">
        <v>29435.391417811545</v>
      </c>
      <c r="Q25" s="98">
        <v>58870.782835623089</v>
      </c>
      <c r="R25" s="98">
        <v>88306.174253434641</v>
      </c>
      <c r="T25" s="94">
        <f>Q25*'RNG Potential'!$C$5</f>
        <v>12440.185561323253</v>
      </c>
      <c r="U25" s="94">
        <f>Q25*'RNG Potential'!$C$6</f>
        <v>24996.979642202732</v>
      </c>
      <c r="V25" s="94">
        <f>Q25*'RNG Potential'!$C$12</f>
        <v>17895.520801228638</v>
      </c>
      <c r="W25" s="94">
        <f>Q25*'RNG Potential'!$C$8</f>
        <v>3538.0968308684555</v>
      </c>
      <c r="Y25" s="94">
        <f>P25*'RNG Potential'!$C$5</f>
        <v>6220.0927806616264</v>
      </c>
      <c r="Z25" s="94">
        <f>P25*'RNG Potential'!$C$6</f>
        <v>12498.489821101366</v>
      </c>
      <c r="AA25" s="94">
        <f>P25*'RNG Potential'!$C$12</f>
        <v>8947.7604006143192</v>
      </c>
      <c r="AB25" s="94">
        <f>P25*'RNG Potential'!$C$8</f>
        <v>1769.0484154342278</v>
      </c>
    </row>
    <row r="26" spans="1:28" x14ac:dyDescent="0.3">
      <c r="A26" s="98">
        <v>365</v>
      </c>
      <c r="B26" s="105">
        <v>2046</v>
      </c>
      <c r="C26" s="98">
        <v>3101209.8269999996</v>
      </c>
      <c r="D26" s="98">
        <v>2035191.5899999999</v>
      </c>
      <c r="E26" s="98">
        <v>6175821.8800000008</v>
      </c>
      <c r="F26" s="98">
        <v>2744026.3319999999</v>
      </c>
      <c r="G26" s="98">
        <v>1331272.06</v>
      </c>
      <c r="H26" s="98">
        <v>399152.56899999996</v>
      </c>
      <c r="I26" s="98">
        <v>15786674.257999999</v>
      </c>
      <c r="J26" s="98">
        <v>5762136104.1700001</v>
      </c>
      <c r="K26" s="98"/>
      <c r="L26" s="98">
        <v>10931441.744301939</v>
      </c>
      <c r="M26" s="98">
        <v>21862883.488603879</v>
      </c>
      <c r="N26" s="98">
        <v>32794325.23290582</v>
      </c>
      <c r="O26" s="98"/>
      <c r="P26" s="98">
        <v>29949.155463840929</v>
      </c>
      <c r="Q26" s="98">
        <v>59898.310927681858</v>
      </c>
      <c r="R26" s="98">
        <v>89847.466391522801</v>
      </c>
      <c r="T26" s="94">
        <f>Q26*'RNG Potential'!$C$5</f>
        <v>12657.316020932984</v>
      </c>
      <c r="U26" s="94">
        <f>Q26*'RNG Potential'!$C$6</f>
        <v>25433.275841468527</v>
      </c>
      <c r="V26" s="94">
        <f>Q26*'RNG Potential'!$C$12</f>
        <v>18207.868445672695</v>
      </c>
      <c r="W26" s="94">
        <f>Q26*'RNG Potential'!$C$8</f>
        <v>3599.8506196076391</v>
      </c>
      <c r="Y26" s="94">
        <f>P26*'RNG Potential'!$C$5</f>
        <v>6328.6580104664918</v>
      </c>
      <c r="Z26" s="94">
        <f>P26*'RNG Potential'!$C$6</f>
        <v>12716.637920734263</v>
      </c>
      <c r="AA26" s="94">
        <f>P26*'RNG Potential'!$C$12</f>
        <v>9103.9342228363475</v>
      </c>
      <c r="AB26" s="94">
        <f>P26*'RNG Potential'!$C$8</f>
        <v>1799.9253098038196</v>
      </c>
    </row>
    <row r="27" spans="1:28" x14ac:dyDescent="0.3">
      <c r="A27" s="98">
        <v>365</v>
      </c>
      <c r="B27" s="105">
        <v>2047</v>
      </c>
      <c r="C27" s="98">
        <v>3167504.7429999998</v>
      </c>
      <c r="D27" s="98">
        <v>2073121.1599999997</v>
      </c>
      <c r="E27" s="98">
        <v>6260393.6200000001</v>
      </c>
      <c r="F27" s="98">
        <v>2801555.6520000002</v>
      </c>
      <c r="G27" s="98">
        <v>1354124.04</v>
      </c>
      <c r="H27" s="98">
        <v>407228.17699999997</v>
      </c>
      <c r="I27" s="98">
        <v>16063927.391999999</v>
      </c>
      <c r="J27" s="98">
        <v>5863333498.0799999</v>
      </c>
      <c r="K27" s="98"/>
      <c r="L27" s="98">
        <v>11123424.959589368</v>
      </c>
      <c r="M27" s="98">
        <v>22246849.919178735</v>
      </c>
      <c r="N27" s="98">
        <v>33370274.878768101</v>
      </c>
      <c r="O27" s="98"/>
      <c r="P27" s="98">
        <v>30475.136875587308</v>
      </c>
      <c r="Q27" s="98">
        <v>60950.273751174616</v>
      </c>
      <c r="R27" s="98">
        <v>91425.410626761921</v>
      </c>
      <c r="T27" s="94">
        <f>Q27*'RNG Potential'!$C$5</f>
        <v>12879.609866836196</v>
      </c>
      <c r="U27" s="94">
        <f>Q27*'RNG Potential'!$C$6</f>
        <v>25879.947212505416</v>
      </c>
      <c r="V27" s="94">
        <f>Q27*'RNG Potential'!$C$12</f>
        <v>18527.643751574393</v>
      </c>
      <c r="W27" s="94">
        <f>Q27*'RNG Potential'!$C$8</f>
        <v>3663.0729202585994</v>
      </c>
      <c r="Y27" s="94">
        <f>P27*'RNG Potential'!$C$5</f>
        <v>6439.8049334180978</v>
      </c>
      <c r="Z27" s="94">
        <f>P27*'RNG Potential'!$C$6</f>
        <v>12939.973606252708</v>
      </c>
      <c r="AA27" s="94">
        <f>P27*'RNG Potential'!$C$12</f>
        <v>9263.8218757871964</v>
      </c>
      <c r="AB27" s="94">
        <f>P27*'RNG Potential'!$C$8</f>
        <v>1831.5364601292997</v>
      </c>
    </row>
    <row r="28" spans="1:28" x14ac:dyDescent="0.3">
      <c r="A28" s="98">
        <v>366</v>
      </c>
      <c r="B28" s="105">
        <v>2048</v>
      </c>
      <c r="C28" s="98">
        <v>3234975.4679999994</v>
      </c>
      <c r="D28" s="98">
        <v>2111798.29</v>
      </c>
      <c r="E28" s="98">
        <v>6347210.4000000004</v>
      </c>
      <c r="F28" s="98">
        <v>2860386.0550000002</v>
      </c>
      <c r="G28" s="98">
        <v>1377276.7999999998</v>
      </c>
      <c r="H28" s="98">
        <v>415421.95799999998</v>
      </c>
      <c r="I28" s="98">
        <v>16347068.970999999</v>
      </c>
      <c r="J28" s="98">
        <v>5983027243.3859997</v>
      </c>
      <c r="K28" s="98"/>
      <c r="L28" s="98">
        <v>11350497.902733311</v>
      </c>
      <c r="M28" s="98">
        <v>22700995.805466622</v>
      </c>
      <c r="N28" s="98">
        <v>34051493.708199933</v>
      </c>
      <c r="O28" s="98"/>
      <c r="P28" s="98">
        <v>31012.289351730356</v>
      </c>
      <c r="Q28" s="98">
        <v>62024.578703460713</v>
      </c>
      <c r="R28" s="98">
        <v>93036.86805519108</v>
      </c>
      <c r="T28" s="94">
        <f>Q28*'RNG Potential'!$C$5</f>
        <v>13106.624904044103</v>
      </c>
      <c r="U28" s="94">
        <f>Q28*'RNG Potential'!$C$6</f>
        <v>26336.105220405447</v>
      </c>
      <c r="V28" s="94">
        <f>Q28*'RNG Potential'!$C$12</f>
        <v>18854.210610285594</v>
      </c>
      <c r="W28" s="94">
        <f>Q28*'RNG Potential'!$C$8</f>
        <v>3727.6379687255571</v>
      </c>
      <c r="Y28" s="94">
        <f>P28*'RNG Potential'!$C$5</f>
        <v>6553.3124520220517</v>
      </c>
      <c r="Z28" s="94">
        <f>P28*'RNG Potential'!$C$6</f>
        <v>13168.052610202723</v>
      </c>
      <c r="AA28" s="94">
        <f>P28*'RNG Potential'!$C$12</f>
        <v>9427.1053051427971</v>
      </c>
      <c r="AB28" s="94">
        <f>P28*'RNG Potential'!$C$8</f>
        <v>1863.8189843627786</v>
      </c>
    </row>
    <row r="29" spans="1:28" x14ac:dyDescent="0.3">
      <c r="A29" s="98">
        <v>365</v>
      </c>
      <c r="B29" s="105">
        <v>2049</v>
      </c>
      <c r="C29" s="98">
        <v>3296977.0609999998</v>
      </c>
      <c r="D29" s="98">
        <v>2146868.5899999994</v>
      </c>
      <c r="E29" s="98">
        <v>6428727.0599999996</v>
      </c>
      <c r="F29" s="98">
        <v>2913913.5499999993</v>
      </c>
      <c r="G29" s="98">
        <v>1398248.13</v>
      </c>
      <c r="H29" s="98">
        <v>422852.49400000006</v>
      </c>
      <c r="I29" s="98">
        <v>16607586.884999998</v>
      </c>
      <c r="J29" s="98">
        <v>6061769213.0249996</v>
      </c>
      <c r="K29" s="98"/>
      <c r="L29" s="98">
        <v>11499880.56887988</v>
      </c>
      <c r="M29" s="98">
        <v>22999761.13775976</v>
      </c>
      <c r="N29" s="98">
        <v>34499641.70663964</v>
      </c>
      <c r="O29" s="98"/>
      <c r="P29" s="98">
        <v>31506.52210652022</v>
      </c>
      <c r="Q29" s="98">
        <v>63013.044213040441</v>
      </c>
      <c r="R29" s="98">
        <v>94519.566319560661</v>
      </c>
      <c r="T29" s="94">
        <f>Q29*'RNG Potential'!$C$5</f>
        <v>13315.500916351841</v>
      </c>
      <c r="U29" s="94">
        <f>Q29*'RNG Potential'!$C$6</f>
        <v>26755.815151713385</v>
      </c>
      <c r="V29" s="94">
        <f>Q29*'RNG Potential'!$C$12</f>
        <v>19154.684024022456</v>
      </c>
      <c r="W29" s="94">
        <f>Q29*'RNG Potential'!$C$8</f>
        <v>3787.0441209527457</v>
      </c>
      <c r="Y29" s="94">
        <f>P29*'RNG Potential'!$C$5</f>
        <v>6657.7504581759204</v>
      </c>
      <c r="Z29" s="94">
        <f>P29*'RNG Potential'!$C$6</f>
        <v>13377.907575856692</v>
      </c>
      <c r="AA29" s="94">
        <f>P29*'RNG Potential'!$C$12</f>
        <v>9577.3420120112278</v>
      </c>
      <c r="AB29" s="94">
        <f>P29*'RNG Potential'!$C$8</f>
        <v>1893.5220604763729</v>
      </c>
    </row>
    <row r="30" spans="1:28" x14ac:dyDescent="0.3">
      <c r="A30" s="98">
        <v>365</v>
      </c>
      <c r="B30" s="105">
        <v>2050</v>
      </c>
      <c r="C30" s="98">
        <v>3361497.5089999996</v>
      </c>
      <c r="D30" s="98">
        <v>2183758.44</v>
      </c>
      <c r="E30" s="98">
        <v>6516902.25</v>
      </c>
      <c r="F30" s="98">
        <v>2970849.1090000002</v>
      </c>
      <c r="G30" s="98">
        <v>1420198.5099999998</v>
      </c>
      <c r="H30" s="98">
        <v>430692.36699999997</v>
      </c>
      <c r="I30" s="98">
        <v>16883898.184999999</v>
      </c>
      <c r="J30" s="98">
        <v>6162622837.5249996</v>
      </c>
      <c r="K30" s="98"/>
      <c r="L30" s="98">
        <v>11691211.613650864</v>
      </c>
      <c r="M30" s="98">
        <v>23382423.227301728</v>
      </c>
      <c r="N30" s="98">
        <v>35073634.84095259</v>
      </c>
      <c r="O30" s="98"/>
      <c r="P30" s="98">
        <v>32030.716749728395</v>
      </c>
      <c r="Q30" s="98">
        <v>64061.433499456791</v>
      </c>
      <c r="R30" s="98">
        <v>96092.150249185172</v>
      </c>
      <c r="T30" s="94">
        <f>Q30*'RNG Potential'!$C$5</f>
        <v>13537.039625968435</v>
      </c>
      <c r="U30" s="94">
        <f>Q30*'RNG Potential'!$C$6</f>
        <v>27200.969171880333</v>
      </c>
      <c r="V30" s="94">
        <f>Q30*'RNG Potential'!$C$12</f>
        <v>19473.373047323439</v>
      </c>
      <c r="W30" s="94">
        <f>Q30*'RNG Potential'!$C$8</f>
        <v>3850.0516542845703</v>
      </c>
      <c r="Y30" s="94">
        <f>P30*'RNG Potential'!$C$5</f>
        <v>6768.5198129842174</v>
      </c>
      <c r="Z30" s="94">
        <f>P30*'RNG Potential'!$C$6</f>
        <v>13600.484585940167</v>
      </c>
      <c r="AA30" s="94">
        <f>P30*'RNG Potential'!$C$12</f>
        <v>9736.6865236617195</v>
      </c>
      <c r="AB30" s="94">
        <f>P30*'RNG Potential'!$C$8</f>
        <v>1925.0258271422852</v>
      </c>
    </row>
    <row r="34" spans="13:13" x14ac:dyDescent="0.3">
      <c r="M34" s="36"/>
    </row>
  </sheetData>
  <mergeCells count="2">
    <mergeCell ref="T1:W1"/>
    <mergeCell ref="Y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Hydrogen</vt:lpstr>
      <vt:lpstr>RNG High</vt:lpstr>
      <vt:lpstr>RNG Low</vt:lpstr>
      <vt:lpstr>RNG</vt:lpstr>
      <vt:lpstr>Carbon Capture</vt:lpstr>
      <vt:lpstr>Synthetic Methane</vt:lpstr>
      <vt:lpstr>Green H2</vt:lpstr>
      <vt:lpstr>RNG Potential</vt:lpstr>
      <vt:lpstr>RNG Daily Estimated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Pardee, Tom</dc:creator>
  <cp:lastModifiedBy>Pardee, Tom</cp:lastModifiedBy>
  <dcterms:created xsi:type="dcterms:W3CDTF">2022-07-11T19:51:18Z</dcterms:created>
  <dcterms:modified xsi:type="dcterms:W3CDTF">2023-01-11T19:53:32Z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{E17E4EEE-302B-4EE2-A808-4CDC572DC837}</vt:lpwstr>
  </property>
</Properties>
</file>