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4.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5.xml" ContentType="application/vnd.openxmlformats-officedocument.drawing+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2.xml" ContentType="application/vnd.openxmlformats-officedocument.spreadsheetml.pivotTable+xml"/>
  <Override PartName="/xl/drawings/drawing6.xml" ContentType="application/vnd.openxmlformats-officedocument.drawing+xml"/>
  <Override PartName="/xl/charts/chart26.xml" ContentType="application/vnd.openxmlformats-officedocument.drawingml.chart+xml"/>
  <Override PartName="/xl/charts/style15.xml" ContentType="application/vnd.ms-office.chartstyle+xml"/>
  <Override PartName="/xl/charts/colors15.xml" ContentType="application/vnd.ms-office.chartcolorstyle+xml"/>
  <Override PartName="/xl/charts/chart27.xml" ContentType="application/vnd.openxmlformats-officedocument.drawingml.chart+xml"/>
  <Override PartName="/xl/charts/style16.xml" ContentType="application/vnd.ms-office.chartstyle+xml"/>
  <Override PartName="/xl/charts/colors16.xml" ContentType="application/vnd.ms-office.chartcolorstyle+xml"/>
  <Override PartName="/xl/charts/chart28.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13.xml" ContentType="application/vnd.openxmlformats-officedocument.spreadsheetml.pivotTable+xml"/>
  <Override PartName="/xl/drawings/drawing7.xml" ContentType="application/vnd.openxmlformats-officedocument.drawing+xml"/>
  <Override PartName="/xl/charts/chart29.xml" ContentType="application/vnd.openxmlformats-officedocument.drawingml.chart+xml"/>
  <Override PartName="/xl/charts/style18.xml" ContentType="application/vnd.ms-office.chartstyle+xml"/>
  <Override PartName="/xl/charts/colors18.xml" ContentType="application/vnd.ms-office.chartcolorstyle+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charts/chart31.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32.xml" ContentType="application/vnd.openxmlformats-officedocument.drawingml.chart+xml"/>
  <Override PartName="/xl/charts/style21.xml" ContentType="application/vnd.ms-office.chartstyle+xml"/>
  <Override PartName="/xl/charts/colors21.xml" ContentType="application/vnd.ms-office.chartcolorstyle+xml"/>
  <Override PartName="/xl/charts/chart33.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16.xml" ContentType="application/vnd.openxmlformats-officedocument.spreadsheetml.pivotTable+xml"/>
  <Override PartName="/xl/drawings/drawing9.xml" ContentType="application/vnd.openxmlformats-officedocument.drawing+xml"/>
  <Override PartName="/xl/charts/chart34.xml" ContentType="application/vnd.openxmlformats-officedocument.drawingml.chart+xml"/>
  <Override PartName="/xl/charts/style23.xml" ContentType="application/vnd.ms-office.chartstyle+xml"/>
  <Override PartName="/xl/charts/colors23.xml" ContentType="application/vnd.ms-office.chartcolorstyle+xml"/>
  <Override PartName="/xl/charts/chart35.xml" ContentType="application/vnd.openxmlformats-officedocument.drawingml.chart+xml"/>
  <Override PartName="/xl/charts/style24.xml" ContentType="application/vnd.ms-office.chartstyle+xml"/>
  <Override PartName="/xl/charts/colors24.xml" ContentType="application/vnd.ms-office.chartcolorstyle+xml"/>
  <Override PartName="/xl/charts/chart36.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17.xml" ContentType="application/vnd.openxmlformats-officedocument.spreadsheetml.pivotTable+xml"/>
  <Override PartName="/xl/drawings/drawing10.xml" ContentType="application/vnd.openxmlformats-officedocument.drawing+xml"/>
  <Override PartName="/xl/charts/chart37.xml" ContentType="application/vnd.openxmlformats-officedocument.drawingml.chart+xml"/>
  <Override PartName="/xl/charts/style26.xml" ContentType="application/vnd.ms-office.chartstyle+xml"/>
  <Override PartName="/xl/charts/colors26.xml" ContentType="application/vnd.ms-office.chartcolorstyle+xml"/>
  <Override PartName="/xl/charts/chart38.xml" ContentType="application/vnd.openxmlformats-officedocument.drawingml.chart+xml"/>
  <Override PartName="/xl/charts/style27.xml" ContentType="application/vnd.ms-office.chartstyle+xml"/>
  <Override PartName="/xl/charts/colors27.xml" ContentType="application/vnd.ms-office.chartcolorstyle+xml"/>
  <Override PartName="/xl/charts/chart3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0.xml" ContentType="application/vnd.openxmlformats-officedocument.drawingml.chart+xml"/>
  <Override PartName="/xl/charts/style29.xml" ContentType="application/vnd.ms-office.chartstyle+xml"/>
  <Override PartName="/xl/charts/colors29.xml" ContentType="application/vnd.ms-office.chartcolorstyle+xml"/>
  <Override PartName="/xl/charts/chart41.xml" ContentType="application/vnd.openxmlformats-officedocument.drawingml.chart+xml"/>
  <Override PartName="/xl/charts/style30.xml" ContentType="application/vnd.ms-office.chartstyle+xml"/>
  <Override PartName="/xl/charts/colors30.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showPivotChartFilter="1"/>
  <mc:AlternateContent xmlns:mc="http://schemas.openxmlformats.org/markup-compatibility/2006">
    <mc:Choice Requires="x15">
      <x15ac:absPath xmlns:x15ac="http://schemas.microsoft.com/office/spreadsheetml/2010/11/ac" url="J:\Natural Gas IRP\2023 IRP\Inputs\Input - EE &amp; DR\Final Studies\DR\"/>
    </mc:Choice>
  </mc:AlternateContent>
  <xr:revisionPtr revIDLastSave="0" documentId="13_ncr:1_{3ABB3B76-E5B8-4452-9DBF-045D2D923EDB}" xr6:coauthVersionLast="47" xr6:coauthVersionMax="47" xr10:uidLastSave="{00000000-0000-0000-0000-000000000000}"/>
  <bookViews>
    <workbookView xWindow="-28920" yWindow="-120" windowWidth="29040" windowHeight="15990" tabRatio="735" xr2:uid="{BC133D25-E707-4890-A7BC-8F72D7231455}"/>
  </bookViews>
  <sheets>
    <sheet name="Overall Potential" sheetId="73" r:id="rId1"/>
    <sheet name="Potential by Option" sheetId="123" r:id="rId2"/>
    <sheet name="Potential by Class" sheetId="178" r:id="rId3"/>
    <sheet name="Program Costs" sheetId="126" r:id="rId4"/>
    <sheet name="WA Winter Potential" sheetId="168" state="hidden" r:id="rId5"/>
    <sheet name="WA Levelized Cost 2035" sheetId="164" state="hidden" r:id="rId6"/>
    <sheet name="WA Levelized Cost 2045" sheetId="180" state="hidden" r:id="rId7"/>
    <sheet name="ID Winter Potential" sheetId="181" state="hidden" r:id="rId8"/>
    <sheet name="ID Levelized Cost 2035" sheetId="182" state="hidden" r:id="rId9"/>
    <sheet name="ID Levelized Cost 2045" sheetId="183" state="hidden" r:id="rId10"/>
    <sheet name="Example Program Hierarchy" sheetId="163" r:id="rId11"/>
    <sheet name="Database==&gt;" sheetId="66" r:id="rId12"/>
    <sheet name="Results" sheetId="3" r:id="rId13"/>
    <sheet name="ClassValues" sheetId="161" r:id="rId14"/>
  </sheets>
  <externalReferences>
    <externalReference r:id="rId15"/>
    <externalReference r:id="rId16"/>
  </externalReferences>
  <definedNames>
    <definedName name="_xlnm._FilterDatabase" localSheetId="13" hidden="1">ClassValues!$A$1:$BE$1</definedName>
    <definedName name="_xlnm._FilterDatabase" localSheetId="8" hidden="1">'ID Levelized Cost 2035'!#REF!</definedName>
    <definedName name="_xlnm._FilterDatabase" localSheetId="9" hidden="1">'ID Levelized Cost 2045'!#REF!</definedName>
    <definedName name="_xlnm._FilterDatabase" localSheetId="0" hidden="1">'Overall Potential'!#REF!</definedName>
    <definedName name="_xlnm._FilterDatabase" localSheetId="2" hidden="1">'Potential by Class'!$C$25:$AE$25</definedName>
    <definedName name="_xlnm._FilterDatabase" localSheetId="1" hidden="1">'Potential by Option'!$P$77:$W$84</definedName>
    <definedName name="_xlnm._FilterDatabase" localSheetId="12" hidden="1">Results!$A$1:$AH$1</definedName>
    <definedName name="_xlnm._FilterDatabase" localSheetId="5" hidden="1">'WA Levelized Cost 2035'!#REF!</definedName>
    <definedName name="_xlnm._FilterDatabase" localSheetId="6" hidden="1">'WA Levelized Cost 2045'!#REF!</definedName>
    <definedName name="AvoidedCostSavings?">[1]Variables!$C$7</definedName>
    <definedName name="BCmin">[1]Variables!$C$9</definedName>
    <definedName name="cases_list">[2]Setup!$B$41:$B$42</definedName>
    <definedName name="CEInput">[1]CEInput!$1:$1048576</definedName>
    <definedName name="Class">[1]ControlPanel!$C$2</definedName>
    <definedName name="class_table">[2]Setup!$M$3:$N$8</definedName>
    <definedName name="ClassList">[1]ControlPanel!$C$7:$E$7</definedName>
    <definedName name="ClassValues">ClassValues!$1:$1048576</definedName>
    <definedName name="discount_rate">[2]Setup!$C$17</definedName>
    <definedName name="DiscountRate">[1]Variables!$C$2</definedName>
    <definedName name="EnergyCosts">[1]EnergyCosts!$1:$1048576</definedName>
    <definedName name="global_season">[2]Setup!$B$12</definedName>
    <definedName name="global_state">#REF!</definedName>
    <definedName name="HierarchyStatus?">[1]Variables!$C$6</definedName>
    <definedName name="ImpactInput">[1]ImpactInput!$1:$1048576</definedName>
    <definedName name="KeyCE">[1]CEInput!$A:$A</definedName>
    <definedName name="KeyCV">ClassValues!$A:$A</definedName>
    <definedName name="KeyEC">[1]EnergyCosts!$A:$A</definedName>
    <definedName name="KeyImp">[1]ImpactInput!$A:$A</definedName>
    <definedName name="KeyPR">[1]ParticipationRate!$A:$A</definedName>
    <definedName name="KeyR">[1]Results!$A:$A</definedName>
    <definedName name="Option">[1]ControlPanel!$C$3</definedName>
    <definedName name="ParticipationRate">[1]ParticipationRate!$1:$1048576</definedName>
    <definedName name="Potential">[1]ControlPanel!$C$4</definedName>
    <definedName name="PotentialList">[1]Variables!$C$13:$C$14</definedName>
    <definedName name="program_table">[2]Setup!$I$3:$K$21</definedName>
    <definedName name="Results">[1]Results!$1:$1048576</definedName>
    <definedName name="season_list">[2]Setup!$B$28:$B$29</definedName>
    <definedName name="SingleDataSet?">[1]Variables!$C$8</definedName>
    <definedName name="State">[1]ControlPanel!$C$5</definedName>
    <definedName name="state_list">[2]Setup!$B$33:$B$39</definedName>
    <definedName name="StateList">[1]Variables!$C$12:$C$12</definedName>
    <definedName name="YearBase" localSheetId="13">[1]Variables!$C$4</definedName>
    <definedName name="YearBase">#REF!</definedName>
    <definedName name="YearEnd">[1]Variables!$C$5</definedName>
    <definedName name="YearMax">[1]Variables!$C$10</definedName>
    <definedName name="YearR">[1]Results!$1:$1</definedName>
    <definedName name="YearsCE">[1]CEInput!$1:$1</definedName>
    <definedName name="YearsCV">ClassValues!$1:$1</definedName>
    <definedName name="YearsEC">[1]EnergyCosts!$1:$1</definedName>
    <definedName name="YearShift">[1]Variables!$C$11</definedName>
    <definedName name="YearsPR">[1]ParticipationRate!$1:$1</definedName>
  </definedNames>
  <calcPr calcId="191028"/>
  <pivotCaches>
    <pivotCache cacheId="3" r:id="rId17"/>
    <pivotCache cacheId="4" r:id="rId18"/>
    <pivotCache cacheId="5"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6" i="73" l="1"/>
  <c r="F136" i="73"/>
  <c r="G136" i="73"/>
  <c r="H136" i="73"/>
  <c r="I136" i="73"/>
  <c r="J136" i="73"/>
  <c r="K136" i="73"/>
  <c r="L136" i="73"/>
  <c r="M136" i="73"/>
  <c r="N136" i="73"/>
  <c r="O136" i="73"/>
  <c r="P136" i="73"/>
  <c r="Q136" i="73"/>
  <c r="R136" i="73"/>
  <c r="S136" i="73"/>
  <c r="T136" i="73"/>
  <c r="U136" i="73"/>
  <c r="V136" i="73"/>
  <c r="W136" i="73"/>
  <c r="X136" i="73"/>
  <c r="Y136" i="73"/>
  <c r="Z136" i="73"/>
  <c r="E137" i="73"/>
  <c r="F137" i="73"/>
  <c r="G137" i="73"/>
  <c r="H137" i="73"/>
  <c r="I137" i="73"/>
  <c r="J137" i="73"/>
  <c r="K137" i="73"/>
  <c r="L137" i="73"/>
  <c r="M137" i="73"/>
  <c r="N137" i="73"/>
  <c r="O137" i="73"/>
  <c r="P137" i="73"/>
  <c r="Q137" i="73"/>
  <c r="R137" i="73"/>
  <c r="S137" i="73"/>
  <c r="T137" i="73"/>
  <c r="U137" i="73"/>
  <c r="V137" i="73"/>
  <c r="W137" i="73"/>
  <c r="X137" i="73"/>
  <c r="Y137" i="73"/>
  <c r="Z137" i="73"/>
  <c r="E138" i="73"/>
  <c r="F138" i="73"/>
  <c r="G138" i="73"/>
  <c r="H138" i="73"/>
  <c r="I138" i="73"/>
  <c r="J138" i="73"/>
  <c r="K138" i="73"/>
  <c r="L138" i="73"/>
  <c r="M138" i="73"/>
  <c r="N138" i="73"/>
  <c r="O138" i="73"/>
  <c r="P138" i="73"/>
  <c r="Q138" i="73"/>
  <c r="R138" i="73"/>
  <c r="S138" i="73"/>
  <c r="T138" i="73"/>
  <c r="U138" i="73"/>
  <c r="V138" i="73"/>
  <c r="W138" i="73"/>
  <c r="X138" i="73"/>
  <c r="Y138" i="73"/>
  <c r="Z138" i="73"/>
  <c r="E139" i="73"/>
  <c r="F139" i="73"/>
  <c r="G139" i="73"/>
  <c r="H139" i="73"/>
  <c r="I139" i="73"/>
  <c r="J139" i="73"/>
  <c r="K139" i="73"/>
  <c r="L139" i="73"/>
  <c r="M139" i="73"/>
  <c r="N139" i="73"/>
  <c r="O139" i="73"/>
  <c r="P139" i="73"/>
  <c r="Q139" i="73"/>
  <c r="R139" i="73"/>
  <c r="S139" i="73"/>
  <c r="T139" i="73"/>
  <c r="U139" i="73"/>
  <c r="V139" i="73"/>
  <c r="W139" i="73"/>
  <c r="X139" i="73"/>
  <c r="Y139" i="73"/>
  <c r="Z139" i="73"/>
  <c r="E140" i="73"/>
  <c r="F140" i="73"/>
  <c r="G140" i="73"/>
  <c r="H140" i="73"/>
  <c r="I140" i="73"/>
  <c r="J140" i="73"/>
  <c r="K140" i="73"/>
  <c r="L140" i="73"/>
  <c r="M140" i="73"/>
  <c r="N140" i="73"/>
  <c r="O140" i="73"/>
  <c r="P140" i="73"/>
  <c r="Q140" i="73"/>
  <c r="R140" i="73"/>
  <c r="S140" i="73"/>
  <c r="T140" i="73"/>
  <c r="U140" i="73"/>
  <c r="V140" i="73"/>
  <c r="W140" i="73"/>
  <c r="X140" i="73"/>
  <c r="Y140" i="73"/>
  <c r="Z140" i="73"/>
  <c r="E141" i="73"/>
  <c r="F141" i="73"/>
  <c r="G141" i="73"/>
  <c r="H141" i="73"/>
  <c r="I141" i="73"/>
  <c r="J141" i="73"/>
  <c r="K141" i="73"/>
  <c r="L141" i="73"/>
  <c r="M141" i="73"/>
  <c r="N141" i="73"/>
  <c r="O141" i="73"/>
  <c r="P141" i="73"/>
  <c r="Q141" i="73"/>
  <c r="R141" i="73"/>
  <c r="S141" i="73"/>
  <c r="T141" i="73"/>
  <c r="U141" i="73"/>
  <c r="V141" i="73"/>
  <c r="W141" i="73"/>
  <c r="X141" i="73"/>
  <c r="Y141" i="73"/>
  <c r="Z141" i="73"/>
  <c r="D137" i="73"/>
  <c r="D138" i="73"/>
  <c r="D139" i="73"/>
  <c r="D140" i="73"/>
  <c r="D141" i="73"/>
  <c r="D136" i="73"/>
  <c r="E128" i="73"/>
  <c r="F128" i="73"/>
  <c r="G128" i="73"/>
  <c r="H128" i="73"/>
  <c r="I128" i="73"/>
  <c r="J128" i="73"/>
  <c r="K128" i="73"/>
  <c r="L128" i="73"/>
  <c r="M128" i="73"/>
  <c r="N128" i="73"/>
  <c r="O128" i="73"/>
  <c r="P128" i="73"/>
  <c r="Q128" i="73"/>
  <c r="R128" i="73"/>
  <c r="S128" i="73"/>
  <c r="T128" i="73"/>
  <c r="U128" i="73"/>
  <c r="V128" i="73"/>
  <c r="W128" i="73"/>
  <c r="X128" i="73"/>
  <c r="Y128" i="73"/>
  <c r="Z128" i="73"/>
  <c r="E129" i="73"/>
  <c r="F129" i="73"/>
  <c r="G129" i="73"/>
  <c r="H129" i="73"/>
  <c r="I129" i="73"/>
  <c r="J129" i="73"/>
  <c r="K129" i="73"/>
  <c r="L129" i="73"/>
  <c r="M129" i="73"/>
  <c r="N129" i="73"/>
  <c r="O129" i="73"/>
  <c r="P129" i="73"/>
  <c r="Q129" i="73"/>
  <c r="R129" i="73"/>
  <c r="S129" i="73"/>
  <c r="T129" i="73"/>
  <c r="U129" i="73"/>
  <c r="V129" i="73"/>
  <c r="W129" i="73"/>
  <c r="X129" i="73"/>
  <c r="Y129" i="73"/>
  <c r="Z129" i="73"/>
  <c r="E130" i="73"/>
  <c r="F130" i="73"/>
  <c r="G130" i="73"/>
  <c r="H130" i="73"/>
  <c r="I130" i="73"/>
  <c r="J130" i="73"/>
  <c r="K130" i="73"/>
  <c r="L130" i="73"/>
  <c r="M130" i="73"/>
  <c r="N130" i="73"/>
  <c r="O130" i="73"/>
  <c r="P130" i="73"/>
  <c r="Q130" i="73"/>
  <c r="R130" i="73"/>
  <c r="S130" i="73"/>
  <c r="T130" i="73"/>
  <c r="U130" i="73"/>
  <c r="V130" i="73"/>
  <c r="W130" i="73"/>
  <c r="X130" i="73"/>
  <c r="Y130" i="73"/>
  <c r="Z130" i="73"/>
  <c r="E131" i="73"/>
  <c r="F131" i="73"/>
  <c r="G131" i="73"/>
  <c r="H131" i="73"/>
  <c r="I131" i="73"/>
  <c r="J131" i="73"/>
  <c r="K131" i="73"/>
  <c r="L131" i="73"/>
  <c r="M131" i="73"/>
  <c r="N131" i="73"/>
  <c r="O131" i="73"/>
  <c r="P131" i="73"/>
  <c r="Q131" i="73"/>
  <c r="R131" i="73"/>
  <c r="S131" i="73"/>
  <c r="T131" i="73"/>
  <c r="U131" i="73"/>
  <c r="V131" i="73"/>
  <c r="W131" i="73"/>
  <c r="X131" i="73"/>
  <c r="Y131" i="73"/>
  <c r="Z131" i="73"/>
  <c r="E132" i="73"/>
  <c r="F132" i="73"/>
  <c r="G132" i="73"/>
  <c r="H132" i="73"/>
  <c r="I132" i="73"/>
  <c r="J132" i="73"/>
  <c r="K132" i="73"/>
  <c r="L132" i="73"/>
  <c r="M132" i="73"/>
  <c r="N132" i="73"/>
  <c r="O132" i="73"/>
  <c r="P132" i="73"/>
  <c r="Q132" i="73"/>
  <c r="R132" i="73"/>
  <c r="S132" i="73"/>
  <c r="T132" i="73"/>
  <c r="U132" i="73"/>
  <c r="V132" i="73"/>
  <c r="W132" i="73"/>
  <c r="X132" i="73"/>
  <c r="Y132" i="73"/>
  <c r="Z132" i="73"/>
  <c r="E133" i="73"/>
  <c r="F133" i="73"/>
  <c r="G133" i="73"/>
  <c r="H133" i="73"/>
  <c r="I133" i="73"/>
  <c r="J133" i="73"/>
  <c r="K133" i="73"/>
  <c r="L133" i="73"/>
  <c r="M133" i="73"/>
  <c r="N133" i="73"/>
  <c r="O133" i="73"/>
  <c r="P133" i="73"/>
  <c r="Q133" i="73"/>
  <c r="R133" i="73"/>
  <c r="S133" i="73"/>
  <c r="T133" i="73"/>
  <c r="U133" i="73"/>
  <c r="V133" i="73"/>
  <c r="W133" i="73"/>
  <c r="X133" i="73"/>
  <c r="Y133" i="73"/>
  <c r="Z133" i="73"/>
  <c r="D129" i="73"/>
  <c r="D130" i="73"/>
  <c r="D131" i="73"/>
  <c r="D132" i="73"/>
  <c r="D133" i="73"/>
  <c r="D128" i="73"/>
  <c r="E120" i="73"/>
  <c r="F120" i="73"/>
  <c r="G120" i="73"/>
  <c r="H120" i="73"/>
  <c r="I120" i="73"/>
  <c r="J120" i="73"/>
  <c r="K120" i="73"/>
  <c r="L120" i="73"/>
  <c r="M120" i="73"/>
  <c r="N120" i="73"/>
  <c r="O120" i="73"/>
  <c r="P120" i="73"/>
  <c r="Q120" i="73"/>
  <c r="R120" i="73"/>
  <c r="S120" i="73"/>
  <c r="T120" i="73"/>
  <c r="U120" i="73"/>
  <c r="V120" i="73"/>
  <c r="W120" i="73"/>
  <c r="X120" i="73"/>
  <c r="Y120" i="73"/>
  <c r="Z120" i="73"/>
  <c r="E121" i="73"/>
  <c r="F121" i="73"/>
  <c r="G121" i="73"/>
  <c r="H121" i="73"/>
  <c r="I121" i="73"/>
  <c r="J121" i="73"/>
  <c r="K121" i="73"/>
  <c r="L121" i="73"/>
  <c r="M121" i="73"/>
  <c r="N121" i="73"/>
  <c r="O121" i="73"/>
  <c r="P121" i="73"/>
  <c r="Q121" i="73"/>
  <c r="R121" i="73"/>
  <c r="S121" i="73"/>
  <c r="T121" i="73"/>
  <c r="U121" i="73"/>
  <c r="V121" i="73"/>
  <c r="W121" i="73"/>
  <c r="X121" i="73"/>
  <c r="Y121" i="73"/>
  <c r="Z121" i="73"/>
  <c r="E122" i="73"/>
  <c r="F122" i="73"/>
  <c r="G122" i="73"/>
  <c r="H122" i="73"/>
  <c r="I122" i="73"/>
  <c r="J122" i="73"/>
  <c r="K122" i="73"/>
  <c r="L122" i="73"/>
  <c r="M122" i="73"/>
  <c r="N122" i="73"/>
  <c r="O122" i="73"/>
  <c r="P122" i="73"/>
  <c r="Q122" i="73"/>
  <c r="R122" i="73"/>
  <c r="S122" i="73"/>
  <c r="T122" i="73"/>
  <c r="U122" i="73"/>
  <c r="V122" i="73"/>
  <c r="W122" i="73"/>
  <c r="X122" i="73"/>
  <c r="Y122" i="73"/>
  <c r="Z122" i="73"/>
  <c r="E123" i="73"/>
  <c r="F123" i="73"/>
  <c r="G123" i="73"/>
  <c r="H123" i="73"/>
  <c r="I123" i="73"/>
  <c r="J123" i="73"/>
  <c r="K123" i="73"/>
  <c r="L123" i="73"/>
  <c r="M123" i="73"/>
  <c r="N123" i="73"/>
  <c r="O123" i="73"/>
  <c r="P123" i="73"/>
  <c r="Q123" i="73"/>
  <c r="R123" i="73"/>
  <c r="S123" i="73"/>
  <c r="T123" i="73"/>
  <c r="U123" i="73"/>
  <c r="V123" i="73"/>
  <c r="W123" i="73"/>
  <c r="X123" i="73"/>
  <c r="Y123" i="73"/>
  <c r="Z123" i="73"/>
  <c r="E124" i="73"/>
  <c r="F124" i="73"/>
  <c r="G124" i="73"/>
  <c r="H124" i="73"/>
  <c r="I124" i="73"/>
  <c r="J124" i="73"/>
  <c r="K124" i="73"/>
  <c r="L124" i="73"/>
  <c r="M124" i="73"/>
  <c r="N124" i="73"/>
  <c r="O124" i="73"/>
  <c r="P124" i="73"/>
  <c r="Q124" i="73"/>
  <c r="R124" i="73"/>
  <c r="S124" i="73"/>
  <c r="T124" i="73"/>
  <c r="U124" i="73"/>
  <c r="V124" i="73"/>
  <c r="W124" i="73"/>
  <c r="X124" i="73"/>
  <c r="Y124" i="73"/>
  <c r="Z124" i="73"/>
  <c r="E125" i="73"/>
  <c r="F125" i="73"/>
  <c r="G125" i="73"/>
  <c r="H125" i="73"/>
  <c r="I125" i="73"/>
  <c r="J125" i="73"/>
  <c r="K125" i="73"/>
  <c r="L125" i="73"/>
  <c r="M125" i="73"/>
  <c r="N125" i="73"/>
  <c r="O125" i="73"/>
  <c r="P125" i="73"/>
  <c r="Q125" i="73"/>
  <c r="R125" i="73"/>
  <c r="S125" i="73"/>
  <c r="T125" i="73"/>
  <c r="U125" i="73"/>
  <c r="V125" i="73"/>
  <c r="W125" i="73"/>
  <c r="X125" i="73"/>
  <c r="Y125" i="73"/>
  <c r="Z125" i="73"/>
  <c r="D121" i="73"/>
  <c r="D122" i="73"/>
  <c r="D123" i="73"/>
  <c r="D124" i="73"/>
  <c r="D125" i="73"/>
  <c r="D120" i="73"/>
  <c r="Z92" i="126" l="1"/>
  <c r="Y92" i="126"/>
  <c r="X92" i="126"/>
  <c r="W92" i="126"/>
  <c r="V92" i="126"/>
  <c r="U92" i="126"/>
  <c r="T92" i="126"/>
  <c r="S92" i="126"/>
  <c r="R92" i="126"/>
  <c r="Q92" i="126"/>
  <c r="P92" i="126"/>
  <c r="O92" i="126"/>
  <c r="N92" i="126"/>
  <c r="M92" i="126"/>
  <c r="L92" i="126"/>
  <c r="K92" i="126"/>
  <c r="J92" i="126"/>
  <c r="I92" i="126"/>
  <c r="H92" i="126"/>
  <c r="G92" i="126"/>
  <c r="F92" i="126"/>
  <c r="E92" i="126"/>
  <c r="D92" i="126"/>
  <c r="C92" i="126"/>
  <c r="Z91" i="126"/>
  <c r="Y91" i="126"/>
  <c r="X91" i="126"/>
  <c r="W91" i="126"/>
  <c r="V91" i="126"/>
  <c r="U91" i="126"/>
  <c r="T91" i="126"/>
  <c r="S91" i="126"/>
  <c r="R91" i="126"/>
  <c r="Q91" i="126"/>
  <c r="P91" i="126"/>
  <c r="O91" i="126"/>
  <c r="N91" i="126"/>
  <c r="M91" i="126"/>
  <c r="L91" i="126"/>
  <c r="K91" i="126"/>
  <c r="J91" i="126"/>
  <c r="I91" i="126"/>
  <c r="H91" i="126"/>
  <c r="G91" i="126"/>
  <c r="F91" i="126"/>
  <c r="E91" i="126"/>
  <c r="D91" i="126"/>
  <c r="C91" i="126"/>
  <c r="Z90" i="126"/>
  <c r="Y90" i="126"/>
  <c r="X90" i="126"/>
  <c r="W90" i="126"/>
  <c r="V90" i="126"/>
  <c r="U90" i="126"/>
  <c r="T90" i="126"/>
  <c r="S90" i="126"/>
  <c r="R90" i="126"/>
  <c r="Q90" i="126"/>
  <c r="P90" i="126"/>
  <c r="O90" i="126"/>
  <c r="N90" i="126"/>
  <c r="M90" i="126"/>
  <c r="L90" i="126"/>
  <c r="K90" i="126"/>
  <c r="J90" i="126"/>
  <c r="I90" i="126"/>
  <c r="H90" i="126"/>
  <c r="G90" i="126"/>
  <c r="F90" i="126"/>
  <c r="E90" i="126"/>
  <c r="D90" i="126"/>
  <c r="C90" i="126"/>
  <c r="Z89" i="126"/>
  <c r="Y89" i="126"/>
  <c r="X89" i="126"/>
  <c r="W89" i="126"/>
  <c r="V89" i="126"/>
  <c r="U89" i="126"/>
  <c r="T89" i="126"/>
  <c r="S89" i="126"/>
  <c r="R89" i="126"/>
  <c r="Q89" i="126"/>
  <c r="P89" i="126"/>
  <c r="O89" i="126"/>
  <c r="N89" i="126"/>
  <c r="M89" i="126"/>
  <c r="L89" i="126"/>
  <c r="K89" i="126"/>
  <c r="J89" i="126"/>
  <c r="I89" i="126"/>
  <c r="H89" i="126"/>
  <c r="G89" i="126"/>
  <c r="F89" i="126"/>
  <c r="E89" i="126"/>
  <c r="D89" i="126"/>
  <c r="C89" i="126"/>
  <c r="Z87" i="126"/>
  <c r="Y87" i="126"/>
  <c r="X87" i="126"/>
  <c r="W87" i="126"/>
  <c r="V87" i="126"/>
  <c r="U87" i="126"/>
  <c r="T87" i="126"/>
  <c r="S87" i="126"/>
  <c r="R87" i="126"/>
  <c r="Q87" i="126"/>
  <c r="P87" i="126"/>
  <c r="O87" i="126"/>
  <c r="N87" i="126"/>
  <c r="M87" i="126"/>
  <c r="L87" i="126"/>
  <c r="K87" i="126"/>
  <c r="J87" i="126"/>
  <c r="I87" i="126"/>
  <c r="H87" i="126"/>
  <c r="G87" i="126"/>
  <c r="F87" i="126"/>
  <c r="E87" i="126"/>
  <c r="D87" i="126"/>
  <c r="C87" i="126"/>
  <c r="D130" i="126"/>
  <c r="E130" i="126"/>
  <c r="F130" i="126"/>
  <c r="G130" i="126"/>
  <c r="H130" i="126"/>
  <c r="I130" i="126"/>
  <c r="J130" i="126"/>
  <c r="K130" i="126"/>
  <c r="L130" i="126"/>
  <c r="M130" i="126"/>
  <c r="N130" i="126"/>
  <c r="O130" i="126"/>
  <c r="P130" i="126"/>
  <c r="Q130" i="126"/>
  <c r="R130" i="126"/>
  <c r="S130" i="126"/>
  <c r="T130" i="126"/>
  <c r="U130" i="126"/>
  <c r="V130" i="126"/>
  <c r="W130" i="126"/>
  <c r="X130" i="126"/>
  <c r="Y130" i="126"/>
  <c r="Z130" i="126"/>
  <c r="D132" i="126"/>
  <c r="E132" i="126"/>
  <c r="F132" i="126"/>
  <c r="G132" i="126"/>
  <c r="H132" i="126"/>
  <c r="I132" i="126"/>
  <c r="J132" i="126"/>
  <c r="K132" i="126"/>
  <c r="L132" i="126"/>
  <c r="M132" i="126"/>
  <c r="N132" i="126"/>
  <c r="O132" i="126"/>
  <c r="P132" i="126"/>
  <c r="Q132" i="126"/>
  <c r="R132" i="126"/>
  <c r="S132" i="126"/>
  <c r="T132" i="126"/>
  <c r="U132" i="126"/>
  <c r="V132" i="126"/>
  <c r="W132" i="126"/>
  <c r="X132" i="126"/>
  <c r="Y132" i="126"/>
  <c r="Z132" i="126"/>
  <c r="D133" i="126"/>
  <c r="E133" i="126"/>
  <c r="F133" i="126"/>
  <c r="G133" i="126"/>
  <c r="H133" i="126"/>
  <c r="I133" i="126"/>
  <c r="J133" i="126"/>
  <c r="K133" i="126"/>
  <c r="L133" i="126"/>
  <c r="M133" i="126"/>
  <c r="N133" i="126"/>
  <c r="O133" i="126"/>
  <c r="P133" i="126"/>
  <c r="Q133" i="126"/>
  <c r="R133" i="126"/>
  <c r="S133" i="126"/>
  <c r="T133" i="126"/>
  <c r="U133" i="126"/>
  <c r="V133" i="126"/>
  <c r="W133" i="126"/>
  <c r="X133" i="126"/>
  <c r="Y133" i="126"/>
  <c r="Z133" i="126"/>
  <c r="D134" i="126"/>
  <c r="E134" i="126"/>
  <c r="F134" i="126"/>
  <c r="G134" i="126"/>
  <c r="H134" i="126"/>
  <c r="I134" i="126"/>
  <c r="J134" i="126"/>
  <c r="K134" i="126"/>
  <c r="L134" i="126"/>
  <c r="M134" i="126"/>
  <c r="N134" i="126"/>
  <c r="O134" i="126"/>
  <c r="P134" i="126"/>
  <c r="Q134" i="126"/>
  <c r="R134" i="126"/>
  <c r="S134" i="126"/>
  <c r="T134" i="126"/>
  <c r="U134" i="126"/>
  <c r="V134" i="126"/>
  <c r="W134" i="126"/>
  <c r="X134" i="126"/>
  <c r="Y134" i="126"/>
  <c r="Z134" i="126"/>
  <c r="D135" i="126"/>
  <c r="E135" i="126"/>
  <c r="F135" i="126"/>
  <c r="G135" i="126"/>
  <c r="H135" i="126"/>
  <c r="I135" i="126"/>
  <c r="J135" i="126"/>
  <c r="K135" i="126"/>
  <c r="L135" i="126"/>
  <c r="M135" i="126"/>
  <c r="N135" i="126"/>
  <c r="O135" i="126"/>
  <c r="P135" i="126"/>
  <c r="Q135" i="126"/>
  <c r="R135" i="126"/>
  <c r="S135" i="126"/>
  <c r="T135" i="126"/>
  <c r="U135" i="126"/>
  <c r="V135" i="126"/>
  <c r="W135" i="126"/>
  <c r="X135" i="126"/>
  <c r="Y135" i="126"/>
  <c r="Z135" i="126"/>
  <c r="C135" i="126"/>
  <c r="C134" i="126"/>
  <c r="C133" i="126"/>
  <c r="C132" i="126"/>
  <c r="C130" i="126"/>
  <c r="D109" i="126"/>
  <c r="E109" i="126"/>
  <c r="F109" i="126"/>
  <c r="G109" i="126"/>
  <c r="H109" i="126"/>
  <c r="I109" i="126"/>
  <c r="J109" i="126"/>
  <c r="K109" i="126"/>
  <c r="L109" i="126"/>
  <c r="M109" i="126"/>
  <c r="N109" i="126"/>
  <c r="O109" i="126"/>
  <c r="P109" i="126"/>
  <c r="Q109" i="126"/>
  <c r="R109" i="126"/>
  <c r="S109" i="126"/>
  <c r="T109" i="126"/>
  <c r="U109" i="126"/>
  <c r="V109" i="126"/>
  <c r="W109" i="126"/>
  <c r="X109" i="126"/>
  <c r="Y109" i="126"/>
  <c r="Z109" i="126"/>
  <c r="D111" i="126"/>
  <c r="E111" i="126"/>
  <c r="F111" i="126"/>
  <c r="G111" i="126"/>
  <c r="H111" i="126"/>
  <c r="I111" i="126"/>
  <c r="J111" i="126"/>
  <c r="K111" i="126"/>
  <c r="L111" i="126"/>
  <c r="M111" i="126"/>
  <c r="N111" i="126"/>
  <c r="O111" i="126"/>
  <c r="P111" i="126"/>
  <c r="Q111" i="126"/>
  <c r="R111" i="126"/>
  <c r="S111" i="126"/>
  <c r="T111" i="126"/>
  <c r="U111" i="126"/>
  <c r="V111" i="126"/>
  <c r="W111" i="126"/>
  <c r="X111" i="126"/>
  <c r="Y111" i="126"/>
  <c r="Z111" i="126"/>
  <c r="D112" i="126"/>
  <c r="E112" i="126"/>
  <c r="F112" i="126"/>
  <c r="G112" i="126"/>
  <c r="H112" i="126"/>
  <c r="I112" i="126"/>
  <c r="J112" i="126"/>
  <c r="K112" i="126"/>
  <c r="L112" i="126"/>
  <c r="M112" i="126"/>
  <c r="N112" i="126"/>
  <c r="O112" i="126"/>
  <c r="P112" i="126"/>
  <c r="Q112" i="126"/>
  <c r="R112" i="126"/>
  <c r="S112" i="126"/>
  <c r="T112" i="126"/>
  <c r="U112" i="126"/>
  <c r="V112" i="126"/>
  <c r="W112" i="126"/>
  <c r="X112" i="126"/>
  <c r="Y112" i="126"/>
  <c r="Z112" i="126"/>
  <c r="D113" i="126"/>
  <c r="E113" i="126"/>
  <c r="F113" i="126"/>
  <c r="G113" i="126"/>
  <c r="H113" i="126"/>
  <c r="I113" i="126"/>
  <c r="J113" i="126"/>
  <c r="K113" i="126"/>
  <c r="L113" i="126"/>
  <c r="M113" i="126"/>
  <c r="N113" i="126"/>
  <c r="O113" i="126"/>
  <c r="P113" i="126"/>
  <c r="Q113" i="126"/>
  <c r="R113" i="126"/>
  <c r="S113" i="126"/>
  <c r="T113" i="126"/>
  <c r="U113" i="126"/>
  <c r="V113" i="126"/>
  <c r="W113" i="126"/>
  <c r="X113" i="126"/>
  <c r="Y113" i="126"/>
  <c r="Z113" i="126"/>
  <c r="D114" i="126"/>
  <c r="E114" i="126"/>
  <c r="F114" i="126"/>
  <c r="G114" i="126"/>
  <c r="H114" i="126"/>
  <c r="I114" i="126"/>
  <c r="J114" i="126"/>
  <c r="K114" i="126"/>
  <c r="L114" i="126"/>
  <c r="M114" i="126"/>
  <c r="N114" i="126"/>
  <c r="O114" i="126"/>
  <c r="P114" i="126"/>
  <c r="Q114" i="126"/>
  <c r="R114" i="126"/>
  <c r="S114" i="126"/>
  <c r="T114" i="126"/>
  <c r="U114" i="126"/>
  <c r="V114" i="126"/>
  <c r="W114" i="126"/>
  <c r="X114" i="126"/>
  <c r="Y114" i="126"/>
  <c r="Z114" i="126"/>
  <c r="C114" i="126"/>
  <c r="C113" i="126"/>
  <c r="C112" i="126"/>
  <c r="C111" i="126"/>
  <c r="C109" i="126"/>
  <c r="D80" i="73"/>
  <c r="D75" i="73"/>
  <c r="E75" i="73"/>
  <c r="F75" i="73"/>
  <c r="G75" i="73"/>
  <c r="H75" i="73"/>
  <c r="I75" i="73"/>
  <c r="J75" i="73"/>
  <c r="K75" i="73"/>
  <c r="L75" i="73"/>
  <c r="M75" i="73"/>
  <c r="N75" i="73"/>
  <c r="O75" i="73"/>
  <c r="P75" i="73"/>
  <c r="Q75" i="73"/>
  <c r="R75" i="73"/>
  <c r="S75" i="73"/>
  <c r="T75" i="73"/>
  <c r="U75" i="73"/>
  <c r="V75" i="73"/>
  <c r="W75" i="73"/>
  <c r="X75" i="73"/>
  <c r="Y75" i="73"/>
  <c r="Z75" i="73"/>
  <c r="D77" i="73"/>
  <c r="E77" i="73"/>
  <c r="F77" i="73"/>
  <c r="G77" i="73"/>
  <c r="H77" i="73"/>
  <c r="I77" i="73"/>
  <c r="J77" i="73"/>
  <c r="K77" i="73"/>
  <c r="L77" i="73"/>
  <c r="M77" i="73"/>
  <c r="N77" i="73"/>
  <c r="O77" i="73"/>
  <c r="P77" i="73"/>
  <c r="Q77" i="73"/>
  <c r="R77" i="73"/>
  <c r="S77" i="73"/>
  <c r="T77" i="73"/>
  <c r="U77" i="73"/>
  <c r="V77" i="73"/>
  <c r="W77" i="73"/>
  <c r="X77" i="73"/>
  <c r="Y77" i="73"/>
  <c r="Z77" i="73"/>
  <c r="D78" i="73"/>
  <c r="E78" i="73"/>
  <c r="F78" i="73"/>
  <c r="G78" i="73"/>
  <c r="H78" i="73"/>
  <c r="I78" i="73"/>
  <c r="J78" i="73"/>
  <c r="K78" i="73"/>
  <c r="L78" i="73"/>
  <c r="M78" i="73"/>
  <c r="N78" i="73"/>
  <c r="O78" i="73"/>
  <c r="P78" i="73"/>
  <c r="Q78" i="73"/>
  <c r="R78" i="73"/>
  <c r="S78" i="73"/>
  <c r="T78" i="73"/>
  <c r="U78" i="73"/>
  <c r="V78" i="73"/>
  <c r="W78" i="73"/>
  <c r="X78" i="73"/>
  <c r="Y78" i="73"/>
  <c r="Z78" i="73"/>
  <c r="D79" i="73"/>
  <c r="E79" i="73"/>
  <c r="F79" i="73"/>
  <c r="G79" i="73"/>
  <c r="H79" i="73"/>
  <c r="I79" i="73"/>
  <c r="J79" i="73"/>
  <c r="K79" i="73"/>
  <c r="L79" i="73"/>
  <c r="M79" i="73"/>
  <c r="N79" i="73"/>
  <c r="O79" i="73"/>
  <c r="P79" i="73"/>
  <c r="Q79" i="73"/>
  <c r="R79" i="73"/>
  <c r="S79" i="73"/>
  <c r="T79" i="73"/>
  <c r="U79" i="73"/>
  <c r="V79" i="73"/>
  <c r="W79" i="73"/>
  <c r="X79" i="73"/>
  <c r="Y79" i="73"/>
  <c r="Z79" i="73"/>
  <c r="E80" i="73"/>
  <c r="F80" i="73"/>
  <c r="G80" i="73"/>
  <c r="H80" i="73"/>
  <c r="I80" i="73"/>
  <c r="J80" i="73"/>
  <c r="K80" i="73"/>
  <c r="L80" i="73"/>
  <c r="M80" i="73"/>
  <c r="N80" i="73"/>
  <c r="O80" i="73"/>
  <c r="P80" i="73"/>
  <c r="Q80" i="73"/>
  <c r="R80" i="73"/>
  <c r="S80" i="73"/>
  <c r="T80" i="73"/>
  <c r="U80" i="73"/>
  <c r="V80" i="73"/>
  <c r="W80" i="73"/>
  <c r="X80" i="73"/>
  <c r="Y80" i="73"/>
  <c r="Z80" i="73"/>
  <c r="C80" i="73"/>
  <c r="C79" i="73"/>
  <c r="C78" i="73"/>
  <c r="C77" i="73"/>
  <c r="C75" i="73"/>
  <c r="B79" i="73"/>
  <c r="B80" i="73"/>
  <c r="B78" i="73"/>
  <c r="B77" i="73"/>
  <c r="B75" i="73"/>
  <c r="A2" i="3" l="1"/>
  <c r="Y82" i="123"/>
  <c r="X82" i="123"/>
  <c r="W82" i="123"/>
  <c r="Y81" i="123"/>
  <c r="X80" i="123"/>
  <c r="W80" i="123"/>
  <c r="X79" i="123"/>
  <c r="U82" i="123"/>
  <c r="T82" i="123"/>
  <c r="V81" i="123"/>
  <c r="U81" i="123"/>
  <c r="T80" i="123"/>
  <c r="T79" i="123"/>
  <c r="D57" i="126"/>
  <c r="E57" i="126"/>
  <c r="F57" i="126"/>
  <c r="G57" i="126"/>
  <c r="H57" i="126"/>
  <c r="I57" i="126"/>
  <c r="J57" i="126"/>
  <c r="K57" i="126"/>
  <c r="L57" i="126"/>
  <c r="M57" i="126"/>
  <c r="N57" i="126"/>
  <c r="O57" i="126"/>
  <c r="P57" i="126"/>
  <c r="Q57" i="126"/>
  <c r="R57" i="126"/>
  <c r="S57" i="126"/>
  <c r="T57" i="126"/>
  <c r="U57" i="126"/>
  <c r="V57" i="126"/>
  <c r="W57" i="126"/>
  <c r="X57" i="126"/>
  <c r="Y57" i="126"/>
  <c r="Z57" i="126"/>
  <c r="C57" i="126"/>
  <c r="D120" i="126"/>
  <c r="E120" i="126" s="1"/>
  <c r="F120" i="126" s="1"/>
  <c r="G120" i="126" s="1"/>
  <c r="H120" i="126" s="1"/>
  <c r="I120" i="126" s="1"/>
  <c r="J120" i="126" s="1"/>
  <c r="K120" i="126" s="1"/>
  <c r="L120" i="126" s="1"/>
  <c r="M120" i="126" s="1"/>
  <c r="N120" i="126" s="1"/>
  <c r="O120" i="126" s="1"/>
  <c r="P120" i="126" s="1"/>
  <c r="Q120" i="126" s="1"/>
  <c r="R120" i="126" s="1"/>
  <c r="S120" i="126" s="1"/>
  <c r="T120" i="126" s="1"/>
  <c r="U120" i="126" s="1"/>
  <c r="V120" i="126" s="1"/>
  <c r="W120" i="126" s="1"/>
  <c r="X120" i="126" s="1"/>
  <c r="Y120" i="126" s="1"/>
  <c r="Z120" i="126" s="1"/>
  <c r="E52" i="178"/>
  <c r="D52" i="178"/>
  <c r="C52" i="178"/>
  <c r="B52" i="178"/>
  <c r="E51" i="178"/>
  <c r="D51" i="178"/>
  <c r="C51" i="178"/>
  <c r="B51" i="178"/>
  <c r="E50" i="178"/>
  <c r="D50" i="178"/>
  <c r="C50" i="178"/>
  <c r="B50" i="178"/>
  <c r="J32" i="178"/>
  <c r="J31" i="178"/>
  <c r="J34" i="178"/>
  <c r="J33" i="178"/>
  <c r="G34" i="178"/>
  <c r="P8" i="178" s="1"/>
  <c r="P19" i="178" s="1"/>
  <c r="G33" i="178"/>
  <c r="P7" i="178" s="1"/>
  <c r="P18" i="178" s="1"/>
  <c r="G32" i="178"/>
  <c r="P6" i="178" s="1"/>
  <c r="P17" i="178" s="1"/>
  <c r="P4" i="178"/>
  <c r="Q3" i="178"/>
  <c r="O80" i="123"/>
  <c r="S80" i="123" s="1"/>
  <c r="O81" i="123"/>
  <c r="R81" i="123" s="1"/>
  <c r="O82" i="123"/>
  <c r="V82" i="123" s="1"/>
  <c r="O83" i="123"/>
  <c r="Y83" i="123" s="1"/>
  <c r="O79" i="123"/>
  <c r="U79" i="123" s="1"/>
  <c r="C44" i="178"/>
  <c r="D44" i="178"/>
  <c r="C45" i="178"/>
  <c r="D45" i="178"/>
  <c r="C46" i="178"/>
  <c r="C47" i="178"/>
  <c r="C48" i="178"/>
  <c r="C49" i="178"/>
  <c r="D46" i="178"/>
  <c r="D47" i="178"/>
  <c r="D48" i="178"/>
  <c r="D49" i="178"/>
  <c r="P4" i="123"/>
  <c r="Q3" i="123"/>
  <c r="C12" i="73"/>
  <c r="C28" i="73" s="1"/>
  <c r="B55" i="73"/>
  <c r="D24" i="73"/>
  <c r="D54" i="73"/>
  <c r="E54" i="73" s="1"/>
  <c r="F54" i="73" s="1"/>
  <c r="G54" i="73" s="1"/>
  <c r="H54" i="73" s="1"/>
  <c r="I54" i="73" s="1"/>
  <c r="J54" i="73" s="1"/>
  <c r="K54" i="73" s="1"/>
  <c r="L54" i="73" s="1"/>
  <c r="M54" i="73" s="1"/>
  <c r="N54" i="73" s="1"/>
  <c r="O54" i="73" s="1"/>
  <c r="P54" i="73" s="1"/>
  <c r="Q54" i="73" s="1"/>
  <c r="R54" i="73" s="1"/>
  <c r="S54" i="73" s="1"/>
  <c r="T54" i="73" s="1"/>
  <c r="U54" i="73" s="1"/>
  <c r="V54" i="73" s="1"/>
  <c r="W54" i="73" s="1"/>
  <c r="X54" i="73" s="1"/>
  <c r="Y54" i="73" s="1"/>
  <c r="Z54" i="73" s="1"/>
  <c r="C55" i="73"/>
  <c r="D55" i="73"/>
  <c r="E55" i="73"/>
  <c r="F55" i="73"/>
  <c r="G55" i="73"/>
  <c r="H55" i="73"/>
  <c r="I55" i="73"/>
  <c r="J55" i="73"/>
  <c r="K55" i="73"/>
  <c r="L55" i="73"/>
  <c r="M55" i="73"/>
  <c r="N55" i="73"/>
  <c r="O55" i="73"/>
  <c r="P55" i="73"/>
  <c r="Q55" i="73"/>
  <c r="R55" i="73"/>
  <c r="S55" i="73"/>
  <c r="T55" i="73"/>
  <c r="U55" i="73"/>
  <c r="V55" i="73"/>
  <c r="W55" i="73"/>
  <c r="X55" i="73"/>
  <c r="Y55" i="73"/>
  <c r="Z55" i="73"/>
  <c r="C56" i="73"/>
  <c r="D56" i="73"/>
  <c r="E56" i="73"/>
  <c r="F56" i="73"/>
  <c r="G56" i="73"/>
  <c r="H56" i="73"/>
  <c r="I56" i="73"/>
  <c r="I57" i="73" s="1"/>
  <c r="J56" i="73"/>
  <c r="K56" i="73"/>
  <c r="L56" i="73"/>
  <c r="M56" i="73"/>
  <c r="N56" i="73"/>
  <c r="O56" i="73"/>
  <c r="P56" i="73"/>
  <c r="Q56" i="73"/>
  <c r="R56" i="73"/>
  <c r="S56" i="73"/>
  <c r="T56" i="73"/>
  <c r="T57" i="73" s="1"/>
  <c r="U56" i="73"/>
  <c r="U57" i="73" s="1"/>
  <c r="V56" i="73"/>
  <c r="W56" i="73"/>
  <c r="X56" i="73"/>
  <c r="Y56" i="73"/>
  <c r="Z56" i="73"/>
  <c r="C57" i="73"/>
  <c r="D57" i="73"/>
  <c r="E57" i="73"/>
  <c r="C10" i="73"/>
  <c r="B47" i="73"/>
  <c r="E3" i="73"/>
  <c r="R3" i="123" s="1"/>
  <c r="D46" i="73"/>
  <c r="E46" i="73"/>
  <c r="F46" i="73" s="1"/>
  <c r="G46" i="73" s="1"/>
  <c r="H46" i="73" s="1"/>
  <c r="I46" i="73" s="1"/>
  <c r="J46" i="73" s="1"/>
  <c r="K46" i="73" s="1"/>
  <c r="L46" i="73" s="1"/>
  <c r="M46" i="73" s="1"/>
  <c r="N46" i="73" s="1"/>
  <c r="O46" i="73" s="1"/>
  <c r="P46" i="73" s="1"/>
  <c r="Q46" i="73" s="1"/>
  <c r="R46" i="73" s="1"/>
  <c r="S46" i="73" s="1"/>
  <c r="T46" i="73" s="1"/>
  <c r="U46" i="73" s="1"/>
  <c r="V46" i="73" s="1"/>
  <c r="W46" i="73" s="1"/>
  <c r="X46" i="73" s="1"/>
  <c r="Y46" i="73" s="1"/>
  <c r="Z46" i="73" s="1"/>
  <c r="C47" i="73"/>
  <c r="D47" i="73"/>
  <c r="E47" i="73"/>
  <c r="F47" i="73"/>
  <c r="G47" i="73"/>
  <c r="H47" i="73"/>
  <c r="I47" i="73"/>
  <c r="J47" i="73"/>
  <c r="K47" i="73"/>
  <c r="L47" i="73"/>
  <c r="M47" i="73"/>
  <c r="N47" i="73"/>
  <c r="O47" i="73"/>
  <c r="P47" i="73"/>
  <c r="Q47" i="73"/>
  <c r="R47" i="73"/>
  <c r="S47" i="73"/>
  <c r="T47" i="73"/>
  <c r="U47" i="73"/>
  <c r="V47" i="73"/>
  <c r="W47" i="73"/>
  <c r="X47" i="73"/>
  <c r="Y47" i="73"/>
  <c r="Z47" i="73"/>
  <c r="C48" i="73"/>
  <c r="D48" i="73"/>
  <c r="D49" i="73" s="1"/>
  <c r="E48" i="73"/>
  <c r="E49" i="73" s="1"/>
  <c r="F48" i="73"/>
  <c r="G48" i="73"/>
  <c r="G49" i="73" s="1"/>
  <c r="H48" i="73"/>
  <c r="I48" i="73"/>
  <c r="I49" i="73" s="1"/>
  <c r="J48" i="73"/>
  <c r="K48" i="73"/>
  <c r="L48" i="73"/>
  <c r="M48" i="73"/>
  <c r="N48" i="73"/>
  <c r="O48" i="73"/>
  <c r="P48" i="73"/>
  <c r="Q48" i="73"/>
  <c r="R48" i="73"/>
  <c r="S48" i="73"/>
  <c r="T48" i="73"/>
  <c r="U48" i="73"/>
  <c r="V48" i="73"/>
  <c r="W48" i="73"/>
  <c r="X48" i="73"/>
  <c r="Y48" i="73"/>
  <c r="Z48" i="73"/>
  <c r="C49" i="73"/>
  <c r="F49" i="73"/>
  <c r="C18" i="73"/>
  <c r="B51" i="73"/>
  <c r="E16" i="73"/>
  <c r="D50" i="73"/>
  <c r="E50" i="73"/>
  <c r="F50" i="73"/>
  <c r="G50" i="73" s="1"/>
  <c r="H50" i="73" s="1"/>
  <c r="I50" i="73" s="1"/>
  <c r="J50" i="73" s="1"/>
  <c r="K50" i="73" s="1"/>
  <c r="L50" i="73" s="1"/>
  <c r="M50" i="73" s="1"/>
  <c r="N50" i="73" s="1"/>
  <c r="O50" i="73" s="1"/>
  <c r="P50" i="73" s="1"/>
  <c r="Q50" i="73" s="1"/>
  <c r="R50" i="73" s="1"/>
  <c r="S50" i="73" s="1"/>
  <c r="T50" i="73" s="1"/>
  <c r="U50" i="73" s="1"/>
  <c r="V50" i="73" s="1"/>
  <c r="W50" i="73" s="1"/>
  <c r="X50" i="73" s="1"/>
  <c r="Y50" i="73" s="1"/>
  <c r="Z50" i="73" s="1"/>
  <c r="C51" i="73"/>
  <c r="D51" i="73"/>
  <c r="E51" i="73"/>
  <c r="F51" i="73"/>
  <c r="G51" i="73"/>
  <c r="H51" i="73"/>
  <c r="I51" i="73"/>
  <c r="J51" i="73"/>
  <c r="K51" i="73"/>
  <c r="L51" i="73"/>
  <c r="M51" i="73"/>
  <c r="N51" i="73"/>
  <c r="O51" i="73"/>
  <c r="P51" i="73"/>
  <c r="Q51" i="73"/>
  <c r="R51" i="73"/>
  <c r="S51" i="73"/>
  <c r="T51" i="73"/>
  <c r="U51" i="73"/>
  <c r="V51" i="73"/>
  <c r="W51" i="73"/>
  <c r="X51" i="73"/>
  <c r="Y51" i="73"/>
  <c r="Z51" i="73"/>
  <c r="C52" i="73"/>
  <c r="D52" i="73"/>
  <c r="E52" i="73"/>
  <c r="E53" i="73" s="1"/>
  <c r="F52" i="73"/>
  <c r="G52" i="73"/>
  <c r="H52" i="73"/>
  <c r="I52" i="73"/>
  <c r="J52" i="73"/>
  <c r="K52" i="73"/>
  <c r="K53" i="73" s="1"/>
  <c r="L52" i="73"/>
  <c r="L53" i="73" s="1"/>
  <c r="M52" i="73"/>
  <c r="M53" i="73" s="1"/>
  <c r="N52" i="73"/>
  <c r="N53" i="73" s="1"/>
  <c r="O52" i="73"/>
  <c r="P52" i="73"/>
  <c r="P53" i="73" s="1"/>
  <c r="Q52" i="73"/>
  <c r="R52" i="73"/>
  <c r="S52" i="73"/>
  <c r="S53" i="73" s="1"/>
  <c r="T52" i="73"/>
  <c r="T53" i="73" s="1"/>
  <c r="U52" i="73"/>
  <c r="U53" i="73" s="1"/>
  <c r="V52" i="73"/>
  <c r="W52" i="73"/>
  <c r="W53" i="73" s="1"/>
  <c r="X52" i="73"/>
  <c r="X53" i="73" s="1"/>
  <c r="Y52" i="73"/>
  <c r="Z52" i="73"/>
  <c r="C53" i="73"/>
  <c r="D53" i="73"/>
  <c r="F3" i="73"/>
  <c r="S3" i="123" s="1"/>
  <c r="F8" i="73"/>
  <c r="F16" i="73"/>
  <c r="G3" i="73"/>
  <c r="T3" i="123" s="1"/>
  <c r="G8" i="73"/>
  <c r="G16" i="73"/>
  <c r="H3" i="73"/>
  <c r="U3" i="123" s="1"/>
  <c r="H16" i="73"/>
  <c r="C26" i="73"/>
  <c r="E24" i="73"/>
  <c r="G24" i="73"/>
  <c r="E136" i="123"/>
  <c r="C136" i="123"/>
  <c r="B136" i="123"/>
  <c r="E135" i="123"/>
  <c r="C135" i="123"/>
  <c r="B135" i="123"/>
  <c r="E134" i="123"/>
  <c r="C134" i="123"/>
  <c r="B134" i="123"/>
  <c r="E133" i="123"/>
  <c r="C133" i="123"/>
  <c r="B133" i="123"/>
  <c r="E132" i="123"/>
  <c r="C132" i="123"/>
  <c r="B132" i="123"/>
  <c r="E131" i="123"/>
  <c r="C131" i="123"/>
  <c r="B131" i="123"/>
  <c r="E130" i="123"/>
  <c r="D130" i="123"/>
  <c r="D131" i="123" s="1"/>
  <c r="C130" i="123"/>
  <c r="B130" i="123"/>
  <c r="E129" i="123"/>
  <c r="D129" i="123"/>
  <c r="C129" i="123"/>
  <c r="B129" i="123"/>
  <c r="E128" i="123"/>
  <c r="D128" i="123"/>
  <c r="C128" i="123"/>
  <c r="B128" i="123"/>
  <c r="E127" i="123"/>
  <c r="D127" i="123"/>
  <c r="C127" i="123"/>
  <c r="B127" i="123"/>
  <c r="E126" i="123"/>
  <c r="D126" i="123"/>
  <c r="C126" i="123"/>
  <c r="B126" i="123"/>
  <c r="E125" i="123"/>
  <c r="D125" i="123"/>
  <c r="C125" i="123"/>
  <c r="B125" i="123"/>
  <c r="E124" i="123"/>
  <c r="D124" i="123"/>
  <c r="C124" i="123"/>
  <c r="B124" i="123"/>
  <c r="E123" i="123"/>
  <c r="D123" i="123"/>
  <c r="C123" i="123"/>
  <c r="B123" i="123"/>
  <c r="E45" i="183"/>
  <c r="E62" i="183"/>
  <c r="E61" i="183"/>
  <c r="D61" i="183" s="1"/>
  <c r="E60" i="183"/>
  <c r="E59" i="183"/>
  <c r="E58" i="183"/>
  <c r="E57" i="183"/>
  <c r="E56" i="183"/>
  <c r="E55" i="183"/>
  <c r="E54" i="183"/>
  <c r="E53" i="183"/>
  <c r="E52" i="183"/>
  <c r="E51" i="183"/>
  <c r="E50" i="183"/>
  <c r="E49" i="183"/>
  <c r="E48" i="183"/>
  <c r="E47" i="183"/>
  <c r="E46" i="183"/>
  <c r="F62" i="183"/>
  <c r="F61" i="183"/>
  <c r="F60" i="183"/>
  <c r="F59" i="183"/>
  <c r="F58" i="183"/>
  <c r="F57" i="183"/>
  <c r="F56" i="183"/>
  <c r="F55" i="183"/>
  <c r="F54" i="183"/>
  <c r="F53" i="183"/>
  <c r="F52" i="183"/>
  <c r="F51" i="183"/>
  <c r="F50" i="183"/>
  <c r="F49" i="183"/>
  <c r="F48" i="183"/>
  <c r="F47" i="183"/>
  <c r="F46" i="183"/>
  <c r="F45" i="183"/>
  <c r="E62" i="182"/>
  <c r="E61" i="182"/>
  <c r="E60" i="182"/>
  <c r="E59" i="182"/>
  <c r="E58" i="182"/>
  <c r="E57" i="182"/>
  <c r="E56" i="182"/>
  <c r="E55" i="182"/>
  <c r="E54" i="182"/>
  <c r="E53" i="182"/>
  <c r="E52" i="182"/>
  <c r="E51" i="182"/>
  <c r="E50" i="182"/>
  <c r="E49" i="182"/>
  <c r="E48" i="182"/>
  <c r="E47" i="182"/>
  <c r="E46" i="182"/>
  <c r="E45" i="182"/>
  <c r="F62" i="182"/>
  <c r="F61" i="182"/>
  <c r="D61" i="182" s="1"/>
  <c r="F60" i="182"/>
  <c r="F59" i="182"/>
  <c r="F58" i="182"/>
  <c r="F57" i="182"/>
  <c r="F56" i="182"/>
  <c r="F55" i="182"/>
  <c r="F54" i="182"/>
  <c r="F53" i="182"/>
  <c r="F52" i="182"/>
  <c r="F51" i="182"/>
  <c r="F50" i="182"/>
  <c r="F49" i="182"/>
  <c r="F48" i="182"/>
  <c r="F47" i="182"/>
  <c r="F46" i="182"/>
  <c r="F45" i="182"/>
  <c r="E45" i="180"/>
  <c r="E62" i="180"/>
  <c r="E61" i="180"/>
  <c r="E60" i="180"/>
  <c r="E59" i="180"/>
  <c r="E58" i="180"/>
  <c r="E57" i="180"/>
  <c r="E56" i="180"/>
  <c r="E55" i="180"/>
  <c r="E54" i="180"/>
  <c r="E53" i="180"/>
  <c r="E52" i="180"/>
  <c r="E51" i="180"/>
  <c r="E50" i="180"/>
  <c r="E49" i="180"/>
  <c r="E48" i="180"/>
  <c r="E47" i="180"/>
  <c r="E46" i="180"/>
  <c r="F62" i="180"/>
  <c r="F61" i="180"/>
  <c r="D61" i="180" s="1"/>
  <c r="F60" i="180"/>
  <c r="F59" i="180"/>
  <c r="F58" i="180"/>
  <c r="F57" i="180"/>
  <c r="F56" i="180"/>
  <c r="F55" i="180"/>
  <c r="F54" i="180"/>
  <c r="F53" i="180"/>
  <c r="F52" i="180"/>
  <c r="F51" i="180"/>
  <c r="F50" i="180"/>
  <c r="F49" i="180"/>
  <c r="F48" i="180"/>
  <c r="F47" i="180"/>
  <c r="F46" i="180"/>
  <c r="F45" i="180"/>
  <c r="E60" i="164"/>
  <c r="E59" i="164"/>
  <c r="E58" i="164"/>
  <c r="E57" i="164"/>
  <c r="E56" i="164"/>
  <c r="E55" i="164"/>
  <c r="E54" i="164"/>
  <c r="E53" i="164"/>
  <c r="E52" i="164"/>
  <c r="E51" i="164"/>
  <c r="E50" i="164"/>
  <c r="E49" i="164"/>
  <c r="E48" i="164"/>
  <c r="E47" i="164"/>
  <c r="E46" i="164"/>
  <c r="E45" i="164"/>
  <c r="F60" i="164"/>
  <c r="F59" i="164"/>
  <c r="F58" i="164"/>
  <c r="F57" i="164"/>
  <c r="F56" i="164"/>
  <c r="F55" i="164"/>
  <c r="F54" i="164"/>
  <c r="F53" i="164"/>
  <c r="F52" i="164"/>
  <c r="F51" i="164"/>
  <c r="F50" i="164"/>
  <c r="F49" i="164"/>
  <c r="F48" i="164"/>
  <c r="F47" i="164"/>
  <c r="F46" i="164"/>
  <c r="F45" i="164"/>
  <c r="T78" i="123"/>
  <c r="T77" i="123"/>
  <c r="C62" i="183"/>
  <c r="A62" i="183"/>
  <c r="C61" i="183"/>
  <c r="A61" i="183"/>
  <c r="C60" i="183"/>
  <c r="A60" i="183"/>
  <c r="C59" i="183"/>
  <c r="A59" i="183"/>
  <c r="C58" i="183"/>
  <c r="A58" i="183"/>
  <c r="C57" i="183"/>
  <c r="A57" i="183"/>
  <c r="C56" i="183"/>
  <c r="A56" i="183"/>
  <c r="C55" i="183"/>
  <c r="A55" i="183"/>
  <c r="C54" i="183"/>
  <c r="A54" i="183"/>
  <c r="C53" i="183"/>
  <c r="A53" i="183"/>
  <c r="C52" i="183"/>
  <c r="A52" i="183"/>
  <c r="C51" i="183"/>
  <c r="A51" i="183"/>
  <c r="C50" i="183"/>
  <c r="A50" i="183"/>
  <c r="C49" i="183"/>
  <c r="A49" i="183"/>
  <c r="C48" i="183"/>
  <c r="A48" i="183"/>
  <c r="C47" i="183"/>
  <c r="A47" i="183"/>
  <c r="C46" i="183"/>
  <c r="A46" i="183"/>
  <c r="C45" i="183"/>
  <c r="A45" i="183"/>
  <c r="B34" i="183"/>
  <c r="B33" i="183"/>
  <c r="B32" i="183"/>
  <c r="B31" i="183"/>
  <c r="B30" i="183"/>
  <c r="B29" i="183"/>
  <c r="B21" i="183"/>
  <c r="B20" i="183"/>
  <c r="B19" i="183"/>
  <c r="B18" i="183"/>
  <c r="B17" i="183"/>
  <c r="B16" i="183"/>
  <c r="F15" i="183"/>
  <c r="F28" i="183"/>
  <c r="E14" i="183"/>
  <c r="E1" i="183"/>
  <c r="E2" i="183"/>
  <c r="E15" i="183"/>
  <c r="E28" i="183"/>
  <c r="C62" i="182"/>
  <c r="A62" i="182"/>
  <c r="C61" i="182"/>
  <c r="A61" i="182"/>
  <c r="C60" i="182"/>
  <c r="A60" i="182"/>
  <c r="C59" i="182"/>
  <c r="A59" i="182"/>
  <c r="C58" i="182"/>
  <c r="A58" i="182"/>
  <c r="C57" i="182"/>
  <c r="A57" i="182"/>
  <c r="C56" i="182"/>
  <c r="A56" i="182"/>
  <c r="C55" i="182"/>
  <c r="A55" i="182"/>
  <c r="C54" i="182"/>
  <c r="A54" i="182"/>
  <c r="C53" i="182"/>
  <c r="A53" i="182"/>
  <c r="C52" i="182"/>
  <c r="A52" i="182"/>
  <c r="C51" i="182"/>
  <c r="A51" i="182"/>
  <c r="C50" i="182"/>
  <c r="A50" i="182"/>
  <c r="C49" i="182"/>
  <c r="A49" i="182"/>
  <c r="C48" i="182"/>
  <c r="A48" i="182"/>
  <c r="C47" i="182"/>
  <c r="A47" i="182"/>
  <c r="C46" i="182"/>
  <c r="A46" i="182"/>
  <c r="C45" i="182"/>
  <c r="A45" i="182"/>
  <c r="B34" i="182"/>
  <c r="B33" i="182"/>
  <c r="B32" i="182"/>
  <c r="B31" i="182"/>
  <c r="B30" i="182"/>
  <c r="B29" i="182"/>
  <c r="B21" i="182"/>
  <c r="B20" i="182"/>
  <c r="B19" i="182"/>
  <c r="B18" i="182"/>
  <c r="B17" i="182"/>
  <c r="B16" i="182"/>
  <c r="F15" i="182"/>
  <c r="F28" i="182"/>
  <c r="E14" i="182"/>
  <c r="E27" i="182"/>
  <c r="E2" i="182"/>
  <c r="E15" i="182"/>
  <c r="E28" i="182"/>
  <c r="I5" i="181"/>
  <c r="I5" i="123"/>
  <c r="I5" i="178"/>
  <c r="E2" i="164"/>
  <c r="I5" i="168"/>
  <c r="F15" i="164"/>
  <c r="F15" i="180"/>
  <c r="F28" i="180"/>
  <c r="E2" i="180"/>
  <c r="E15" i="180"/>
  <c r="E28" i="180"/>
  <c r="C62" i="180"/>
  <c r="A62" i="180"/>
  <c r="C61" i="180"/>
  <c r="A61" i="180"/>
  <c r="C60" i="180"/>
  <c r="A60" i="180"/>
  <c r="C59" i="180"/>
  <c r="A59" i="180"/>
  <c r="C58" i="180"/>
  <c r="A58" i="180"/>
  <c r="C57" i="180"/>
  <c r="A57" i="180"/>
  <c r="C56" i="180"/>
  <c r="A56" i="180"/>
  <c r="C55" i="180"/>
  <c r="A55" i="180"/>
  <c r="C54" i="180"/>
  <c r="A54" i="180"/>
  <c r="C53" i="180"/>
  <c r="A53" i="180"/>
  <c r="C52" i="180"/>
  <c r="A52" i="180"/>
  <c r="C51" i="180"/>
  <c r="A51" i="180"/>
  <c r="C50" i="180"/>
  <c r="A50" i="180"/>
  <c r="C49" i="180"/>
  <c r="A49" i="180"/>
  <c r="C48" i="180"/>
  <c r="A48" i="180"/>
  <c r="C47" i="180"/>
  <c r="A47" i="180"/>
  <c r="C46" i="180"/>
  <c r="A46" i="180"/>
  <c r="C45" i="180"/>
  <c r="A45" i="180"/>
  <c r="B34" i="180"/>
  <c r="B33" i="180"/>
  <c r="B32" i="180"/>
  <c r="B31" i="180"/>
  <c r="B30" i="180"/>
  <c r="B29" i="180"/>
  <c r="B21" i="180"/>
  <c r="B20" i="180"/>
  <c r="B19" i="180"/>
  <c r="B18" i="180"/>
  <c r="B17" i="180"/>
  <c r="B16" i="180"/>
  <c r="E14" i="180"/>
  <c r="E27" i="180"/>
  <c r="E14" i="164"/>
  <c r="E1" i="164"/>
  <c r="V78" i="123"/>
  <c r="U78" i="123"/>
  <c r="B10" i="123"/>
  <c r="D7" i="164" s="1"/>
  <c r="B9" i="123"/>
  <c r="B8" i="123"/>
  <c r="D5" i="164" s="1"/>
  <c r="B7" i="123"/>
  <c r="D4" i="183" s="1"/>
  <c r="B6" i="123"/>
  <c r="B41" i="123" s="1"/>
  <c r="D5" i="181"/>
  <c r="E1" i="182"/>
  <c r="E27" i="183"/>
  <c r="D5" i="168"/>
  <c r="E15" i="164"/>
  <c r="E1" i="180"/>
  <c r="P83" i="123"/>
  <c r="P10" i="123" s="1"/>
  <c r="P82" i="123"/>
  <c r="P9" i="123" s="1"/>
  <c r="P81" i="123"/>
  <c r="P8" i="123" s="1"/>
  <c r="P80" i="123"/>
  <c r="P7" i="123" s="1"/>
  <c r="P79" i="123"/>
  <c r="P6" i="123" s="1"/>
  <c r="S78" i="123"/>
  <c r="R78" i="123"/>
  <c r="Q78" i="123"/>
  <c r="E49" i="178"/>
  <c r="B49" i="178"/>
  <c r="E48" i="178"/>
  <c r="B48" i="178"/>
  <c r="E47" i="178"/>
  <c r="B47" i="178"/>
  <c r="E46" i="178"/>
  <c r="B46" i="178"/>
  <c r="E45" i="178"/>
  <c r="B45" i="178"/>
  <c r="E44" i="178"/>
  <c r="B44" i="178"/>
  <c r="I34" i="178"/>
  <c r="H34" i="178"/>
  <c r="I33" i="178"/>
  <c r="H33" i="178"/>
  <c r="I32" i="178"/>
  <c r="H32" i="178"/>
  <c r="I31" i="178"/>
  <c r="H31" i="178"/>
  <c r="B4" i="178"/>
  <c r="I4" i="178" s="1"/>
  <c r="G3" i="178"/>
  <c r="N3" i="178" s="1"/>
  <c r="F3" i="178"/>
  <c r="M3" i="178" s="1"/>
  <c r="E3" i="178"/>
  <c r="L3" i="178" s="1"/>
  <c r="C3" i="178"/>
  <c r="J3" i="178"/>
  <c r="C19" i="73"/>
  <c r="C20" i="73"/>
  <c r="C41" i="73"/>
  <c r="C38" i="73"/>
  <c r="C40" i="73"/>
  <c r="C42" i="73"/>
  <c r="B29" i="164"/>
  <c r="B34" i="164"/>
  <c r="B33" i="164"/>
  <c r="B32" i="164"/>
  <c r="B31" i="164"/>
  <c r="B30" i="164"/>
  <c r="B16" i="164"/>
  <c r="B21" i="164"/>
  <c r="B20" i="164"/>
  <c r="B19" i="164"/>
  <c r="B18" i="164"/>
  <c r="B17" i="164"/>
  <c r="B95" i="123"/>
  <c r="B122" i="123"/>
  <c r="B121" i="123"/>
  <c r="B120" i="123"/>
  <c r="B119" i="123"/>
  <c r="B118" i="123"/>
  <c r="B117" i="123"/>
  <c r="B116" i="123"/>
  <c r="B115" i="123"/>
  <c r="B114" i="123"/>
  <c r="B113" i="123"/>
  <c r="B112" i="123"/>
  <c r="B111" i="123"/>
  <c r="B110" i="123"/>
  <c r="B109" i="123"/>
  <c r="B108" i="123"/>
  <c r="B107" i="123"/>
  <c r="B106" i="123"/>
  <c r="B105" i="123"/>
  <c r="B104" i="123"/>
  <c r="B103" i="123"/>
  <c r="B102" i="123"/>
  <c r="B101" i="123"/>
  <c r="B100" i="123"/>
  <c r="B99" i="123"/>
  <c r="B98" i="123"/>
  <c r="B97" i="123"/>
  <c r="B96" i="123"/>
  <c r="D99" i="126"/>
  <c r="E99" i="126" s="1"/>
  <c r="F99" i="126" s="1"/>
  <c r="G99" i="126" s="1"/>
  <c r="H99" i="126" s="1"/>
  <c r="I99" i="126" s="1"/>
  <c r="J99" i="126" s="1"/>
  <c r="K99" i="126" s="1"/>
  <c r="L99" i="126" s="1"/>
  <c r="M99" i="126" s="1"/>
  <c r="N99" i="126" s="1"/>
  <c r="O99" i="126" s="1"/>
  <c r="P99" i="126" s="1"/>
  <c r="Q99" i="126" s="1"/>
  <c r="R99" i="126" s="1"/>
  <c r="S99" i="126" s="1"/>
  <c r="T99" i="126" s="1"/>
  <c r="U99" i="126" s="1"/>
  <c r="V99" i="126" s="1"/>
  <c r="W99" i="126" s="1"/>
  <c r="X99" i="126" s="1"/>
  <c r="Y99" i="126" s="1"/>
  <c r="Z99" i="126" s="1"/>
  <c r="A45" i="164"/>
  <c r="A60" i="164"/>
  <c r="A59" i="164"/>
  <c r="A58" i="164"/>
  <c r="A57" i="164"/>
  <c r="A56" i="164"/>
  <c r="A55" i="164"/>
  <c r="A54" i="164"/>
  <c r="A53" i="164"/>
  <c r="A52" i="164"/>
  <c r="A51" i="164"/>
  <c r="A50" i="164"/>
  <c r="A49" i="164"/>
  <c r="A48" i="164"/>
  <c r="A47" i="164"/>
  <c r="A46" i="164"/>
  <c r="C45" i="164"/>
  <c r="C46" i="164"/>
  <c r="C47" i="164"/>
  <c r="C48" i="164"/>
  <c r="C49" i="164"/>
  <c r="C50" i="164"/>
  <c r="C51" i="164"/>
  <c r="C52" i="164"/>
  <c r="C53" i="164"/>
  <c r="C54" i="164"/>
  <c r="C55" i="164"/>
  <c r="C56" i="164"/>
  <c r="C57" i="164"/>
  <c r="C58" i="164"/>
  <c r="C59" i="164"/>
  <c r="C60" i="164"/>
  <c r="D16" i="73"/>
  <c r="D59" i="164"/>
  <c r="D3" i="178"/>
  <c r="K3" i="178"/>
  <c r="E122" i="123"/>
  <c r="D122" i="123"/>
  <c r="C122" i="123"/>
  <c r="E121" i="123"/>
  <c r="D121" i="123"/>
  <c r="C121" i="123"/>
  <c r="E120" i="123"/>
  <c r="D120" i="123"/>
  <c r="C120" i="123"/>
  <c r="E119" i="123"/>
  <c r="D119" i="123"/>
  <c r="C119" i="123"/>
  <c r="E118" i="123"/>
  <c r="D118" i="123"/>
  <c r="C118" i="123"/>
  <c r="E117" i="123"/>
  <c r="D117" i="123"/>
  <c r="C117" i="123"/>
  <c r="E116" i="123"/>
  <c r="D116" i="123"/>
  <c r="C116" i="123"/>
  <c r="E115" i="123"/>
  <c r="D115" i="123"/>
  <c r="C115" i="123"/>
  <c r="E114" i="123"/>
  <c r="D114" i="123"/>
  <c r="C114" i="123"/>
  <c r="E113" i="123"/>
  <c r="D113" i="123"/>
  <c r="C113" i="123"/>
  <c r="E112" i="123"/>
  <c r="D112" i="123"/>
  <c r="C112" i="123"/>
  <c r="E111" i="123"/>
  <c r="D111" i="123"/>
  <c r="C111" i="123"/>
  <c r="E110" i="123"/>
  <c r="D110" i="123"/>
  <c r="C110" i="123"/>
  <c r="E109" i="123"/>
  <c r="D109" i="123"/>
  <c r="C109" i="123"/>
  <c r="E108" i="123"/>
  <c r="D108" i="123"/>
  <c r="C108" i="123"/>
  <c r="E107" i="123"/>
  <c r="D107" i="123"/>
  <c r="C107" i="123"/>
  <c r="E106" i="123"/>
  <c r="D106" i="123"/>
  <c r="C106" i="123"/>
  <c r="E105" i="123"/>
  <c r="D105" i="123"/>
  <c r="C105" i="123"/>
  <c r="E104" i="123"/>
  <c r="D104" i="123"/>
  <c r="C104" i="123"/>
  <c r="E103" i="123"/>
  <c r="D103" i="123"/>
  <c r="C103" i="123"/>
  <c r="E102" i="123"/>
  <c r="D102" i="123"/>
  <c r="C102" i="123"/>
  <c r="E101" i="123"/>
  <c r="D101" i="123"/>
  <c r="C101" i="123"/>
  <c r="E100" i="123"/>
  <c r="D100" i="123"/>
  <c r="C100" i="123"/>
  <c r="E99" i="123"/>
  <c r="D99" i="123"/>
  <c r="C99" i="123"/>
  <c r="E98" i="123"/>
  <c r="D98" i="123"/>
  <c r="C98" i="123"/>
  <c r="E97" i="123"/>
  <c r="D97" i="123"/>
  <c r="C97" i="123"/>
  <c r="E96" i="123"/>
  <c r="D96" i="123"/>
  <c r="C96" i="123"/>
  <c r="D95" i="123"/>
  <c r="E95" i="123"/>
  <c r="C95" i="123"/>
  <c r="F28" i="164"/>
  <c r="E28" i="164"/>
  <c r="E27" i="164"/>
  <c r="P93" i="163"/>
  <c r="O93" i="163"/>
  <c r="N93" i="163"/>
  <c r="M93" i="163"/>
  <c r="Q93" i="163"/>
  <c r="P68" i="163"/>
  <c r="O68" i="163"/>
  <c r="N68" i="163"/>
  <c r="M68" i="163"/>
  <c r="L68" i="163"/>
  <c r="C39" i="73"/>
  <c r="B4" i="123"/>
  <c r="I4" i="123"/>
  <c r="G3" i="123"/>
  <c r="F3" i="123"/>
  <c r="M3" i="123" s="1"/>
  <c r="E3" i="123"/>
  <c r="D3" i="123"/>
  <c r="K3" i="123" s="1"/>
  <c r="C3" i="123"/>
  <c r="D8" i="73"/>
  <c r="D38" i="73" s="1"/>
  <c r="G38" i="73"/>
  <c r="F38" i="73"/>
  <c r="J3" i="123"/>
  <c r="L3" i="123"/>
  <c r="N3" i="123"/>
  <c r="C3" i="126"/>
  <c r="C38" i="126" s="1"/>
  <c r="D77" i="126"/>
  <c r="D3" i="126" s="1"/>
  <c r="D38" i="126" s="1"/>
  <c r="Z53" i="73" l="1"/>
  <c r="S57" i="73"/>
  <c r="G17" i="73"/>
  <c r="M4" i="123" s="1"/>
  <c r="D18" i="73"/>
  <c r="D19" i="73" s="1"/>
  <c r="D17" i="73"/>
  <c r="J4" i="123" s="1"/>
  <c r="H10" i="73"/>
  <c r="F10" i="73"/>
  <c r="F9" i="73"/>
  <c r="F11" i="73" s="1"/>
  <c r="K57" i="73"/>
  <c r="U3" i="178"/>
  <c r="E18" i="73"/>
  <c r="H24" i="73"/>
  <c r="F24" i="73"/>
  <c r="H8" i="73"/>
  <c r="H38" i="73" s="1"/>
  <c r="H49" i="73"/>
  <c r="F12" i="73" s="1"/>
  <c r="G10" i="73"/>
  <c r="G11" i="73" s="1"/>
  <c r="E10" i="73"/>
  <c r="G9" i="73"/>
  <c r="F4" i="123" s="1"/>
  <c r="E8" i="73"/>
  <c r="E38" i="73" s="1"/>
  <c r="T3" i="178"/>
  <c r="D10" i="73"/>
  <c r="D9" i="73"/>
  <c r="C4" i="178" s="1"/>
  <c r="H26" i="73"/>
  <c r="H25" i="73"/>
  <c r="U4" i="178" s="1"/>
  <c r="S3" i="178"/>
  <c r="G18" i="73"/>
  <c r="R53" i="73"/>
  <c r="D12" i="73"/>
  <c r="F26" i="73"/>
  <c r="F25" i="73"/>
  <c r="R3" i="178"/>
  <c r="R7" i="178" s="1" a="1"/>
  <c r="R7" i="178" s="1"/>
  <c r="H18" i="73"/>
  <c r="H19" i="73" s="1"/>
  <c r="H17" i="73"/>
  <c r="G26" i="73"/>
  <c r="E26" i="73"/>
  <c r="E25" i="73"/>
  <c r="R4" i="178" s="1"/>
  <c r="F18" i="73"/>
  <c r="F17" i="73"/>
  <c r="L4" i="123" s="1"/>
  <c r="D26" i="73"/>
  <c r="D25" i="73"/>
  <c r="Q4" i="178" s="1"/>
  <c r="E17" i="73"/>
  <c r="K4" i="123" s="1"/>
  <c r="J53" i="73"/>
  <c r="T81" i="123"/>
  <c r="V83" i="123"/>
  <c r="X81" i="123"/>
  <c r="I53" i="73"/>
  <c r="Y79" i="123"/>
  <c r="V79" i="123"/>
  <c r="W79" i="123"/>
  <c r="W83" i="123"/>
  <c r="U80" i="123"/>
  <c r="T83" i="123"/>
  <c r="Y80" i="123"/>
  <c r="X83" i="123"/>
  <c r="Q53" i="73"/>
  <c r="G53" i="73"/>
  <c r="E20" i="73" s="1"/>
  <c r="V80" i="123"/>
  <c r="U83" i="123"/>
  <c r="W81" i="123"/>
  <c r="D60" i="180"/>
  <c r="D60" i="183"/>
  <c r="O53" i="73"/>
  <c r="G20" i="73" s="1"/>
  <c r="H53" i="73"/>
  <c r="F20" i="73" s="1"/>
  <c r="M49" i="73"/>
  <c r="Y53" i="73"/>
  <c r="H20" i="73" s="1"/>
  <c r="V53" i="73"/>
  <c r="F53" i="73"/>
  <c r="D20" i="73" s="1"/>
  <c r="D60" i="182"/>
  <c r="M57" i="73"/>
  <c r="S49" i="73"/>
  <c r="D132" i="123"/>
  <c r="D133" i="123" s="1"/>
  <c r="D134" i="123" s="1"/>
  <c r="D135" i="123" s="1"/>
  <c r="D136" i="123" s="1"/>
  <c r="L10" i="123" a="1"/>
  <c r="L10" i="123" s="1"/>
  <c r="D5" i="183"/>
  <c r="Z57" i="73"/>
  <c r="E77" i="126"/>
  <c r="F77" i="126" s="1"/>
  <c r="G77" i="126" s="1"/>
  <c r="W57" i="73"/>
  <c r="O57" i="73"/>
  <c r="G28" i="73" s="1"/>
  <c r="Y57" i="73"/>
  <c r="H28" i="73" s="1"/>
  <c r="R57" i="73"/>
  <c r="J57" i="73"/>
  <c r="Q57" i="73"/>
  <c r="G57" i="73"/>
  <c r="E28" i="73" s="1"/>
  <c r="V57" i="73"/>
  <c r="N57" i="73"/>
  <c r="G25" i="73"/>
  <c r="T4" i="178" s="1"/>
  <c r="L57" i="73"/>
  <c r="X57" i="73"/>
  <c r="P57" i="73"/>
  <c r="R82" i="123"/>
  <c r="B7" i="178"/>
  <c r="B18" i="178" s="1"/>
  <c r="D59" i="182"/>
  <c r="H57" i="73"/>
  <c r="F28" i="73" s="1"/>
  <c r="I10" i="123"/>
  <c r="I45" i="123" s="1"/>
  <c r="B45" i="123"/>
  <c r="F57" i="73"/>
  <c r="D28" i="73" s="1"/>
  <c r="U49" i="73"/>
  <c r="B9" i="126"/>
  <c r="B63" i="126" s="1"/>
  <c r="K49" i="73"/>
  <c r="D45" i="180"/>
  <c r="D50" i="182"/>
  <c r="D5" i="180"/>
  <c r="C5" i="180" s="1"/>
  <c r="F5" i="180" s="1"/>
  <c r="X49" i="73"/>
  <c r="Q82" i="123"/>
  <c r="Z82" i="123" s="1"/>
  <c r="S82" i="123"/>
  <c r="D50" i="180"/>
  <c r="D62" i="182"/>
  <c r="D50" i="183"/>
  <c r="D58" i="183"/>
  <c r="Q49" i="73"/>
  <c r="P49" i="73"/>
  <c r="D60" i="164"/>
  <c r="D59" i="180"/>
  <c r="D59" i="183"/>
  <c r="W49" i="73"/>
  <c r="D53" i="164"/>
  <c r="D46" i="164"/>
  <c r="D54" i="164"/>
  <c r="D58" i="182"/>
  <c r="D62" i="180"/>
  <c r="D56" i="164"/>
  <c r="D56" i="180"/>
  <c r="D47" i="180"/>
  <c r="D55" i="180"/>
  <c r="D49" i="182"/>
  <c r="D57" i="182"/>
  <c r="D47" i="183"/>
  <c r="D55" i="183"/>
  <c r="B6" i="126"/>
  <c r="B60" i="126" s="1"/>
  <c r="B68" i="126" s="1"/>
  <c r="I7" i="123"/>
  <c r="I42" i="123" s="1"/>
  <c r="V49" i="73"/>
  <c r="N49" i="73"/>
  <c r="D52" i="182"/>
  <c r="D47" i="182"/>
  <c r="O49" i="73"/>
  <c r="G12" i="73" s="1"/>
  <c r="T49" i="73"/>
  <c r="L49" i="73"/>
  <c r="D7" i="183"/>
  <c r="C7" i="183" s="1"/>
  <c r="F7" i="183" s="1"/>
  <c r="D52" i="183"/>
  <c r="Z49" i="73"/>
  <c r="R49" i="73"/>
  <c r="J8" i="123" a="1"/>
  <c r="J8" i="123" s="1"/>
  <c r="J43" i="123" s="1"/>
  <c r="D7" i="182"/>
  <c r="D51" i="164"/>
  <c r="D8" i="180"/>
  <c r="C8" i="180" s="1"/>
  <c r="K8" i="123" a="1"/>
  <c r="K8" i="123" s="1"/>
  <c r="M8" i="123" a="1"/>
  <c r="M8" i="123" s="1"/>
  <c r="M43" i="123" s="1"/>
  <c r="J49" i="73"/>
  <c r="D7" i="180"/>
  <c r="D62" i="183"/>
  <c r="B43" i="123"/>
  <c r="D48" i="164"/>
  <c r="Y49" i="73"/>
  <c r="H12" i="73" s="1"/>
  <c r="B8" i="178"/>
  <c r="R8" i="178" s="1" a="1"/>
  <c r="R8" i="178" s="1"/>
  <c r="M7" i="123" a="1"/>
  <c r="M7" i="123" s="1"/>
  <c r="N8" i="123" a="1"/>
  <c r="N8" i="123" s="1"/>
  <c r="K9" i="123" a="1"/>
  <c r="K9" i="123" s="1"/>
  <c r="D51" i="180"/>
  <c r="D48" i="182"/>
  <c r="D56" i="182"/>
  <c r="Q80" i="123"/>
  <c r="Z80" i="123" s="1"/>
  <c r="E7" i="123" a="1"/>
  <c r="E7" i="123" s="1"/>
  <c r="S79" i="123"/>
  <c r="D53" i="180"/>
  <c r="D45" i="183"/>
  <c r="D53" i="183"/>
  <c r="R80" i="123"/>
  <c r="J7" i="123" a="1"/>
  <c r="J7" i="123" s="1"/>
  <c r="J42" i="123" s="1"/>
  <c r="L8" i="123" a="1"/>
  <c r="L8" i="123" s="1"/>
  <c r="G9" i="123" a="1"/>
  <c r="G9" i="123" s="1"/>
  <c r="D47" i="164"/>
  <c r="D46" i="180"/>
  <c r="D54" i="180"/>
  <c r="D46" i="183"/>
  <c r="D54" i="183"/>
  <c r="B6" i="178"/>
  <c r="E6" i="178" s="1" a="1"/>
  <c r="E6" i="178" s="1"/>
  <c r="F8" i="123" a="1"/>
  <c r="F8" i="123" s="1"/>
  <c r="J10" i="123" a="1"/>
  <c r="J10" i="123" s="1"/>
  <c r="J45" i="123" s="1"/>
  <c r="D49" i="164"/>
  <c r="D57" i="180"/>
  <c r="D48" i="180"/>
  <c r="D53" i="182"/>
  <c r="D57" i="183"/>
  <c r="D48" i="183"/>
  <c r="D56" i="183"/>
  <c r="C4" i="183"/>
  <c r="D17" i="183"/>
  <c r="F4" i="178"/>
  <c r="D20" i="164"/>
  <c r="C7" i="164"/>
  <c r="L6" i="123" a="1"/>
  <c r="L6" i="123" s="1"/>
  <c r="G6" i="123" a="1"/>
  <c r="G6" i="123" s="1"/>
  <c r="C9" i="123" a="1"/>
  <c r="C9" i="123" s="1"/>
  <c r="F7" i="178" a="1"/>
  <c r="F7" i="178" s="1"/>
  <c r="E7" i="178" a="1"/>
  <c r="E7" i="178" s="1"/>
  <c r="D51" i="182"/>
  <c r="J9" i="123" a="1"/>
  <c r="J9" i="123" s="1"/>
  <c r="J44" i="123" s="1"/>
  <c r="N9" i="123" a="1"/>
  <c r="N9" i="123" s="1"/>
  <c r="D7" i="123" a="1"/>
  <c r="D7" i="123" s="1"/>
  <c r="C7" i="123" a="1"/>
  <c r="C7" i="123" s="1"/>
  <c r="D4" i="164"/>
  <c r="D4" i="180"/>
  <c r="D17" i="180" s="1"/>
  <c r="C17" i="180" s="1"/>
  <c r="F17" i="180" s="1"/>
  <c r="Q79" i="123"/>
  <c r="R79" i="123"/>
  <c r="M10" i="123" a="1"/>
  <c r="M10" i="123" s="1"/>
  <c r="D6" i="123" a="1"/>
  <c r="D6" i="123" s="1"/>
  <c r="D7" i="178" a="1"/>
  <c r="D7" i="178" s="1"/>
  <c r="G7" i="178" a="1"/>
  <c r="G7" i="178" s="1"/>
  <c r="C7" i="178" a="1"/>
  <c r="C7" i="178" s="1"/>
  <c r="D4" i="182"/>
  <c r="D50" i="164"/>
  <c r="D58" i="164"/>
  <c r="D49" i="180"/>
  <c r="D49" i="183"/>
  <c r="Q83" i="123"/>
  <c r="E8" i="123" a="1"/>
  <c r="E8" i="123" s="1"/>
  <c r="S83" i="123"/>
  <c r="M6" i="123" a="1"/>
  <c r="M6" i="123" s="1"/>
  <c r="N10" i="123" a="1"/>
  <c r="N10" i="123" s="1"/>
  <c r="G10" i="123" a="1"/>
  <c r="G10" i="123" s="1"/>
  <c r="D10" i="123" a="1"/>
  <c r="D10" i="123" s="1"/>
  <c r="D6" i="182"/>
  <c r="D51" i="183"/>
  <c r="R4" i="123"/>
  <c r="K6" i="123" a="1"/>
  <c r="K6" i="123" s="1"/>
  <c r="L7" i="123" a="1"/>
  <c r="L7" i="123" s="1"/>
  <c r="N7" i="123" a="1"/>
  <c r="N7" i="123" s="1"/>
  <c r="G7" i="123" a="1"/>
  <c r="G7" i="123" s="1"/>
  <c r="F7" i="123" a="1"/>
  <c r="F7" i="123" s="1"/>
  <c r="D45" i="164"/>
  <c r="D55" i="182"/>
  <c r="Q81" i="123"/>
  <c r="K10" i="123" a="1"/>
  <c r="K10" i="123" s="1"/>
  <c r="L9" i="123" a="1"/>
  <c r="L9" i="123" s="1"/>
  <c r="M9" i="123" a="1"/>
  <c r="M9" i="123" s="1"/>
  <c r="M44" i="123" s="1"/>
  <c r="I8" i="178"/>
  <c r="K8" i="178" s="1" a="1"/>
  <c r="K8" i="178" s="1"/>
  <c r="B42" i="123"/>
  <c r="D8" i="182"/>
  <c r="C8" i="182" s="1"/>
  <c r="D8" i="164"/>
  <c r="S81" i="123"/>
  <c r="P41" i="123"/>
  <c r="U6" i="123" a="1"/>
  <c r="U6" i="123" s="1"/>
  <c r="R6" i="123" a="1"/>
  <c r="R6" i="123" s="1"/>
  <c r="S6" i="123" a="1"/>
  <c r="S6" i="123" s="1"/>
  <c r="T6" i="123" a="1"/>
  <c r="T6" i="123" s="1"/>
  <c r="Q6" i="123" a="1"/>
  <c r="Q6" i="123" s="1"/>
  <c r="D18" i="164"/>
  <c r="C5" i="164"/>
  <c r="N4" i="178"/>
  <c r="N4" i="123"/>
  <c r="S8" i="123" a="1"/>
  <c r="S8" i="123" s="1"/>
  <c r="Q8" i="123" a="1"/>
  <c r="Q8" i="123" s="1"/>
  <c r="R8" i="123" a="1"/>
  <c r="R8" i="123" s="1"/>
  <c r="P43" i="123"/>
  <c r="T8" i="123" a="1"/>
  <c r="T8" i="123" s="1"/>
  <c r="U8" i="123" a="1"/>
  <c r="U8" i="123" s="1"/>
  <c r="K4" i="178"/>
  <c r="E10" i="123" a="1"/>
  <c r="E10" i="123" s="1"/>
  <c r="B8" i="126"/>
  <c r="B62" i="126" s="1"/>
  <c r="B70" i="126" s="1"/>
  <c r="D6" i="183"/>
  <c r="I9" i="123"/>
  <c r="I44" i="123" s="1"/>
  <c r="D9" i="123" a="1"/>
  <c r="D9" i="123" s="1"/>
  <c r="D6" i="164"/>
  <c r="D6" i="180"/>
  <c r="D8" i="123" a="1"/>
  <c r="D8" i="123" s="1"/>
  <c r="F6" i="123" a="1"/>
  <c r="F6" i="123" s="1"/>
  <c r="E9" i="123" a="1"/>
  <c r="E9" i="123" s="1"/>
  <c r="I6" i="123"/>
  <c r="I41" i="123" s="1"/>
  <c r="D57" i="164"/>
  <c r="R7" i="123" a="1"/>
  <c r="R7" i="123" s="1"/>
  <c r="B5" i="126"/>
  <c r="B59" i="126" s="1"/>
  <c r="D3" i="183"/>
  <c r="D3" i="180"/>
  <c r="D3" i="182"/>
  <c r="R10" i="123" a="1"/>
  <c r="R10" i="123" s="1"/>
  <c r="S10" i="123" a="1"/>
  <c r="S10" i="123" s="1"/>
  <c r="T10" i="123" a="1"/>
  <c r="T10" i="123" s="1"/>
  <c r="U10" i="123" a="1"/>
  <c r="U10" i="123" s="1"/>
  <c r="P45" i="123"/>
  <c r="Q10" i="123" a="1"/>
  <c r="Q10" i="123" s="1"/>
  <c r="C10" i="123" a="1"/>
  <c r="C10" i="123" s="1"/>
  <c r="E6" i="123" a="1"/>
  <c r="E6" i="123" s="1"/>
  <c r="F10" i="123" a="1"/>
  <c r="F10" i="123" s="1"/>
  <c r="J4" i="178"/>
  <c r="D52" i="164"/>
  <c r="D46" i="182"/>
  <c r="D54" i="182"/>
  <c r="B44" i="123"/>
  <c r="D3" i="164"/>
  <c r="D30" i="180"/>
  <c r="C30" i="180" s="1"/>
  <c r="E17" i="180"/>
  <c r="D5" i="182"/>
  <c r="B7" i="126"/>
  <c r="B61" i="126" s="1"/>
  <c r="B69" i="126" s="1"/>
  <c r="C8" i="123" a="1"/>
  <c r="C8" i="123" s="1"/>
  <c r="I8" i="123"/>
  <c r="I43" i="123" s="1"/>
  <c r="R9" i="123" a="1"/>
  <c r="R9" i="123" s="1"/>
  <c r="P44" i="123"/>
  <c r="Q9" i="123" a="1"/>
  <c r="Q9" i="123" s="1"/>
  <c r="S9" i="123" a="1"/>
  <c r="S9" i="123" s="1"/>
  <c r="T9" i="123" a="1"/>
  <c r="T9" i="123" s="1"/>
  <c r="U9" i="123" a="1"/>
  <c r="U9" i="123" s="1"/>
  <c r="F9" i="123" a="1"/>
  <c r="F9" i="123" s="1"/>
  <c r="C6" i="123" a="1"/>
  <c r="C6" i="123" s="1"/>
  <c r="S7" i="123" a="1"/>
  <c r="S7" i="123" s="1"/>
  <c r="D18" i="183"/>
  <c r="C5" i="183"/>
  <c r="D55" i="164"/>
  <c r="D52" i="180"/>
  <c r="T7" i="123" a="1"/>
  <c r="T7" i="123" s="1"/>
  <c r="D8" i="183"/>
  <c r="Q7" i="123" a="1"/>
  <c r="Q7" i="123" s="1"/>
  <c r="D58" i="180"/>
  <c r="D45" i="182"/>
  <c r="P42" i="123"/>
  <c r="U7" i="123" a="1"/>
  <c r="U7" i="123" s="1"/>
  <c r="U6" i="178" a="1"/>
  <c r="U6" i="178" s="1"/>
  <c r="T6" i="178" a="1"/>
  <c r="T6" i="178" s="1"/>
  <c r="S7" i="178" a="1"/>
  <c r="S7" i="178" s="1"/>
  <c r="U7" i="178" a="1"/>
  <c r="U7" i="178" s="1"/>
  <c r="T7" i="178" a="1"/>
  <c r="T7" i="178" s="1"/>
  <c r="Q7" i="178" a="1"/>
  <c r="Q7" i="178" s="1"/>
  <c r="I7" i="178"/>
  <c r="R83" i="123"/>
  <c r="D40" i="73" l="1"/>
  <c r="R18" i="178"/>
  <c r="R19" i="178"/>
  <c r="F40" i="73"/>
  <c r="F27" i="73"/>
  <c r="E27" i="73"/>
  <c r="S4" i="178"/>
  <c r="S18" i="178" s="1"/>
  <c r="C4" i="123"/>
  <c r="C42" i="123" s="1"/>
  <c r="S4" i="123"/>
  <c r="S43" i="123" s="1"/>
  <c r="D11" i="73"/>
  <c r="G40" i="73"/>
  <c r="M41" i="123"/>
  <c r="M45" i="123"/>
  <c r="F39" i="73"/>
  <c r="E4" i="178"/>
  <c r="E18" i="178" s="1"/>
  <c r="M4" i="178"/>
  <c r="M42" i="123"/>
  <c r="G19" i="73"/>
  <c r="G27" i="73"/>
  <c r="E4" i="123"/>
  <c r="E44" i="123" s="1"/>
  <c r="H27" i="73"/>
  <c r="G39" i="73"/>
  <c r="R42" i="123"/>
  <c r="D39" i="73"/>
  <c r="L4" i="178"/>
  <c r="U4" i="123"/>
  <c r="U45" i="123" s="1"/>
  <c r="Q18" i="178"/>
  <c r="Q4" i="123"/>
  <c r="Q45" i="123" s="1"/>
  <c r="T18" i="178"/>
  <c r="F45" i="123"/>
  <c r="L44" i="123"/>
  <c r="L42" i="123"/>
  <c r="E40" i="73"/>
  <c r="F19" i="73"/>
  <c r="E12" i="73"/>
  <c r="E42" i="73" s="1"/>
  <c r="H9" i="73"/>
  <c r="H40" i="73"/>
  <c r="T4" i="123"/>
  <c r="T42" i="123" s="1"/>
  <c r="D27" i="73"/>
  <c r="G42" i="73"/>
  <c r="E9" i="73"/>
  <c r="E19" i="73"/>
  <c r="Z83" i="123"/>
  <c r="Z81" i="123"/>
  <c r="D42" i="73"/>
  <c r="Z79" i="123"/>
  <c r="D21" i="180"/>
  <c r="F42" i="73"/>
  <c r="T8" i="178" a="1"/>
  <c r="T8" i="178" s="1"/>
  <c r="T19" i="178" s="1"/>
  <c r="Q8" i="178" a="1"/>
  <c r="Q8" i="178" s="1"/>
  <c r="Q19" i="178" s="1"/>
  <c r="N8" i="178" a="1"/>
  <c r="N8" i="178" s="1"/>
  <c r="N6" i="123" a="1"/>
  <c r="N6" i="123" s="1"/>
  <c r="N5" i="123" s="1"/>
  <c r="J6" i="123" a="1"/>
  <c r="J6" i="123" s="1"/>
  <c r="J41" i="123" s="1"/>
  <c r="K7" i="123" a="1"/>
  <c r="K7" i="123" s="1"/>
  <c r="K5" i="123" s="1"/>
  <c r="G8" i="123" a="1"/>
  <c r="G8" i="123" s="1"/>
  <c r="G5" i="123" s="1"/>
  <c r="U8" i="178" a="1"/>
  <c r="U8" i="178" s="1"/>
  <c r="U5" i="178" s="1"/>
  <c r="G8" i="178" a="1"/>
  <c r="G8" i="178" s="1"/>
  <c r="E8" i="178" a="1"/>
  <c r="E8" i="178" s="1"/>
  <c r="D8" i="178" a="1"/>
  <c r="D8" i="178" s="1"/>
  <c r="F8" i="178" a="1"/>
  <c r="F8" i="178" s="1"/>
  <c r="F19" i="178" s="1"/>
  <c r="E5" i="180"/>
  <c r="D18" i="180"/>
  <c r="C18" i="180" s="1"/>
  <c r="E7" i="183"/>
  <c r="L8" i="178" a="1"/>
  <c r="L8" i="178" s="1"/>
  <c r="F44" i="123"/>
  <c r="F62" i="126"/>
  <c r="N62" i="126"/>
  <c r="V62" i="126"/>
  <c r="G62" i="126"/>
  <c r="O62" i="126"/>
  <c r="W62" i="126"/>
  <c r="S62" i="126"/>
  <c r="H62" i="126"/>
  <c r="P62" i="126"/>
  <c r="X62" i="126"/>
  <c r="I62" i="126"/>
  <c r="Q62" i="126"/>
  <c r="Y62" i="126"/>
  <c r="K62" i="126"/>
  <c r="J62" i="126"/>
  <c r="R62" i="126"/>
  <c r="Z62" i="126"/>
  <c r="C62" i="126"/>
  <c r="D62" i="126"/>
  <c r="L62" i="126"/>
  <c r="T62" i="126"/>
  <c r="E62" i="126"/>
  <c r="M62" i="126"/>
  <c r="U62" i="126"/>
  <c r="E63" i="126"/>
  <c r="M63" i="126"/>
  <c r="U63" i="126"/>
  <c r="F63" i="126"/>
  <c r="N63" i="126"/>
  <c r="V63" i="126"/>
  <c r="G63" i="126"/>
  <c r="O63" i="126"/>
  <c r="W63" i="126"/>
  <c r="H63" i="126"/>
  <c r="P63" i="126"/>
  <c r="X63" i="126"/>
  <c r="R63" i="126"/>
  <c r="C63" i="126"/>
  <c r="C71" i="126" s="1"/>
  <c r="I63" i="126"/>
  <c r="Q63" i="126"/>
  <c r="Y63" i="126"/>
  <c r="J63" i="126"/>
  <c r="Z63" i="126"/>
  <c r="K63" i="126"/>
  <c r="S63" i="126"/>
  <c r="D63" i="126"/>
  <c r="L63" i="126"/>
  <c r="T63" i="126"/>
  <c r="B71" i="126"/>
  <c r="G61" i="126"/>
  <c r="O61" i="126"/>
  <c r="W61" i="126"/>
  <c r="H61" i="126"/>
  <c r="P61" i="126"/>
  <c r="X61" i="126"/>
  <c r="I61" i="126"/>
  <c r="Q61" i="126"/>
  <c r="Y61" i="126"/>
  <c r="J61" i="126"/>
  <c r="R61" i="126"/>
  <c r="Z61" i="126"/>
  <c r="C61" i="126"/>
  <c r="L61" i="126"/>
  <c r="T61" i="126"/>
  <c r="K61" i="126"/>
  <c r="S61" i="126"/>
  <c r="D61" i="126"/>
  <c r="E61" i="126"/>
  <c r="M61" i="126"/>
  <c r="U61" i="126"/>
  <c r="F61" i="126"/>
  <c r="N61" i="126"/>
  <c r="V61" i="126"/>
  <c r="I59" i="126"/>
  <c r="Q59" i="126"/>
  <c r="Y59" i="126"/>
  <c r="J59" i="126"/>
  <c r="R59" i="126"/>
  <c r="Z59" i="126"/>
  <c r="N59" i="126"/>
  <c r="K59" i="126"/>
  <c r="S59" i="126"/>
  <c r="D59" i="126"/>
  <c r="L59" i="126"/>
  <c r="T59" i="126"/>
  <c r="F59" i="126"/>
  <c r="E59" i="126"/>
  <c r="M59" i="126"/>
  <c r="U59" i="126"/>
  <c r="V59" i="126"/>
  <c r="G59" i="126"/>
  <c r="O59" i="126"/>
  <c r="W59" i="126"/>
  <c r="B67" i="126"/>
  <c r="X59" i="126"/>
  <c r="C59" i="126"/>
  <c r="H59" i="126"/>
  <c r="P59" i="126"/>
  <c r="F42" i="123"/>
  <c r="H60" i="126"/>
  <c r="P60" i="126"/>
  <c r="X60" i="126"/>
  <c r="I60" i="126"/>
  <c r="Q60" i="126"/>
  <c r="Y60" i="126"/>
  <c r="E60" i="126"/>
  <c r="J60" i="126"/>
  <c r="R60" i="126"/>
  <c r="Z60" i="126"/>
  <c r="C60" i="126"/>
  <c r="K60" i="126"/>
  <c r="S60" i="126"/>
  <c r="U60" i="126"/>
  <c r="D60" i="126"/>
  <c r="L60" i="126"/>
  <c r="T60" i="126"/>
  <c r="M60" i="126"/>
  <c r="F60" i="126"/>
  <c r="N60" i="126"/>
  <c r="V60" i="126"/>
  <c r="G60" i="126"/>
  <c r="O60" i="126"/>
  <c r="W60" i="126"/>
  <c r="E9" i="126"/>
  <c r="E3" i="126"/>
  <c r="E38" i="126" s="1"/>
  <c r="F3" i="126"/>
  <c r="F38" i="126" s="1"/>
  <c r="G3" i="126"/>
  <c r="G38" i="126" s="1"/>
  <c r="H77" i="126"/>
  <c r="F9" i="126"/>
  <c r="B44" i="126"/>
  <c r="H42" i="73"/>
  <c r="C4" i="180"/>
  <c r="E4" i="180" s="1"/>
  <c r="N43" i="123"/>
  <c r="L41" i="123"/>
  <c r="D9" i="126"/>
  <c r="C9" i="126"/>
  <c r="B17" i="126"/>
  <c r="D20" i="183"/>
  <c r="L43" i="123"/>
  <c r="S8" i="178" a="1"/>
  <c r="S8" i="178" s="1"/>
  <c r="S19" i="178" s="1"/>
  <c r="B41" i="126"/>
  <c r="B14" i="126"/>
  <c r="E6" i="126"/>
  <c r="D6" i="126"/>
  <c r="C6" i="126"/>
  <c r="F6" i="126"/>
  <c r="D21" i="182"/>
  <c r="D34" i="182" s="1"/>
  <c r="C34" i="182" s="1"/>
  <c r="C7" i="182"/>
  <c r="D20" i="182"/>
  <c r="R44" i="123"/>
  <c r="R45" i="123"/>
  <c r="R43" i="123"/>
  <c r="M5" i="123"/>
  <c r="F18" i="178"/>
  <c r="C8" i="178" a="1"/>
  <c r="C8" i="178" s="1"/>
  <c r="C19" i="178" s="1"/>
  <c r="B19" i="178"/>
  <c r="D20" i="180"/>
  <c r="C7" i="180"/>
  <c r="N19" i="178"/>
  <c r="L45" i="123"/>
  <c r="K19" i="178"/>
  <c r="S6" i="178" a="1"/>
  <c r="S6" i="178" s="1"/>
  <c r="S17" i="178" s="1"/>
  <c r="B17" i="178"/>
  <c r="I6" i="178"/>
  <c r="Q6" i="178" a="1"/>
  <c r="Q6" i="178" s="1"/>
  <c r="Q17" i="178" s="1"/>
  <c r="G6" i="178" a="1"/>
  <c r="G6" i="178" s="1"/>
  <c r="G5" i="178" s="1"/>
  <c r="R6" i="178" a="1"/>
  <c r="R6" i="178" s="1"/>
  <c r="R17" i="178" s="1"/>
  <c r="R16" i="178" s="1"/>
  <c r="C6" i="178" a="1"/>
  <c r="C6" i="178" s="1"/>
  <c r="F6" i="178" a="1"/>
  <c r="F6" i="178" s="1"/>
  <c r="F17" i="178" s="1"/>
  <c r="F43" i="123"/>
  <c r="D6" i="178" a="1"/>
  <c r="D6" i="178" s="1"/>
  <c r="Q44" i="123"/>
  <c r="M8" i="178" a="1"/>
  <c r="M8" i="178" s="1"/>
  <c r="D21" i="164"/>
  <c r="C8" i="164"/>
  <c r="D19" i="182"/>
  <c r="C6" i="182"/>
  <c r="E7" i="164"/>
  <c r="F7" i="164"/>
  <c r="D33" i="164"/>
  <c r="C33" i="164" s="1"/>
  <c r="C20" i="164"/>
  <c r="D17" i="182"/>
  <c r="C4" i="182"/>
  <c r="C4" i="164"/>
  <c r="D17" i="164"/>
  <c r="D30" i="183"/>
  <c r="C30" i="183" s="1"/>
  <c r="C17" i="183"/>
  <c r="J8" i="178" a="1"/>
  <c r="J8" i="178" s="1"/>
  <c r="J19" i="178" s="1"/>
  <c r="I19" i="178"/>
  <c r="E4" i="183"/>
  <c r="D10" i="181" s="1"/>
  <c r="F4" i="183"/>
  <c r="Q5" i="123"/>
  <c r="Q41" i="123"/>
  <c r="C8" i="183"/>
  <c r="D21" i="183"/>
  <c r="E8" i="180"/>
  <c r="F8" i="180"/>
  <c r="D31" i="164"/>
  <c r="C31" i="164" s="1"/>
  <c r="C18" i="164"/>
  <c r="C18" i="178"/>
  <c r="E5" i="123"/>
  <c r="F41" i="123"/>
  <c r="F5" i="123"/>
  <c r="N45" i="123"/>
  <c r="T5" i="123"/>
  <c r="N42" i="123"/>
  <c r="B15" i="126"/>
  <c r="B42" i="126"/>
  <c r="F7" i="126"/>
  <c r="C7" i="126"/>
  <c r="E7" i="126"/>
  <c r="D7" i="126"/>
  <c r="D18" i="182"/>
  <c r="C5" i="182"/>
  <c r="I18" i="178"/>
  <c r="J7" i="178" a="1"/>
  <c r="J7" i="178" s="1"/>
  <c r="L7" i="178" a="1"/>
  <c r="L7" i="178" s="1"/>
  <c r="N7" i="178" a="1"/>
  <c r="N7" i="178" s="1"/>
  <c r="M7" i="178" a="1"/>
  <c r="M7" i="178" s="1"/>
  <c r="K7" i="178" a="1"/>
  <c r="K7" i="178" s="1"/>
  <c r="L5" i="123"/>
  <c r="D16" i="182"/>
  <c r="C3" i="182"/>
  <c r="C6" i="183"/>
  <c r="D19" i="183"/>
  <c r="S5" i="123"/>
  <c r="C5" i="123"/>
  <c r="F30" i="180"/>
  <c r="E30" i="180"/>
  <c r="D16" i="180"/>
  <c r="C3" i="180"/>
  <c r="B16" i="126"/>
  <c r="C8" i="126"/>
  <c r="B43" i="126"/>
  <c r="D8" i="126"/>
  <c r="F8" i="126"/>
  <c r="E8" i="126"/>
  <c r="R41" i="123"/>
  <c r="R5" i="123"/>
  <c r="C3" i="183"/>
  <c r="D16" i="183"/>
  <c r="K45" i="123"/>
  <c r="K44" i="123"/>
  <c r="K41" i="123"/>
  <c r="N44" i="123"/>
  <c r="U5" i="123"/>
  <c r="K43" i="123"/>
  <c r="T5" i="178"/>
  <c r="T17" i="178"/>
  <c r="C6" i="164"/>
  <c r="D19" i="164"/>
  <c r="U17" i="178"/>
  <c r="F5" i="183"/>
  <c r="E5" i="183"/>
  <c r="D31" i="183"/>
  <c r="C31" i="183" s="1"/>
  <c r="C18" i="183"/>
  <c r="D31" i="180"/>
  <c r="C31" i="180" s="1"/>
  <c r="D16" i="164"/>
  <c r="C3" i="164"/>
  <c r="U18" i="178"/>
  <c r="B13" i="126"/>
  <c r="D5" i="126"/>
  <c r="E5" i="126"/>
  <c r="B40" i="126"/>
  <c r="C5" i="126"/>
  <c r="F5" i="126"/>
  <c r="D34" i="180"/>
  <c r="C34" i="180" s="1"/>
  <c r="C21" i="180"/>
  <c r="C6" i="180"/>
  <c r="D19" i="180"/>
  <c r="F8" i="182"/>
  <c r="E8" i="182"/>
  <c r="F5" i="164"/>
  <c r="E5" i="164"/>
  <c r="D41" i="73" l="1"/>
  <c r="S44" i="123"/>
  <c r="S41" i="123"/>
  <c r="S45" i="123"/>
  <c r="C44" i="123"/>
  <c r="C45" i="123"/>
  <c r="C40" i="123" s="1"/>
  <c r="C43" i="123"/>
  <c r="C41" i="123"/>
  <c r="E19" i="178"/>
  <c r="S42" i="123"/>
  <c r="M40" i="123"/>
  <c r="F41" i="73"/>
  <c r="E17" i="178"/>
  <c r="E16" i="178" s="1"/>
  <c r="G41" i="73"/>
  <c r="Q42" i="123"/>
  <c r="Q43" i="123"/>
  <c r="D69" i="126"/>
  <c r="F71" i="126"/>
  <c r="T16" i="178"/>
  <c r="U42" i="123"/>
  <c r="Q16" i="178"/>
  <c r="E45" i="123"/>
  <c r="U41" i="123"/>
  <c r="U43" i="123"/>
  <c r="E42" i="123"/>
  <c r="E41" i="123"/>
  <c r="M19" i="178"/>
  <c r="U44" i="123"/>
  <c r="E43" i="123"/>
  <c r="L19" i="178"/>
  <c r="T45" i="123"/>
  <c r="T41" i="123"/>
  <c r="T44" i="123"/>
  <c r="T43" i="123"/>
  <c r="D4" i="178"/>
  <c r="D18" i="178" s="1"/>
  <c r="D4" i="123"/>
  <c r="E39" i="73"/>
  <c r="E41" i="73" s="1"/>
  <c r="G4" i="123"/>
  <c r="G43" i="123" s="1"/>
  <c r="G4" i="178"/>
  <c r="G18" i="178" s="1"/>
  <c r="H11" i="73"/>
  <c r="H39" i="73"/>
  <c r="H41" i="73" s="1"/>
  <c r="E11" i="73"/>
  <c r="D11" i="168"/>
  <c r="J40" i="123"/>
  <c r="F4" i="180"/>
  <c r="E5" i="178"/>
  <c r="K42" i="123"/>
  <c r="K40" i="123" s="1"/>
  <c r="C69" i="126"/>
  <c r="D5" i="123"/>
  <c r="K71" i="126"/>
  <c r="J70" i="126"/>
  <c r="X58" i="126"/>
  <c r="I58" i="126"/>
  <c r="N41" i="123"/>
  <c r="N40" i="123" s="1"/>
  <c r="J5" i="123"/>
  <c r="U19" i="178"/>
  <c r="U16" i="178" s="1"/>
  <c r="W58" i="126"/>
  <c r="G58" i="126"/>
  <c r="F70" i="126"/>
  <c r="G70" i="126"/>
  <c r="N70" i="126"/>
  <c r="J58" i="126"/>
  <c r="Q58" i="126"/>
  <c r="S69" i="126"/>
  <c r="N58" i="126"/>
  <c r="Q67" i="126"/>
  <c r="X71" i="126"/>
  <c r="H67" i="126"/>
  <c r="Y68" i="126"/>
  <c r="P58" i="126"/>
  <c r="V58" i="126"/>
  <c r="S58" i="126"/>
  <c r="F58" i="126"/>
  <c r="E58" i="126"/>
  <c r="U58" i="126"/>
  <c r="K58" i="126"/>
  <c r="R67" i="126"/>
  <c r="V69" i="126"/>
  <c r="Q69" i="126"/>
  <c r="Z70" i="126"/>
  <c r="T58" i="126"/>
  <c r="U68" i="126"/>
  <c r="T68" i="126"/>
  <c r="O58" i="126"/>
  <c r="L58" i="126"/>
  <c r="Y58" i="126"/>
  <c r="Y69" i="126"/>
  <c r="W70" i="126"/>
  <c r="O68" i="126"/>
  <c r="K68" i="126"/>
  <c r="J68" i="126"/>
  <c r="I71" i="126"/>
  <c r="S71" i="126"/>
  <c r="Z68" i="126"/>
  <c r="G69" i="126"/>
  <c r="P70" i="126"/>
  <c r="C58" i="126"/>
  <c r="J69" i="126"/>
  <c r="G42" i="126"/>
  <c r="O42" i="126"/>
  <c r="W42" i="126"/>
  <c r="H42" i="126"/>
  <c r="P42" i="126"/>
  <c r="X42" i="126"/>
  <c r="T42" i="126"/>
  <c r="I42" i="126"/>
  <c r="Q42" i="126"/>
  <c r="Y42" i="126"/>
  <c r="J42" i="126"/>
  <c r="R42" i="126"/>
  <c r="Z42" i="126"/>
  <c r="D42" i="126"/>
  <c r="K42" i="126"/>
  <c r="S42" i="126"/>
  <c r="C42" i="126"/>
  <c r="L42" i="126"/>
  <c r="E42" i="126"/>
  <c r="M42" i="126"/>
  <c r="U42" i="126"/>
  <c r="F42" i="126"/>
  <c r="N42" i="126"/>
  <c r="V42" i="126"/>
  <c r="L67" i="126"/>
  <c r="I68" i="126"/>
  <c r="N67" i="126"/>
  <c r="E70" i="126"/>
  <c r="D68" i="126"/>
  <c r="L71" i="126"/>
  <c r="G71" i="126"/>
  <c r="Y71" i="126"/>
  <c r="P67" i="126"/>
  <c r="I70" i="126"/>
  <c r="H70" i="126"/>
  <c r="W69" i="126"/>
  <c r="R69" i="126"/>
  <c r="E69" i="126"/>
  <c r="O67" i="126"/>
  <c r="O70" i="126"/>
  <c r="H58" i="126"/>
  <c r="R40" i="123"/>
  <c r="V68" i="126"/>
  <c r="M68" i="126"/>
  <c r="V71" i="126"/>
  <c r="T70" i="126"/>
  <c r="O69" i="126"/>
  <c r="X67" i="126"/>
  <c r="Y70" i="126"/>
  <c r="S68" i="126"/>
  <c r="D58" i="126"/>
  <c r="T71" i="126"/>
  <c r="O71" i="126"/>
  <c r="J71" i="126"/>
  <c r="H68" i="126"/>
  <c r="U70" i="126"/>
  <c r="H69" i="126"/>
  <c r="Z69" i="126"/>
  <c r="M69" i="126"/>
  <c r="V67" i="126"/>
  <c r="K70" i="126"/>
  <c r="F67" i="126"/>
  <c r="D67" i="126"/>
  <c r="G67" i="126"/>
  <c r="E67" i="126"/>
  <c r="C67" i="126"/>
  <c r="M58" i="126"/>
  <c r="M67" i="126"/>
  <c r="Q68" i="126"/>
  <c r="N71" i="126"/>
  <c r="L69" i="126"/>
  <c r="R58" i="126"/>
  <c r="S67" i="126"/>
  <c r="D71" i="126"/>
  <c r="Q71" i="126"/>
  <c r="T69" i="126"/>
  <c r="R70" i="126"/>
  <c r="K67" i="126"/>
  <c r="L68" i="126"/>
  <c r="U67" i="126"/>
  <c r="I67" i="126"/>
  <c r="E68" i="126"/>
  <c r="M70" i="126"/>
  <c r="E71" i="126"/>
  <c r="W71" i="126"/>
  <c r="R71" i="126"/>
  <c r="Q70" i="126"/>
  <c r="P69" i="126"/>
  <c r="U69" i="126"/>
  <c r="Y67" i="126"/>
  <c r="S70" i="126"/>
  <c r="Z58" i="126"/>
  <c r="C70" i="126"/>
  <c r="D70" i="126"/>
  <c r="L70" i="126"/>
  <c r="I40" i="126"/>
  <c r="Q40" i="126"/>
  <c r="Y40" i="126"/>
  <c r="L40" i="126"/>
  <c r="J40" i="126"/>
  <c r="R40" i="126"/>
  <c r="Z40" i="126"/>
  <c r="K40" i="126"/>
  <c r="S40" i="126"/>
  <c r="C40" i="126"/>
  <c r="D40" i="126"/>
  <c r="T40" i="126"/>
  <c r="E40" i="126"/>
  <c r="M40" i="126"/>
  <c r="U40" i="126"/>
  <c r="G40" i="126"/>
  <c r="O40" i="126"/>
  <c r="W40" i="126"/>
  <c r="F40" i="126"/>
  <c r="H40" i="126"/>
  <c r="N40" i="126"/>
  <c r="P40" i="126"/>
  <c r="V40" i="126"/>
  <c r="X40" i="126"/>
  <c r="X68" i="126"/>
  <c r="N68" i="126"/>
  <c r="X70" i="126"/>
  <c r="W68" i="126"/>
  <c r="V70" i="126"/>
  <c r="M71" i="126"/>
  <c r="H71" i="126"/>
  <c r="Z71" i="126"/>
  <c r="J67" i="126"/>
  <c r="F69" i="126"/>
  <c r="X69" i="126"/>
  <c r="K69" i="126"/>
  <c r="F68" i="126"/>
  <c r="C68" i="126"/>
  <c r="G68" i="126"/>
  <c r="C21" i="182"/>
  <c r="F21" i="182" s="1"/>
  <c r="F43" i="126"/>
  <c r="N43" i="126"/>
  <c r="V43" i="126"/>
  <c r="Y43" i="126"/>
  <c r="G43" i="126"/>
  <c r="O43" i="126"/>
  <c r="W43" i="126"/>
  <c r="H43" i="126"/>
  <c r="P43" i="126"/>
  <c r="X43" i="126"/>
  <c r="I43" i="126"/>
  <c r="Q43" i="126"/>
  <c r="S43" i="126"/>
  <c r="J43" i="126"/>
  <c r="R43" i="126"/>
  <c r="Z43" i="126"/>
  <c r="K43" i="126"/>
  <c r="D43" i="126"/>
  <c r="L43" i="126"/>
  <c r="T43" i="126"/>
  <c r="M43" i="126"/>
  <c r="U43" i="126"/>
  <c r="E43" i="126"/>
  <c r="C43" i="126"/>
  <c r="H41" i="126"/>
  <c r="P41" i="126"/>
  <c r="X41" i="126"/>
  <c r="I41" i="126"/>
  <c r="Q41" i="126"/>
  <c r="Y41" i="126"/>
  <c r="J41" i="126"/>
  <c r="R41" i="126"/>
  <c r="Z41" i="126"/>
  <c r="K41" i="126"/>
  <c r="S41" i="126"/>
  <c r="C41" i="126"/>
  <c r="E41" i="126"/>
  <c r="M41" i="126"/>
  <c r="D41" i="126"/>
  <c r="L41" i="126"/>
  <c r="T41" i="126"/>
  <c r="F41" i="126"/>
  <c r="N41" i="126"/>
  <c r="V41" i="126"/>
  <c r="W41" i="126"/>
  <c r="G41" i="126"/>
  <c r="O41" i="126"/>
  <c r="U41" i="126"/>
  <c r="E44" i="126"/>
  <c r="M44" i="126"/>
  <c r="U44" i="126"/>
  <c r="F44" i="126"/>
  <c r="N44" i="126"/>
  <c r="V44" i="126"/>
  <c r="Z44" i="126"/>
  <c r="G44" i="126"/>
  <c r="O44" i="126"/>
  <c r="W44" i="126"/>
  <c r="H44" i="126"/>
  <c r="P44" i="126"/>
  <c r="X44" i="126"/>
  <c r="J44" i="126"/>
  <c r="R44" i="126"/>
  <c r="I44" i="126"/>
  <c r="Q44" i="126"/>
  <c r="Y44" i="126"/>
  <c r="K44" i="126"/>
  <c r="S44" i="126"/>
  <c r="C44" i="126"/>
  <c r="D44" i="126"/>
  <c r="L44" i="126"/>
  <c r="T44" i="126"/>
  <c r="Z67" i="126"/>
  <c r="W67" i="126"/>
  <c r="T67" i="126"/>
  <c r="U71" i="126"/>
  <c r="P71" i="126"/>
  <c r="P68" i="126"/>
  <c r="N69" i="126"/>
  <c r="I69" i="126"/>
  <c r="R68" i="126"/>
  <c r="G8" i="126"/>
  <c r="G9" i="126"/>
  <c r="G17" i="126" s="1"/>
  <c r="G7" i="126"/>
  <c r="G15" i="126" s="1"/>
  <c r="G6" i="126"/>
  <c r="G14" i="126" s="1"/>
  <c r="G5" i="126"/>
  <c r="G13" i="126" s="1"/>
  <c r="F17" i="126"/>
  <c r="I77" i="126"/>
  <c r="H3" i="126"/>
  <c r="B52" i="126"/>
  <c r="E17" i="126"/>
  <c r="D17" i="126"/>
  <c r="C5" i="178"/>
  <c r="C17" i="126"/>
  <c r="Q5" i="178"/>
  <c r="S16" i="178"/>
  <c r="S5" i="178"/>
  <c r="D33" i="183"/>
  <c r="C33" i="183" s="1"/>
  <c r="C20" i="183"/>
  <c r="L40" i="123"/>
  <c r="F40" i="123"/>
  <c r="F5" i="178"/>
  <c r="C14" i="126"/>
  <c r="D14" i="126"/>
  <c r="E14" i="126"/>
  <c r="F14" i="126"/>
  <c r="C17" i="178"/>
  <c r="C16" i="178" s="1"/>
  <c r="B49" i="126"/>
  <c r="D33" i="180"/>
  <c r="C33" i="180" s="1"/>
  <c r="C20" i="180"/>
  <c r="D33" i="182"/>
  <c r="C33" i="182" s="1"/>
  <c r="C20" i="182"/>
  <c r="E7" i="182"/>
  <c r="F7" i="182"/>
  <c r="F16" i="178"/>
  <c r="E7" i="180"/>
  <c r="F7" i="180"/>
  <c r="R5" i="178"/>
  <c r="L6" i="178" a="1"/>
  <c r="L6" i="178" s="1"/>
  <c r="L17" i="178" s="1"/>
  <c r="J6" i="178" a="1"/>
  <c r="J6" i="178" s="1"/>
  <c r="J17" i="178" s="1"/>
  <c r="I17" i="178"/>
  <c r="N6" i="178" a="1"/>
  <c r="N6" i="178" s="1"/>
  <c r="N17" i="178" s="1"/>
  <c r="K6" i="178" a="1"/>
  <c r="K6" i="178" s="1"/>
  <c r="K17" i="178" s="1"/>
  <c r="M6" i="178" a="1"/>
  <c r="M6" i="178" s="1"/>
  <c r="M17" i="178" s="1"/>
  <c r="D5" i="178"/>
  <c r="D4" i="126"/>
  <c r="F4" i="126"/>
  <c r="S40" i="123"/>
  <c r="D30" i="164"/>
  <c r="C30" i="164" s="1"/>
  <c r="C17" i="164"/>
  <c r="E6" i="182"/>
  <c r="F6" i="182"/>
  <c r="E4" i="164"/>
  <c r="F4" i="164"/>
  <c r="D32" i="182"/>
  <c r="C32" i="182" s="1"/>
  <c r="C19" i="182"/>
  <c r="D34" i="164"/>
  <c r="C34" i="164" s="1"/>
  <c r="C21" i="164"/>
  <c r="E20" i="164"/>
  <c r="F20" i="164"/>
  <c r="E4" i="182"/>
  <c r="I10" i="181" s="1"/>
  <c r="F4" i="182"/>
  <c r="F33" i="164"/>
  <c r="E33" i="164"/>
  <c r="F17" i="183"/>
  <c r="E17" i="183"/>
  <c r="C17" i="182"/>
  <c r="D30" i="182"/>
  <c r="C30" i="182" s="1"/>
  <c r="E8" i="164"/>
  <c r="I6" i="168" s="1"/>
  <c r="F8" i="164"/>
  <c r="F30" i="183"/>
  <c r="E30" i="183"/>
  <c r="F21" i="180"/>
  <c r="E21" i="180"/>
  <c r="E4" i="126"/>
  <c r="F3" i="164"/>
  <c r="E3" i="164"/>
  <c r="F31" i="183"/>
  <c r="E31" i="183"/>
  <c r="C19" i="164"/>
  <c r="D32" i="164"/>
  <c r="C32" i="164" s="1"/>
  <c r="E16" i="126"/>
  <c r="F16" i="126"/>
  <c r="C16" i="126"/>
  <c r="G16" i="126"/>
  <c r="D16" i="126"/>
  <c r="C21" i="183"/>
  <c r="D34" i="183"/>
  <c r="C34" i="183" s="1"/>
  <c r="J18" i="178"/>
  <c r="E15" i="126"/>
  <c r="D15" i="126"/>
  <c r="C15" i="126"/>
  <c r="F15" i="126"/>
  <c r="F6" i="164"/>
  <c r="E6" i="164"/>
  <c r="F5" i="182"/>
  <c r="E5" i="182"/>
  <c r="F8" i="183"/>
  <c r="E8" i="183"/>
  <c r="D11" i="181" s="1"/>
  <c r="B48" i="126"/>
  <c r="F18" i="183"/>
  <c r="E18" i="183"/>
  <c r="F34" i="180"/>
  <c r="E34" i="180"/>
  <c r="E34" i="182"/>
  <c r="F34" i="182"/>
  <c r="E3" i="183"/>
  <c r="F3" i="183"/>
  <c r="D29" i="180"/>
  <c r="C29" i="180" s="1"/>
  <c r="C16" i="180"/>
  <c r="D31" i="182"/>
  <c r="C31" i="182" s="1"/>
  <c r="C18" i="182"/>
  <c r="D29" i="164"/>
  <c r="C29" i="164" s="1"/>
  <c r="C16" i="164"/>
  <c r="C19" i="183"/>
  <c r="D32" i="183"/>
  <c r="C32" i="183" s="1"/>
  <c r="K18" i="178"/>
  <c r="B50" i="126"/>
  <c r="E3" i="180"/>
  <c r="F3" i="180"/>
  <c r="E6" i="183"/>
  <c r="D6" i="181" s="1"/>
  <c r="F6" i="183"/>
  <c r="M18" i="178"/>
  <c r="E18" i="164"/>
  <c r="F18" i="164"/>
  <c r="E13" i="126"/>
  <c r="D13" i="126"/>
  <c r="C13" i="126"/>
  <c r="C4" i="126"/>
  <c r="F13" i="126"/>
  <c r="D32" i="180"/>
  <c r="C32" i="180" s="1"/>
  <c r="C19" i="180"/>
  <c r="E31" i="180"/>
  <c r="F31" i="180"/>
  <c r="D29" i="183"/>
  <c r="C29" i="183" s="1"/>
  <c r="C16" i="183"/>
  <c r="E3" i="182"/>
  <c r="F3" i="182"/>
  <c r="N18" i="178"/>
  <c r="E31" i="164"/>
  <c r="F31" i="164"/>
  <c r="F6" i="180"/>
  <c r="E6" i="180"/>
  <c r="D9" i="168" s="1"/>
  <c r="E18" i="180"/>
  <c r="F18" i="180"/>
  <c r="B51" i="126"/>
  <c r="D29" i="182"/>
  <c r="C29" i="182" s="1"/>
  <c r="C16" i="182"/>
  <c r="L18" i="178"/>
  <c r="Q40" i="123" l="1"/>
  <c r="U40" i="123"/>
  <c r="Y66" i="126"/>
  <c r="T40" i="123"/>
  <c r="E40" i="123"/>
  <c r="G42" i="123"/>
  <c r="G45" i="123"/>
  <c r="G41" i="123"/>
  <c r="G44" i="123"/>
  <c r="D17" i="178"/>
  <c r="G19" i="178"/>
  <c r="D19" i="178"/>
  <c r="D44" i="123"/>
  <c r="D45" i="123"/>
  <c r="D43" i="123"/>
  <c r="D41" i="123"/>
  <c r="D42" i="123"/>
  <c r="G17" i="178"/>
  <c r="I9" i="168"/>
  <c r="Z66" i="126"/>
  <c r="E21" i="182"/>
  <c r="C66" i="126"/>
  <c r="H66" i="126"/>
  <c r="X66" i="126"/>
  <c r="D10" i="168"/>
  <c r="E66" i="126"/>
  <c r="K66" i="126"/>
  <c r="T66" i="126"/>
  <c r="R66" i="126"/>
  <c r="V66" i="126"/>
  <c r="D6" i="168"/>
  <c r="O66" i="126"/>
  <c r="L66" i="126"/>
  <c r="I66" i="126"/>
  <c r="S66" i="126"/>
  <c r="I10" i="168"/>
  <c r="W66" i="126"/>
  <c r="D66" i="126"/>
  <c r="F66" i="126"/>
  <c r="G66" i="126"/>
  <c r="N66" i="126"/>
  <c r="U66" i="126"/>
  <c r="Q66" i="126"/>
  <c r="J66" i="126"/>
  <c r="P66" i="126"/>
  <c r="I8" i="181"/>
  <c r="M66" i="126"/>
  <c r="B7" i="183"/>
  <c r="I11" i="168"/>
  <c r="G4" i="126"/>
  <c r="E52" i="126"/>
  <c r="H51" i="126"/>
  <c r="H50" i="126"/>
  <c r="C52" i="126"/>
  <c r="D52" i="126"/>
  <c r="H52" i="126"/>
  <c r="H38" i="126"/>
  <c r="H9" i="126"/>
  <c r="H8" i="126"/>
  <c r="H5" i="126"/>
  <c r="H6" i="126"/>
  <c r="H7" i="126"/>
  <c r="G52" i="126"/>
  <c r="I3" i="126"/>
  <c r="J77" i="126"/>
  <c r="F52" i="126"/>
  <c r="L16" i="178"/>
  <c r="L5" i="178"/>
  <c r="K5" i="178"/>
  <c r="K16" i="178"/>
  <c r="N16" i="178"/>
  <c r="M16" i="178"/>
  <c r="M5" i="178"/>
  <c r="F20" i="183"/>
  <c r="E20" i="183"/>
  <c r="E33" i="183"/>
  <c r="F33" i="183"/>
  <c r="E49" i="126"/>
  <c r="C49" i="126"/>
  <c r="D49" i="126"/>
  <c r="G49" i="126"/>
  <c r="F49" i="126"/>
  <c r="B7" i="182"/>
  <c r="I6" i="181"/>
  <c r="N5" i="178"/>
  <c r="F20" i="182"/>
  <c r="E20" i="182"/>
  <c r="F12" i="126"/>
  <c r="F33" i="182"/>
  <c r="E33" i="182"/>
  <c r="F20" i="180"/>
  <c r="E20" i="180"/>
  <c r="F33" i="180"/>
  <c r="E33" i="180"/>
  <c r="J5" i="178"/>
  <c r="J16" i="178"/>
  <c r="B8" i="182"/>
  <c r="F30" i="182"/>
  <c r="E30" i="182"/>
  <c r="F17" i="182"/>
  <c r="E17" i="182"/>
  <c r="E21" i="164"/>
  <c r="F21" i="164"/>
  <c r="E12" i="126"/>
  <c r="E34" i="164"/>
  <c r="F34" i="164"/>
  <c r="B6" i="182"/>
  <c r="I7" i="181"/>
  <c r="D12" i="126"/>
  <c r="E19" i="182"/>
  <c r="F19" i="182"/>
  <c r="G12" i="126"/>
  <c r="E32" i="182"/>
  <c r="F32" i="182"/>
  <c r="F17" i="164"/>
  <c r="E17" i="164"/>
  <c r="F30" i="164"/>
  <c r="E30" i="164"/>
  <c r="C48" i="126"/>
  <c r="C39" i="126"/>
  <c r="F48" i="126"/>
  <c r="D48" i="126"/>
  <c r="E48" i="126"/>
  <c r="H48" i="126"/>
  <c r="G48" i="126"/>
  <c r="B7" i="164"/>
  <c r="B4" i="164"/>
  <c r="B3" i="164"/>
  <c r="B8" i="164"/>
  <c r="I8" i="168"/>
  <c r="E29" i="183"/>
  <c r="F29" i="183"/>
  <c r="F29" i="164"/>
  <c r="E29" i="164"/>
  <c r="F39" i="126"/>
  <c r="B6" i="180"/>
  <c r="D7" i="168"/>
  <c r="B9" i="183"/>
  <c r="B3" i="183"/>
  <c r="B4" i="183"/>
  <c r="D9" i="181"/>
  <c r="C12" i="126"/>
  <c r="F18" i="182"/>
  <c r="E18" i="182"/>
  <c r="B5" i="164"/>
  <c r="E21" i="183"/>
  <c r="F21" i="183"/>
  <c r="B6" i="164"/>
  <c r="I7" i="168"/>
  <c r="F16" i="182"/>
  <c r="E16" i="182"/>
  <c r="E32" i="183"/>
  <c r="F32" i="183"/>
  <c r="F31" i="182"/>
  <c r="E31" i="182"/>
  <c r="B8" i="183"/>
  <c r="D8" i="181"/>
  <c r="B5" i="183"/>
  <c r="E32" i="164"/>
  <c r="F32" i="164"/>
  <c r="F16" i="183"/>
  <c r="E16" i="183"/>
  <c r="B9" i="180"/>
  <c r="B10" i="180"/>
  <c r="B3" i="180"/>
  <c r="D8" i="168"/>
  <c r="B5" i="180"/>
  <c r="B7" i="180"/>
  <c r="E16" i="164"/>
  <c r="F16" i="164"/>
  <c r="E39" i="126"/>
  <c r="E34" i="183"/>
  <c r="F34" i="183"/>
  <c r="E29" i="182"/>
  <c r="F29" i="182"/>
  <c r="F19" i="180"/>
  <c r="E19" i="180"/>
  <c r="E19" i="183"/>
  <c r="F19" i="183"/>
  <c r="E16" i="180"/>
  <c r="F16" i="180"/>
  <c r="E19" i="164"/>
  <c r="F19" i="164"/>
  <c r="F32" i="180"/>
  <c r="E32" i="180"/>
  <c r="B6" i="183"/>
  <c r="D7" i="181"/>
  <c r="E29" i="180"/>
  <c r="F29" i="180"/>
  <c r="D39" i="126"/>
  <c r="G39" i="126"/>
  <c r="B5" i="182"/>
  <c r="I11" i="181"/>
  <c r="B8" i="180"/>
  <c r="C51" i="126"/>
  <c r="E51" i="126"/>
  <c r="F51" i="126"/>
  <c r="G51" i="126"/>
  <c r="D51" i="126"/>
  <c r="B3" i="182"/>
  <c r="B4" i="182"/>
  <c r="I9" i="181"/>
  <c r="D50" i="126"/>
  <c r="F50" i="126"/>
  <c r="G50" i="126"/>
  <c r="C50" i="126"/>
  <c r="E50" i="126"/>
  <c r="B4" i="180"/>
  <c r="G16" i="178" l="1"/>
  <c r="D16" i="178"/>
  <c r="D40" i="123"/>
  <c r="G40" i="123"/>
  <c r="H39" i="126"/>
  <c r="H49" i="126"/>
  <c r="H47" i="126" s="1"/>
  <c r="I38" i="126"/>
  <c r="I9" i="126"/>
  <c r="I17" i="126" s="1"/>
  <c r="I8" i="126"/>
  <c r="I16" i="126" s="1"/>
  <c r="I5" i="126"/>
  <c r="I13" i="126" s="1"/>
  <c r="I6" i="126"/>
  <c r="I7" i="126"/>
  <c r="H15" i="126"/>
  <c r="H14" i="126"/>
  <c r="H13" i="126"/>
  <c r="H4" i="126"/>
  <c r="H17" i="126"/>
  <c r="K77" i="126"/>
  <c r="J3" i="126"/>
  <c r="H16" i="126"/>
  <c r="G47" i="126"/>
  <c r="F47" i="126"/>
  <c r="D47" i="126"/>
  <c r="E47" i="126"/>
  <c r="C47" i="126"/>
  <c r="I52" i="126" l="1"/>
  <c r="J38" i="126"/>
  <c r="J5" i="126"/>
  <c r="J8" i="126"/>
  <c r="J7" i="126"/>
  <c r="J15" i="126" s="1"/>
  <c r="J6" i="126"/>
  <c r="J9" i="126"/>
  <c r="J51" i="126"/>
  <c r="J52" i="126"/>
  <c r="J48" i="126"/>
  <c r="J49" i="126"/>
  <c r="K3" i="126"/>
  <c r="L77" i="126"/>
  <c r="I14" i="126"/>
  <c r="I50" i="126"/>
  <c r="I4" i="126"/>
  <c r="I15" i="126"/>
  <c r="I48" i="126"/>
  <c r="I39" i="126"/>
  <c r="H12" i="126"/>
  <c r="I49" i="126"/>
  <c r="I51" i="126"/>
  <c r="I12" i="126" l="1"/>
  <c r="J17" i="126"/>
  <c r="J50" i="126"/>
  <c r="J14" i="126"/>
  <c r="M77" i="126"/>
  <c r="L3" i="126"/>
  <c r="J39" i="126"/>
  <c r="J16" i="126"/>
  <c r="I47" i="126"/>
  <c r="K38" i="126"/>
  <c r="K9" i="126"/>
  <c r="K17" i="126" s="1"/>
  <c r="K8" i="126"/>
  <c r="K7" i="126"/>
  <c r="K5" i="126"/>
  <c r="K6" i="126"/>
  <c r="J4" i="126"/>
  <c r="J13" i="126"/>
  <c r="J47" i="126" l="1"/>
  <c r="K52" i="126"/>
  <c r="K50" i="126"/>
  <c r="K39" i="126"/>
  <c r="K48" i="126"/>
  <c r="K16" i="126"/>
  <c r="L38" i="126"/>
  <c r="L6" i="126"/>
  <c r="L8" i="126"/>
  <c r="L16" i="126" s="1"/>
  <c r="L5" i="126"/>
  <c r="L9" i="126"/>
  <c r="L7" i="126"/>
  <c r="L50" i="126"/>
  <c r="L51" i="126"/>
  <c r="L52" i="126"/>
  <c r="J12" i="126"/>
  <c r="K51" i="126"/>
  <c r="N77" i="126"/>
  <c r="M3" i="126"/>
  <c r="K14" i="126"/>
  <c r="K13" i="126"/>
  <c r="K4" i="126"/>
  <c r="K49" i="126"/>
  <c r="K15" i="126"/>
  <c r="K12" i="126" l="1"/>
  <c r="L49" i="126"/>
  <c r="M38" i="126"/>
  <c r="M9" i="126"/>
  <c r="M17" i="126" s="1"/>
  <c r="M6" i="126"/>
  <c r="M8" i="126"/>
  <c r="M5" i="126"/>
  <c r="M7" i="126"/>
  <c r="L39" i="126"/>
  <c r="O77" i="126"/>
  <c r="N3" i="126"/>
  <c r="L4" i="126"/>
  <c r="L13" i="126"/>
  <c r="L17" i="126"/>
  <c r="L48" i="126"/>
  <c r="L15" i="126"/>
  <c r="L14" i="126"/>
  <c r="K47" i="126"/>
  <c r="M48" i="126" l="1"/>
  <c r="M15" i="126"/>
  <c r="N38" i="126"/>
  <c r="N5" i="126"/>
  <c r="N6" i="126"/>
  <c r="N7" i="126"/>
  <c r="N9" i="126"/>
  <c r="N8" i="126"/>
  <c r="N49" i="126"/>
  <c r="N51" i="126"/>
  <c r="M51" i="126"/>
  <c r="L47" i="126"/>
  <c r="P77" i="126"/>
  <c r="O3" i="126"/>
  <c r="M49" i="126"/>
  <c r="M4" i="126"/>
  <c r="M13" i="126"/>
  <c r="M50" i="126"/>
  <c r="M16" i="126"/>
  <c r="M39" i="126"/>
  <c r="L12" i="126"/>
  <c r="M14" i="126"/>
  <c r="M52" i="126"/>
  <c r="N17" i="126" l="1"/>
  <c r="N15" i="126"/>
  <c r="N14" i="126"/>
  <c r="N48" i="126"/>
  <c r="N50" i="126"/>
  <c r="N4" i="126"/>
  <c r="N13" i="126"/>
  <c r="M47" i="126"/>
  <c r="N39" i="126"/>
  <c r="M12" i="126"/>
  <c r="O38" i="126"/>
  <c r="O9" i="126"/>
  <c r="O7" i="126"/>
  <c r="O15" i="126" s="1"/>
  <c r="O5" i="126"/>
  <c r="O8" i="126"/>
  <c r="O6" i="126"/>
  <c r="O49" i="126"/>
  <c r="O51" i="126"/>
  <c r="N52" i="126"/>
  <c r="Q77" i="126"/>
  <c r="P3" i="126"/>
  <c r="N16" i="126"/>
  <c r="N12" i="126" l="1"/>
  <c r="O39" i="126"/>
  <c r="O17" i="126"/>
  <c r="O4" i="126"/>
  <c r="O13" i="126"/>
  <c r="N47" i="126"/>
  <c r="O14" i="126"/>
  <c r="O52" i="126"/>
  <c r="P38" i="126"/>
  <c r="P9" i="126"/>
  <c r="P17" i="126" s="1"/>
  <c r="P7" i="126"/>
  <c r="P15" i="126" s="1"/>
  <c r="P8" i="126"/>
  <c r="P5" i="126"/>
  <c r="P6" i="126"/>
  <c r="P14" i="126" s="1"/>
  <c r="P51" i="126"/>
  <c r="P50" i="126"/>
  <c r="P49" i="126"/>
  <c r="Q3" i="126"/>
  <c r="R77" i="126"/>
  <c r="O16" i="126"/>
  <c r="O50" i="126"/>
  <c r="O48" i="126"/>
  <c r="O47" i="126" l="1"/>
  <c r="P52" i="126"/>
  <c r="R3" i="126"/>
  <c r="S77" i="126"/>
  <c r="P4" i="126"/>
  <c r="P13" i="126"/>
  <c r="Q38" i="126"/>
  <c r="Q7" i="126"/>
  <c r="Q15" i="126" s="1"/>
  <c r="Q6" i="126"/>
  <c r="Q14" i="126" s="1"/>
  <c r="Q5" i="126"/>
  <c r="Q8" i="126"/>
  <c r="Q16" i="126" s="1"/>
  <c r="Q9" i="126"/>
  <c r="Q17" i="126" s="1"/>
  <c r="Q52" i="126"/>
  <c r="P16" i="126"/>
  <c r="O12" i="126"/>
  <c r="P39" i="126"/>
  <c r="P48" i="126"/>
  <c r="P47" i="126" l="1"/>
  <c r="P12" i="126"/>
  <c r="Q4" i="126"/>
  <c r="Q13" i="126"/>
  <c r="Q12" i="126" s="1"/>
  <c r="S3" i="126"/>
  <c r="T77" i="126"/>
  <c r="R38" i="126"/>
  <c r="R9" i="126"/>
  <c r="R17" i="126" s="1"/>
  <c r="R8" i="126"/>
  <c r="R16" i="126" s="1"/>
  <c r="R6" i="126"/>
  <c r="R14" i="126" s="1"/>
  <c r="R7" i="126"/>
  <c r="R15" i="126" s="1"/>
  <c r="R5" i="126"/>
  <c r="R50" i="126"/>
  <c r="R51" i="126"/>
  <c r="R49" i="126"/>
  <c r="R52" i="126"/>
  <c r="Q49" i="126"/>
  <c r="Q51" i="126"/>
  <c r="Q39" i="126"/>
  <c r="Q48" i="126"/>
  <c r="Q50" i="126"/>
  <c r="S38" i="126" l="1"/>
  <c r="S9" i="126"/>
  <c r="S17" i="126" s="1"/>
  <c r="S6" i="126"/>
  <c r="S14" i="126" s="1"/>
  <c r="S8" i="126"/>
  <c r="S16" i="126" s="1"/>
  <c r="S5" i="126"/>
  <c r="S7" i="126"/>
  <c r="S15" i="126" s="1"/>
  <c r="S51" i="126"/>
  <c r="S52" i="126"/>
  <c r="S50" i="126"/>
  <c r="S49" i="126"/>
  <c r="T3" i="126"/>
  <c r="U77" i="126"/>
  <c r="R39" i="126"/>
  <c r="R48" i="126"/>
  <c r="R47" i="126" s="1"/>
  <c r="Q47" i="126"/>
  <c r="R4" i="126"/>
  <c r="R13" i="126"/>
  <c r="R12" i="126" s="1"/>
  <c r="T38" i="126" l="1"/>
  <c r="T7" i="126"/>
  <c r="T15" i="126" s="1"/>
  <c r="T9" i="126"/>
  <c r="T17" i="126" s="1"/>
  <c r="T5" i="126"/>
  <c r="T6" i="126"/>
  <c r="T14" i="126" s="1"/>
  <c r="T8" i="126"/>
  <c r="T16" i="126" s="1"/>
  <c r="T49" i="126"/>
  <c r="T51" i="126"/>
  <c r="T52" i="126"/>
  <c r="T50" i="126"/>
  <c r="S4" i="126"/>
  <c r="S13" i="126"/>
  <c r="S12" i="126" s="1"/>
  <c r="U3" i="126"/>
  <c r="V77" i="126"/>
  <c r="S39" i="126"/>
  <c r="S48" i="126"/>
  <c r="S47" i="126" s="1"/>
  <c r="T39" i="126" l="1"/>
  <c r="T48" i="126"/>
  <c r="T47" i="126" s="1"/>
  <c r="T4" i="126"/>
  <c r="T13" i="126"/>
  <c r="T12" i="126" s="1"/>
  <c r="U38" i="126"/>
  <c r="U7" i="126"/>
  <c r="U15" i="126" s="1"/>
  <c r="U5" i="126"/>
  <c r="U6" i="126"/>
  <c r="U14" i="126" s="1"/>
  <c r="U9" i="126"/>
  <c r="U17" i="126" s="1"/>
  <c r="U8" i="126"/>
  <c r="U16" i="126" s="1"/>
  <c r="U50" i="126"/>
  <c r="U51" i="126"/>
  <c r="U49" i="126"/>
  <c r="U52" i="126"/>
  <c r="V3" i="126"/>
  <c r="W77" i="126"/>
  <c r="U39" i="126" l="1"/>
  <c r="U48" i="126"/>
  <c r="U47" i="126" s="1"/>
  <c r="U4" i="126"/>
  <c r="U13" i="126"/>
  <c r="U12" i="126" s="1"/>
  <c r="X77" i="126"/>
  <c r="W3" i="126"/>
  <c r="V38" i="126"/>
  <c r="V9" i="126"/>
  <c r="V17" i="126" s="1"/>
  <c r="V7" i="126"/>
  <c r="V15" i="126" s="1"/>
  <c r="V8" i="126"/>
  <c r="V16" i="126" s="1"/>
  <c r="V6" i="126"/>
  <c r="V14" i="126" s="1"/>
  <c r="V5" i="126"/>
  <c r="V49" i="126"/>
  <c r="V50" i="126"/>
  <c r="V51" i="126"/>
  <c r="V52" i="126"/>
  <c r="V39" i="126" l="1"/>
  <c r="V48" i="126"/>
  <c r="V47" i="126" s="1"/>
  <c r="W38" i="126"/>
  <c r="W9" i="126"/>
  <c r="W17" i="126" s="1"/>
  <c r="W7" i="126"/>
  <c r="W15" i="126" s="1"/>
  <c r="W5" i="126"/>
  <c r="W8" i="126"/>
  <c r="W16" i="126" s="1"/>
  <c r="W6" i="126"/>
  <c r="W14" i="126" s="1"/>
  <c r="W49" i="126"/>
  <c r="W52" i="126"/>
  <c r="W51" i="126"/>
  <c r="W50" i="126"/>
  <c r="V4" i="126"/>
  <c r="V13" i="126"/>
  <c r="V12" i="126" s="1"/>
  <c r="Y77" i="126"/>
  <c r="X3" i="126"/>
  <c r="W4" i="126" l="1"/>
  <c r="W13" i="126"/>
  <c r="W12" i="126" s="1"/>
  <c r="Z77" i="126"/>
  <c r="Z3" i="126" s="1"/>
  <c r="Y3" i="126"/>
  <c r="W39" i="126"/>
  <c r="W48" i="126"/>
  <c r="W47" i="126" s="1"/>
  <c r="X38" i="126"/>
  <c r="X6" i="126"/>
  <c r="X14" i="126" s="1"/>
  <c r="X8" i="126"/>
  <c r="X16" i="126" s="1"/>
  <c r="X9" i="126"/>
  <c r="X17" i="126" s="1"/>
  <c r="X7" i="126"/>
  <c r="X15" i="126" s="1"/>
  <c r="X5" i="126"/>
  <c r="X49" i="126"/>
  <c r="X51" i="126"/>
  <c r="X52" i="126"/>
  <c r="X50" i="126"/>
  <c r="X4" i="126" l="1"/>
  <c r="X13" i="126"/>
  <c r="X12" i="126" s="1"/>
  <c r="Y38" i="126"/>
  <c r="Y9" i="126"/>
  <c r="Y17" i="126" s="1"/>
  <c r="Y8" i="126"/>
  <c r="Y16" i="126" s="1"/>
  <c r="Y6" i="126"/>
  <c r="Y14" i="126" s="1"/>
  <c r="Y5" i="126"/>
  <c r="Y7" i="126"/>
  <c r="Y15" i="126" s="1"/>
  <c r="Y49" i="126"/>
  <c r="Y52" i="126"/>
  <c r="Y51" i="126"/>
  <c r="Y50" i="126"/>
  <c r="X39" i="126"/>
  <c r="X48" i="126"/>
  <c r="X47" i="126" s="1"/>
  <c r="Z38" i="126"/>
  <c r="Z7" i="126"/>
  <c r="Z5" i="126"/>
  <c r="Z6" i="126"/>
  <c r="Z8" i="126"/>
  <c r="Z9" i="126"/>
  <c r="Z49" i="126"/>
  <c r="Z17" i="126" l="1"/>
  <c r="Z14" i="126"/>
  <c r="Z16" i="126"/>
  <c r="Z52" i="126"/>
  <c r="Z50" i="126"/>
  <c r="Y4" i="126"/>
  <c r="Y13" i="126"/>
  <c r="Y12" i="126" s="1"/>
  <c r="Z4" i="126"/>
  <c r="Z13" i="126"/>
  <c r="Y39" i="126"/>
  <c r="Y48" i="126"/>
  <c r="Y47" i="126" s="1"/>
  <c r="Z51" i="126"/>
  <c r="Z15" i="126"/>
  <c r="Z39" i="126"/>
  <c r="Z48" i="126"/>
  <c r="Z12" i="126" l="1"/>
  <c r="Z47" i="1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tc={31C0822A-F60A-4410-B0D8-AE076E20DC89}</author>
  </authors>
  <commentList>
    <comment ref="AN1" authorId="0" shapeId="0" xr:uid="{31C0822A-F60A-4410-B0D8-AE076E20DC89}">
      <text>
        <t>[Threaded comment]
Your version of Excel allows you to read this threaded comment; however, any edits to it will get removed if the file is opened in a newer version of Excel. Learn more: https://go.microsoft.com/fwlink/?linkid=870924
Comment:
    Line Loss Factor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<sst xmlns="http://schemas.openxmlformats.org/spreadsheetml/2006/main" count="4512" uniqueCount="612">
  <si>
    <t>Change years to propagate through the results tabs.</t>
  </si>
  <si>
    <t>Summary of WA Demand Response Savings</t>
  </si>
  <si>
    <t>Winter Potential</t>
  </si>
  <si>
    <t>Baseline Forecast (Therms)</t>
  </si>
  <si>
    <t>Peak Reduction % of Baseline</t>
  </si>
  <si>
    <t>Summary of ID Demand Response Savings</t>
  </si>
  <si>
    <t>Summary of OR Demand Response Savings</t>
  </si>
  <si>
    <t>Combined State Potential</t>
  </si>
  <si>
    <t>Winter Forecast Summary</t>
  </si>
  <si>
    <t>WA</t>
  </si>
  <si>
    <t>Market Potential</t>
  </si>
  <si>
    <t>Potential Forecast</t>
  </si>
  <si>
    <t>ID</t>
  </si>
  <si>
    <t>OR</t>
  </si>
  <si>
    <t>Potential Impacts (Winter Therms)</t>
  </si>
  <si>
    <t>Type</t>
  </si>
  <si>
    <t>Winter Peak Reduction @Meter  (Therms)</t>
  </si>
  <si>
    <t>Option</t>
  </si>
  <si>
    <t>Row Labels</t>
  </si>
  <si>
    <t>Sum of 2023</t>
  </si>
  <si>
    <t>Sum of 2024</t>
  </si>
  <si>
    <t>Sum of 2025</t>
  </si>
  <si>
    <t>Sum of 2026</t>
  </si>
  <si>
    <t>Sum of 2027</t>
  </si>
  <si>
    <t>Sum of 2028</t>
  </si>
  <si>
    <t>Sum of 2029</t>
  </si>
  <si>
    <t>Sum of 2030</t>
  </si>
  <si>
    <t>Sum of 2031</t>
  </si>
  <si>
    <t>Sum of 2032</t>
  </si>
  <si>
    <t>Sum of 2033</t>
  </si>
  <si>
    <t>Sum of 2034</t>
  </si>
  <si>
    <t>Sum of 2035</t>
  </si>
  <si>
    <t>Sum of 2036</t>
  </si>
  <si>
    <t>Sum of 2037</t>
  </si>
  <si>
    <t>Sum of 2038</t>
  </si>
  <si>
    <t>Sum of 2039</t>
  </si>
  <si>
    <t>Sum of 2040</t>
  </si>
  <si>
    <t>Sum of 2041</t>
  </si>
  <si>
    <t>Sum of 2042</t>
  </si>
  <si>
    <t>Sum of 2043</t>
  </si>
  <si>
    <t>Sum of 2044</t>
  </si>
  <si>
    <t>Sum of 2045</t>
  </si>
  <si>
    <t>Sum of 2046</t>
  </si>
  <si>
    <t>Data Element</t>
  </si>
  <si>
    <t>Winter Peak Load</t>
  </si>
  <si>
    <t>Customer Class</t>
  </si>
  <si>
    <t>All</t>
  </si>
  <si>
    <t>State</t>
  </si>
  <si>
    <t xml:space="preserve"> 2023</t>
  </si>
  <si>
    <t xml:space="preserve"> 2024</t>
  </si>
  <si>
    <t xml:space="preserve"> 2025</t>
  </si>
  <si>
    <t xml:space="preserve"> 2026</t>
  </si>
  <si>
    <t xml:space="preserve"> 2027</t>
  </si>
  <si>
    <t xml:space="preserve"> 2028</t>
  </si>
  <si>
    <t xml:space="preserve"> 2029</t>
  </si>
  <si>
    <t xml:space="preserve"> 2030</t>
  </si>
  <si>
    <t xml:space="preserve"> 2031</t>
  </si>
  <si>
    <t xml:space="preserve"> 2032</t>
  </si>
  <si>
    <t xml:space="preserve"> 2033</t>
  </si>
  <si>
    <t xml:space="preserve"> 2034</t>
  </si>
  <si>
    <t xml:space="preserve"> 2035</t>
  </si>
  <si>
    <t>WA - Winter Potential</t>
  </si>
  <si>
    <t>ID - Winter Potential</t>
  </si>
  <si>
    <t>OR - Winter Potential</t>
  </si>
  <si>
    <t>Achievable Potential (MTherms)</t>
  </si>
  <si>
    <t>Winter Achievable Potential (% of Peak)</t>
  </si>
  <si>
    <t>d</t>
  </si>
  <si>
    <t>Column Labels</t>
  </si>
  <si>
    <t>Use for Admin Cost Breakout</t>
  </si>
  <si>
    <t>WA Total</t>
  </si>
  <si>
    <t>ID Total</t>
  </si>
  <si>
    <t>OR Total</t>
  </si>
  <si>
    <t>Residential</t>
  </si>
  <si>
    <t>Commercial</t>
  </si>
  <si>
    <t>Industrial</t>
  </si>
  <si>
    <t>Total</t>
  </si>
  <si>
    <t>QC</t>
  </si>
  <si>
    <t>Behavioral</t>
  </si>
  <si>
    <t>DLC Smart Thermostats - BYOT</t>
  </si>
  <si>
    <t>Time-of-Use</t>
  </si>
  <si>
    <t>Variable Peak Pricing</t>
  </si>
  <si>
    <t>Third Party Contracts</t>
  </si>
  <si>
    <t>Grand Total</t>
  </si>
  <si>
    <t>Potential</t>
  </si>
  <si>
    <t>Label Lookups</t>
  </si>
  <si>
    <t>Total potential 2023-2042</t>
  </si>
  <si>
    <t>Class</t>
  </si>
  <si>
    <t>Option Bundle</t>
  </si>
  <si>
    <t>-</t>
  </si>
  <si>
    <t xml:space="preserve"> </t>
  </si>
  <si>
    <t>Incremental Spend (Million $)</t>
  </si>
  <si>
    <t>Cumulative Spend (Million $)</t>
  </si>
  <si>
    <t>Program Annual Costs</t>
  </si>
  <si>
    <t>Sum of 2047</t>
  </si>
  <si>
    <t>Total Program</t>
  </si>
  <si>
    <t>Winter Rank</t>
  </si>
  <si>
    <t>Lookup Keys</t>
  </si>
  <si>
    <t xml:space="preserve"> System Winter Potential MTherms in Year 2035</t>
  </si>
  <si>
    <t>C&amp;I</t>
  </si>
  <si>
    <t>Winter Peak Reduction @Generation (Therms)</t>
  </si>
  <si>
    <t>Discount Rate</t>
  </si>
  <si>
    <t>Values</t>
  </si>
  <si>
    <t>Levelized $ / Winter Therms-year @ Gen 2026-2035</t>
  </si>
  <si>
    <t>NPV Program Costs 2026-2035</t>
  </si>
  <si>
    <t>NPV Winter Therms @ Gen 2026-2035</t>
  </si>
  <si>
    <t xml:space="preserve"> System Winter Potential MTherms in Year 2046</t>
  </si>
  <si>
    <t>Levelized $ / Winter Therms-year @ Gen 2026-2045</t>
  </si>
  <si>
    <t>NPV Program Costs 2026-2045</t>
  </si>
  <si>
    <t>NPV Winter MTherms @ Gen 2026-2045</t>
  </si>
  <si>
    <t>NPV Winter MTherms @ Gen 2026-2035</t>
  </si>
  <si>
    <t xml:space="preserve"> System Winter Potential MTherms in Year 2045</t>
  </si>
  <si>
    <t>Hierarchy Matrix</t>
  </si>
  <si>
    <t>Options prior to X whose participants will no longer be available for X</t>
  </si>
  <si>
    <t>Option X; currently under consideration</t>
  </si>
  <si>
    <t>DLC Smart Thermostats - Cooling</t>
  </si>
  <si>
    <t>DLC Smart Thermostats - Heating</t>
  </si>
  <si>
    <t>DLC Central AC</t>
  </si>
  <si>
    <t>DLC Water Heating</t>
  </si>
  <si>
    <t>CTA-2045 WH</t>
  </si>
  <si>
    <t>DLC Electric Vehicle Charging</t>
  </si>
  <si>
    <t>Ancillary Cooling</t>
  </si>
  <si>
    <t>Ancillary Heating</t>
  </si>
  <si>
    <t>Ancillary DLC WH</t>
  </si>
  <si>
    <t>Ancillary WH</t>
  </si>
  <si>
    <t>Ancillary EV</t>
  </si>
  <si>
    <t>Ancillary Third Party</t>
  </si>
  <si>
    <t>Ancillary Battery Storage</t>
  </si>
  <si>
    <t>DLC Smart Appliances</t>
  </si>
  <si>
    <t>Time-of-Use Opt-in</t>
  </si>
  <si>
    <t>Time-of-Use Opt-out</t>
  </si>
  <si>
    <t>Electric Vehicle TOU Opt-in</t>
  </si>
  <si>
    <t>Variable Peak Pricing Rates</t>
  </si>
  <si>
    <t>Real Time Pricing</t>
  </si>
  <si>
    <t>Thermal Energy Storage</t>
  </si>
  <si>
    <t>Battery Energy Storage</t>
  </si>
  <si>
    <t>Residenital BYOT is loaded first. Therefore, the Eligible Customers are equal to the Customer Population. The Eligible Customers are then adjusted for participation rates, attrition, event non-performance, and saturation.</t>
  </si>
  <si>
    <t>Residenital Heating Switch is loaded second. According to the hierarchy, BYOT participants are not eligible for the Heating Switch program. Therefore, the Eligible Customers are equal to the Customer Population minus the Total # of Participants in the BYOT program.</t>
  </si>
  <si>
    <t>Year 1</t>
  </si>
  <si>
    <t>Year 2</t>
  </si>
  <si>
    <t>Year 3</t>
  </si>
  <si>
    <t>Year 4</t>
  </si>
  <si>
    <t>Year 5</t>
  </si>
  <si>
    <t>Customer Population</t>
  </si>
  <si>
    <t>BYOT Participants</t>
  </si>
  <si>
    <t>Heating Switch Eligible Customers</t>
  </si>
  <si>
    <t>CPP is the last Residential program to run through the model. Based on our program hierarchy which models customers as inelligible for rate programs if they already participate in a more firm program, the eligible population is reduced to almost 30% of the customer population over the course of the program ramp.</t>
  </si>
  <si>
    <t>The participation in blue is the CPP participation used given the current hierarchy. The participation in red demonstrates what CPP participation would be if this program was run first or in the Stand Alone model.</t>
  </si>
  <si>
    <t>Eligible Customers</t>
  </si>
  <si>
    <t>Current Hierarchy Participants</t>
  </si>
  <si>
    <t>Stand Alone Participants</t>
  </si>
  <si>
    <t>Eligible % of Population</t>
  </si>
  <si>
    <t>Key</t>
  </si>
  <si>
    <t>Years Shifted</t>
  </si>
  <si>
    <t>Participants</t>
  </si>
  <si>
    <t>WAResidentialDLC Smart Thermostats - BYOTNew ParticipantsMarket Potential0</t>
  </si>
  <si>
    <t>New Participants</t>
  </si>
  <si>
    <t>WAResidentialDLC Smart Thermostats - BYOTSummer Peak Reduction @Meter  (Therms)Market Potential0</t>
  </si>
  <si>
    <t>Summer Peak Reduction @Meter  (Therms)</t>
  </si>
  <si>
    <t>WAResidentialDLC Smart Thermostats - BYOTSummer Peak Reduction @Generation (Therms)Market Potential0</t>
  </si>
  <si>
    <t>Summer Peak Reduction @Generation (Therms)</t>
  </si>
  <si>
    <t>WAResidentialDLC Smart Thermostats - BYOTWinter Peak Reduction @Meter  (Therms)Market Potential0</t>
  </si>
  <si>
    <t>WAResidentialDLC Smart Thermostats - BYOTWinter Peak Reduction @Generation (Therms)Market Potential0</t>
  </si>
  <si>
    <t>WAResidentialDLC Smart Thermostats - BYOTIncentive CostsMarket Potential0</t>
  </si>
  <si>
    <t>Incentive Costs</t>
  </si>
  <si>
    <t>WAResidentialDLC Smart Thermostats - BYOTNon-Incentive CostsMarket Potential0</t>
  </si>
  <si>
    <t>Non-Incentive Costs</t>
  </si>
  <si>
    <t>WAResidentialDLC Smart Thermostats - BYOTProgram Annual BenefitsMarket Potential0</t>
  </si>
  <si>
    <t>Program Annual Benefits</t>
  </si>
  <si>
    <t>WAResidentialDLC Smart Thermostats - BYOTProgram Annual CostsMarket Potential0</t>
  </si>
  <si>
    <t>WACommercialDLC Smart Thermostats - BYOTParticipantsMarket Potential0</t>
  </si>
  <si>
    <t>WACommercialDLC Smart Thermostats - BYOTNew ParticipantsMarket Potential0</t>
  </si>
  <si>
    <t>WACommercialDLC Smart Thermostats - BYOTSummer Peak Reduction @Meter  (Therms)Market Potential0</t>
  </si>
  <si>
    <t>WACommercialDLC Smart Thermostats - BYOTSummer Peak Reduction @Generation (Therms)Market Potential0</t>
  </si>
  <si>
    <t>WACommercialDLC Smart Thermostats - BYOTWinter Peak Reduction @Meter  (Therms)Market Potential0</t>
  </si>
  <si>
    <t>WACommercialDLC Smart Thermostats - BYOTWinter Peak Reduction @Generation (Therms)Market Potential0</t>
  </si>
  <si>
    <t>WACommercialDLC Smart Thermostats - BYOTIncentive CostsMarket Potential0</t>
  </si>
  <si>
    <t>WACommercialDLC Smart Thermostats - BYOTNon-Incentive CostsMarket Potential0</t>
  </si>
  <si>
    <t>WACommercialDLC Smart Thermostats - BYOTProgram Annual BenefitsMarket Potential0</t>
  </si>
  <si>
    <t>WACommercialDLC Smart Thermostats - BYOTProgram Annual CostsMarket Potential0</t>
  </si>
  <si>
    <t>WACommercialThird Party ContractsParticipantsMarket Potential0</t>
  </si>
  <si>
    <t>WACommercialThird Party ContractsNew ParticipantsMarket Potential0</t>
  </si>
  <si>
    <t>WACommercialThird Party ContractsSummer Peak Reduction @Meter  (Therms)Market Potential0</t>
  </si>
  <si>
    <t>WACommercialThird Party ContractsSummer Peak Reduction @Generation (Therms)Market Potential0</t>
  </si>
  <si>
    <t>WACommercialThird Party ContractsWinter Peak Reduction @Meter  (Therms)Market Potential0</t>
  </si>
  <si>
    <t>WACommercialThird Party ContractsWinter Peak Reduction @Generation (Therms)Market Potential0</t>
  </si>
  <si>
    <t>WACommercialThird Party ContractsIncentive CostsMarket Potential0</t>
  </si>
  <si>
    <t>WACommercialThird Party ContractsNon-Incentive CostsMarket Potential0</t>
  </si>
  <si>
    <t>WACommercialThird Party ContractsProgram Annual BenefitsMarket Potential0</t>
  </si>
  <si>
    <t>WACommercialThird Party ContractsProgram Annual CostsMarket Potential0</t>
  </si>
  <si>
    <t>WAIndustrialThird Party ContractsParticipantsMarket Potential0</t>
  </si>
  <si>
    <t>WAIndustrialThird Party ContractsNew ParticipantsMarket Potential0</t>
  </si>
  <si>
    <t>WAIndustrialThird Party ContractsSummer Peak Reduction @Meter  (Therms)Market Potential0</t>
  </si>
  <si>
    <t>WAIndustrialThird Party ContractsSummer Peak Reduction @Generation (Therms)Market Potential0</t>
  </si>
  <si>
    <t>WAIndustrialThird Party ContractsWinter Peak Reduction @Meter  (Therms)Market Potential0</t>
  </si>
  <si>
    <t>WAIndustrialThird Party ContractsWinter Peak Reduction @Generation (Therms)Market Potential0</t>
  </si>
  <si>
    <t>WAIndustrialThird Party ContractsIncentive CostsMarket Potential0</t>
  </si>
  <si>
    <t>WAIndustrialThird Party ContractsNon-Incentive CostsMarket Potential0</t>
  </si>
  <si>
    <t>WAIndustrialThird Party ContractsProgram Annual BenefitsMarket Potential0</t>
  </si>
  <si>
    <t>WAIndustrialThird Party ContractsProgram Annual CostsMarket Potential0</t>
  </si>
  <si>
    <t>WAResidentialBehavioralParticipantsMarket Potential0</t>
  </si>
  <si>
    <t>WAResidentialBehavioralNew ParticipantsMarket Potential0</t>
  </si>
  <si>
    <t>WAResidentialBehavioralSummer Peak Reduction @Meter  (Therms)Market Potential0</t>
  </si>
  <si>
    <t>WAResidentialBehavioralSummer Peak Reduction @Generation (Therms)Market Potential0</t>
  </si>
  <si>
    <t>WAResidentialBehavioralWinter Peak Reduction @Meter  (Therms)Market Potential0</t>
  </si>
  <si>
    <t>WAResidentialBehavioralWinter Peak Reduction @Generation (Therms)Market Potential0</t>
  </si>
  <si>
    <t>WAResidentialBehavioralIncentive CostsMarket Potential0</t>
  </si>
  <si>
    <t>WAResidentialBehavioralNon-Incentive CostsMarket Potential0</t>
  </si>
  <si>
    <t>WAResidentialBehavioralProgram Annual BenefitsMarket Potential0</t>
  </si>
  <si>
    <t>WAResidentialBehavioralProgram Annual CostsMarket Potential0</t>
  </si>
  <si>
    <t>WACommercialBehavioralParticipantsMarket Potential0</t>
  </si>
  <si>
    <t>WACommercialBehavioralNew ParticipantsMarket Potential0</t>
  </si>
  <si>
    <t>WACommercialBehavioralSummer Peak Reduction @Meter  (Therms)Market Potential0</t>
  </si>
  <si>
    <t>WACommercialBehavioralSummer Peak Reduction @Generation (Therms)Market Potential0</t>
  </si>
  <si>
    <t>WACommercialBehavioralWinter Peak Reduction @Meter  (Therms)Market Potential0</t>
  </si>
  <si>
    <t>WACommercialBehavioralWinter Peak Reduction @Generation (Therms)Market Potential0</t>
  </si>
  <si>
    <t>WACommercialBehavioralIncentive CostsMarket Potential0</t>
  </si>
  <si>
    <t>WACommercialBehavioralNon-Incentive CostsMarket Potential0</t>
  </si>
  <si>
    <t>WACommercialBehavioralProgram Annual BenefitsMarket Potential0</t>
  </si>
  <si>
    <t>WACommercialBehavioralProgram Annual CostsMarket Potential0</t>
  </si>
  <si>
    <t>WAResidentialTime-of-UseParticipantsMarket Potential0</t>
  </si>
  <si>
    <t>WAResidentialTime-of-UseNew ParticipantsMarket Potential0</t>
  </si>
  <si>
    <t>WAResidentialTime-of-UseSummer Peak Reduction @Meter  (Therms)Market Potential0</t>
  </si>
  <si>
    <t>WAResidentialTime-of-UseSummer Peak Reduction @Generation (Therms)Market Potential0</t>
  </si>
  <si>
    <t>WAResidentialTime-of-UseWinter Peak Reduction @Meter  (Therms)Market Potential0</t>
  </si>
  <si>
    <t>WAResidentialTime-of-UseWinter Peak Reduction @Generation (Therms)Market Potential0</t>
  </si>
  <si>
    <t>WAResidentialTime-of-UseIncentive CostsMarket Potential0</t>
  </si>
  <si>
    <t>WAResidentialTime-of-UseNon-Incentive CostsMarket Potential0</t>
  </si>
  <si>
    <t>WAResidentialTime-of-UseProgram Annual BenefitsMarket Potential0</t>
  </si>
  <si>
    <t>WAResidentialTime-of-UseProgram Annual CostsMarket Potential0</t>
  </si>
  <si>
    <t>WACommercialTime-of-UseParticipantsMarket Potential0</t>
  </si>
  <si>
    <t>WACommercialTime-of-UseNew ParticipantsMarket Potential0</t>
  </si>
  <si>
    <t>WACommercialTime-of-UseSummer Peak Reduction @Meter  (Therms)Market Potential0</t>
  </si>
  <si>
    <t>WACommercialTime-of-UseSummer Peak Reduction @Generation (Therms)Market Potential0</t>
  </si>
  <si>
    <t>WACommercialTime-of-UseWinter Peak Reduction @Meter  (Therms)Market Potential0</t>
  </si>
  <si>
    <t>WACommercialTime-of-UseWinter Peak Reduction @Generation (Therms)Market Potential0</t>
  </si>
  <si>
    <t>WACommercialTime-of-UseIncentive CostsMarket Potential0</t>
  </si>
  <si>
    <t>WACommercialTime-of-UseNon-Incentive CostsMarket Potential0</t>
  </si>
  <si>
    <t>WACommercialTime-of-UseProgram Annual BenefitsMarket Potential0</t>
  </si>
  <si>
    <t>WACommercialTime-of-UseProgram Annual CostsMarket Potential0</t>
  </si>
  <si>
    <t>WAIndustrialTime-of-UseParticipantsMarket Potential0</t>
  </si>
  <si>
    <t>WAIndustrialTime-of-UseNew ParticipantsMarket Potential0</t>
  </si>
  <si>
    <t>WAIndustrialTime-of-UseSummer Peak Reduction @Meter  (Therms)Market Potential0</t>
  </si>
  <si>
    <t>WAIndustrialTime-of-UseSummer Peak Reduction @Generation (Therms)Market Potential0</t>
  </si>
  <si>
    <t>WAIndustrialTime-of-UseWinter Peak Reduction @Meter  (Therms)Market Potential0</t>
  </si>
  <si>
    <t>WAIndustrialTime-of-UseWinter Peak Reduction @Generation (Therms)Market Potential0</t>
  </si>
  <si>
    <t>WAIndustrialTime-of-UseIncentive CostsMarket Potential0</t>
  </si>
  <si>
    <t>WAIndustrialTime-of-UseNon-Incentive CostsMarket Potential0</t>
  </si>
  <si>
    <t>WAIndustrialTime-of-UseProgram Annual BenefitsMarket Potential0</t>
  </si>
  <si>
    <t>WAIndustrialTime-of-UseProgram Annual CostsMarket Potential0</t>
  </si>
  <si>
    <t>WAResidentialVariable Peak PricingParticipantsMarket Potential0</t>
  </si>
  <si>
    <t>WAResidentialVariable Peak PricingNew ParticipantsMarket Potential0</t>
  </si>
  <si>
    <t>WAResidentialVariable Peak PricingSummer Peak Reduction @Meter  (Therms)Market Potential0</t>
  </si>
  <si>
    <t>WAResidentialVariable Peak PricingSummer Peak Reduction @Generation (Therms)Market Potential0</t>
  </si>
  <si>
    <t>WAResidentialVariable Peak PricingWinter Peak Reduction @Meter  (Therms)Market Potential0</t>
  </si>
  <si>
    <t>WAResidentialVariable Peak PricingWinter Peak Reduction @Generation (Therms)Market Potential0</t>
  </si>
  <si>
    <t>WAResidentialVariable Peak PricingIncentive CostsMarket Potential0</t>
  </si>
  <si>
    <t>WAResidentialVariable Peak PricingNon-Incentive CostsMarket Potential0</t>
  </si>
  <si>
    <t>WAResidentialVariable Peak PricingProgram Annual BenefitsMarket Potential0</t>
  </si>
  <si>
    <t>WAResidentialVariable Peak PricingProgram Annual CostsMarket Potential0</t>
  </si>
  <si>
    <t>WACommercialVariable Peak PricingParticipantsMarket Potential0</t>
  </si>
  <si>
    <t>WACommercialVariable Peak PricingNew ParticipantsMarket Potential0</t>
  </si>
  <si>
    <t>WACommercialVariable Peak PricingSummer Peak Reduction @Meter  (Therms)Market Potential0</t>
  </si>
  <si>
    <t>WACommercialVariable Peak PricingSummer Peak Reduction @Generation (Therms)Market Potential0</t>
  </si>
  <si>
    <t>WACommercialVariable Peak PricingWinter Peak Reduction @Meter  (Therms)Market Potential0</t>
  </si>
  <si>
    <t>WACommercialVariable Peak PricingWinter Peak Reduction @Generation (Therms)Market Potential0</t>
  </si>
  <si>
    <t>WACommercialVariable Peak PricingIncentive CostsMarket Potential0</t>
  </si>
  <si>
    <t>WACommercialVariable Peak PricingNon-Incentive CostsMarket Potential0</t>
  </si>
  <si>
    <t>WACommercialVariable Peak PricingProgram Annual BenefitsMarket Potential0</t>
  </si>
  <si>
    <t>WACommercialVariable Peak PricingProgram Annual CostsMarket Potential0</t>
  </si>
  <si>
    <t>WAIndustrialVariable Peak PricingParticipantsMarket Potential0</t>
  </si>
  <si>
    <t>WAIndustrialVariable Peak PricingNew ParticipantsMarket Potential0</t>
  </si>
  <si>
    <t>WAIndustrialVariable Peak PricingSummer Peak Reduction @Meter  (Therms)Market Potential0</t>
  </si>
  <si>
    <t>WAIndustrialVariable Peak PricingSummer Peak Reduction @Generation (Therms)Market Potential0</t>
  </si>
  <si>
    <t>WAIndustrialVariable Peak PricingWinter Peak Reduction @Meter  (Therms)Market Potential0</t>
  </si>
  <si>
    <t>WAIndustrialVariable Peak PricingWinter Peak Reduction @Generation (Therms)Market Potential0</t>
  </si>
  <si>
    <t>WAIndustrialVariable Peak PricingIncentive CostsMarket Potential0</t>
  </si>
  <si>
    <t>WAIndustrialVariable Peak PricingNon-Incentive CostsMarket Potential0</t>
  </si>
  <si>
    <t>WAIndustrialVariable Peak PricingProgram Annual BenefitsMarket Potential0</t>
  </si>
  <si>
    <t>WAIndustrialVariable Peak PricingProgram Annual CostsMarket Potential0</t>
  </si>
  <si>
    <t>IDResidentialDLC Smart Thermostats - BYOTParticipantsMarket Potential0</t>
  </si>
  <si>
    <t>IDResidentialDLC Smart Thermostats - BYOTNew ParticipantsMarket Potential0</t>
  </si>
  <si>
    <t>IDResidentialDLC Smart Thermostats - BYOTSummer Peak Reduction @Meter  (Therms)Market Potential0</t>
  </si>
  <si>
    <t>IDResidentialDLC Smart Thermostats - BYOTSummer Peak Reduction @Generation (Therms)Market Potential0</t>
  </si>
  <si>
    <t>IDResidentialDLC Smart Thermostats - BYOTWinter Peak Reduction @Meter  (Therms)Market Potential0</t>
  </si>
  <si>
    <t>IDResidentialDLC Smart Thermostats - BYOTWinter Peak Reduction @Generation (Therms)Market Potential0</t>
  </si>
  <si>
    <t>IDResidentialDLC Smart Thermostats - BYOTIncentive CostsMarket Potential0</t>
  </si>
  <si>
    <t>IDResidentialDLC Smart Thermostats - BYOTNon-Incentive CostsMarket Potential0</t>
  </si>
  <si>
    <t>IDResidentialDLC Smart Thermostats - BYOTProgram Annual BenefitsMarket Potential0</t>
  </si>
  <si>
    <t>IDResidentialDLC Smart Thermostats - BYOTProgram Annual CostsMarket Potential0</t>
  </si>
  <si>
    <t>IDCommercialDLC Smart Thermostats - BYOTParticipantsMarket Potential0</t>
  </si>
  <si>
    <t>IDCommercialDLC Smart Thermostats - BYOTNew ParticipantsMarket Potential0</t>
  </si>
  <si>
    <t>IDCommercialDLC Smart Thermostats - BYOTSummer Peak Reduction @Meter  (Therms)Market Potential0</t>
  </si>
  <si>
    <t>IDCommercialDLC Smart Thermostats - BYOTSummer Peak Reduction @Generation (Therms)Market Potential0</t>
  </si>
  <si>
    <t>IDCommercialDLC Smart Thermostats - BYOTWinter Peak Reduction @Meter  (Therms)Market Potential0</t>
  </si>
  <si>
    <t>IDCommercialDLC Smart Thermostats - BYOTWinter Peak Reduction @Generation (Therms)Market Potential0</t>
  </si>
  <si>
    <t>IDCommercialDLC Smart Thermostats - BYOTIncentive CostsMarket Potential0</t>
  </si>
  <si>
    <t>IDCommercialDLC Smart Thermostats - BYOTNon-Incentive CostsMarket Potential0</t>
  </si>
  <si>
    <t>IDCommercialDLC Smart Thermostats - BYOTProgram Annual BenefitsMarket Potential0</t>
  </si>
  <si>
    <t>IDCommercialDLC Smart Thermostats - BYOTProgram Annual CostsMarket Potential0</t>
  </si>
  <si>
    <t>IDCommercialThird Party ContractsParticipantsMarket Potential0</t>
  </si>
  <si>
    <t>IDCommercialThird Party ContractsNew ParticipantsMarket Potential0</t>
  </si>
  <si>
    <t>IDCommercialThird Party ContractsSummer Peak Reduction @Meter  (Therms)Market Potential0</t>
  </si>
  <si>
    <t>IDCommercialThird Party ContractsSummer Peak Reduction @Generation (Therms)Market Potential0</t>
  </si>
  <si>
    <t>IDCommercialThird Party ContractsWinter Peak Reduction @Meter  (Therms)Market Potential0</t>
  </si>
  <si>
    <t>IDCommercialThird Party ContractsWinter Peak Reduction @Generation (Therms)Market Potential0</t>
  </si>
  <si>
    <t>IDCommercialThird Party ContractsIncentive CostsMarket Potential0</t>
  </si>
  <si>
    <t>IDCommercialThird Party ContractsNon-Incentive CostsMarket Potential0</t>
  </si>
  <si>
    <t>IDCommercialThird Party ContractsProgram Annual BenefitsMarket Potential0</t>
  </si>
  <si>
    <t>IDCommercialThird Party ContractsProgram Annual CostsMarket Potential0</t>
  </si>
  <si>
    <t>IDIndustrialThird Party ContractsParticipantsMarket Potential0</t>
  </si>
  <si>
    <t>IDIndustrialThird Party ContractsNew ParticipantsMarket Potential0</t>
  </si>
  <si>
    <t>IDIndustrialThird Party ContractsSummer Peak Reduction @Meter  (Therms)Market Potential0</t>
  </si>
  <si>
    <t>IDIndustrialThird Party ContractsSummer Peak Reduction @Generation (Therms)Market Potential0</t>
  </si>
  <si>
    <t>IDIndustrialThird Party ContractsWinter Peak Reduction @Meter  (Therms)Market Potential0</t>
  </si>
  <si>
    <t>IDIndustrialThird Party ContractsWinter Peak Reduction @Generation (Therms)Market Potential0</t>
  </si>
  <si>
    <t>IDIndustrialThird Party ContractsIncentive CostsMarket Potential0</t>
  </si>
  <si>
    <t>IDIndustrialThird Party ContractsNon-Incentive CostsMarket Potential0</t>
  </si>
  <si>
    <t>IDIndustrialThird Party ContractsProgram Annual BenefitsMarket Potential0</t>
  </si>
  <si>
    <t>IDIndustrialThird Party ContractsProgram Annual CostsMarket Potential0</t>
  </si>
  <si>
    <t>IDResidentialBehavioralParticipantsMarket Potential0</t>
  </si>
  <si>
    <t>IDResidentialBehavioralNew ParticipantsMarket Potential0</t>
  </si>
  <si>
    <t>IDResidentialBehavioralSummer Peak Reduction @Meter  (Therms)Market Potential0</t>
  </si>
  <si>
    <t>IDResidentialBehavioralSummer Peak Reduction @Generation (Therms)Market Potential0</t>
  </si>
  <si>
    <t>IDResidentialBehavioralWinter Peak Reduction @Meter  (Therms)Market Potential0</t>
  </si>
  <si>
    <t>IDResidentialBehavioralWinter Peak Reduction @Generation (Therms)Market Potential0</t>
  </si>
  <si>
    <t>IDResidentialBehavioralIncentive CostsMarket Potential0</t>
  </si>
  <si>
    <t>IDResidentialBehavioralNon-Incentive CostsMarket Potential0</t>
  </si>
  <si>
    <t>IDResidentialBehavioralProgram Annual BenefitsMarket Potential0</t>
  </si>
  <si>
    <t>IDResidentialBehavioralProgram Annual CostsMarket Potential0</t>
  </si>
  <si>
    <t>IDCommercialBehavioralParticipantsMarket Potential0</t>
  </si>
  <si>
    <t>IDCommercialBehavioralNew ParticipantsMarket Potential0</t>
  </si>
  <si>
    <t>IDCommercialBehavioralSummer Peak Reduction @Meter  (Therms)Market Potential0</t>
  </si>
  <si>
    <t>IDCommercialBehavioralSummer Peak Reduction @Generation (Therms)Market Potential0</t>
  </si>
  <si>
    <t>IDCommercialBehavioralWinter Peak Reduction @Meter  (Therms)Market Potential0</t>
  </si>
  <si>
    <t>IDCommercialBehavioralWinter Peak Reduction @Generation (Therms)Market Potential0</t>
  </si>
  <si>
    <t>IDCommercialBehavioralIncentive CostsMarket Potential0</t>
  </si>
  <si>
    <t>IDCommercialBehavioralNon-Incentive CostsMarket Potential0</t>
  </si>
  <si>
    <t>IDCommercialBehavioralProgram Annual BenefitsMarket Potential0</t>
  </si>
  <si>
    <t>IDCommercialBehavioralProgram Annual CostsMarket Potential0</t>
  </si>
  <si>
    <t>IDResidentialTime-of-UseParticipantsMarket Potential0</t>
  </si>
  <si>
    <t>IDResidentialTime-of-UseNew ParticipantsMarket Potential0</t>
  </si>
  <si>
    <t>IDResidentialTime-of-UseSummer Peak Reduction @Meter  (Therms)Market Potential0</t>
  </si>
  <si>
    <t>IDResidentialTime-of-UseSummer Peak Reduction @Generation (Therms)Market Potential0</t>
  </si>
  <si>
    <t>IDResidentialTime-of-UseWinter Peak Reduction @Meter  (Therms)Market Potential0</t>
  </si>
  <si>
    <t>IDResidentialTime-of-UseWinter Peak Reduction @Generation (Therms)Market Potential0</t>
  </si>
  <si>
    <t>IDResidentialTime-of-UseIncentive CostsMarket Potential0</t>
  </si>
  <si>
    <t>IDResidentialTime-of-UseNon-Incentive CostsMarket Potential0</t>
  </si>
  <si>
    <t>IDResidentialTime-of-UseProgram Annual BenefitsMarket Potential0</t>
  </si>
  <si>
    <t>IDResidentialTime-of-UseProgram Annual CostsMarket Potential0</t>
  </si>
  <si>
    <t>IDCommercialTime-of-UseParticipantsMarket Potential0</t>
  </si>
  <si>
    <t>IDCommercialTime-of-UseNew ParticipantsMarket Potential0</t>
  </si>
  <si>
    <t>IDCommercialTime-of-UseSummer Peak Reduction @Meter  (Therms)Market Potential0</t>
  </si>
  <si>
    <t>IDCommercialTime-of-UseSummer Peak Reduction @Generation (Therms)Market Potential0</t>
  </si>
  <si>
    <t>IDCommercialTime-of-UseWinter Peak Reduction @Meter  (Therms)Market Potential0</t>
  </si>
  <si>
    <t>IDCommercialTime-of-UseWinter Peak Reduction @Generation (Therms)Market Potential0</t>
  </si>
  <si>
    <t>IDCommercialTime-of-UseIncentive CostsMarket Potential0</t>
  </si>
  <si>
    <t>IDCommercialTime-of-UseNon-Incentive CostsMarket Potential0</t>
  </si>
  <si>
    <t>IDCommercialTime-of-UseProgram Annual BenefitsMarket Potential0</t>
  </si>
  <si>
    <t>IDCommercialTime-of-UseProgram Annual CostsMarket Potential0</t>
  </si>
  <si>
    <t>IDIndustrialTime-of-UseParticipantsMarket Potential0</t>
  </si>
  <si>
    <t>IDIndustrialTime-of-UseNew ParticipantsMarket Potential0</t>
  </si>
  <si>
    <t>IDIndustrialTime-of-UseSummer Peak Reduction @Meter  (Therms)Market Potential0</t>
  </si>
  <si>
    <t>IDIndustrialTime-of-UseSummer Peak Reduction @Generation (Therms)Market Potential0</t>
  </si>
  <si>
    <t>IDIndustrialTime-of-UseWinter Peak Reduction @Meter  (Therms)Market Potential0</t>
  </si>
  <si>
    <t>IDIndustrialTime-of-UseWinter Peak Reduction @Generation (Therms)Market Potential0</t>
  </si>
  <si>
    <t>IDIndustrialTime-of-UseIncentive CostsMarket Potential0</t>
  </si>
  <si>
    <t>IDIndustrialTime-of-UseNon-Incentive CostsMarket Potential0</t>
  </si>
  <si>
    <t>IDIndustrialTime-of-UseProgram Annual BenefitsMarket Potential0</t>
  </si>
  <si>
    <t>IDIndustrialTime-of-UseProgram Annual CostsMarket Potential0</t>
  </si>
  <si>
    <t>IDResidentialVariable Peak PricingParticipantsMarket Potential0</t>
  </si>
  <si>
    <t>IDResidentialVariable Peak PricingNew ParticipantsMarket Potential0</t>
  </si>
  <si>
    <t>IDResidentialVariable Peak PricingSummer Peak Reduction @Meter  (Therms)Market Potential0</t>
  </si>
  <si>
    <t>IDResidentialVariable Peak PricingSummer Peak Reduction @Generation (Therms)Market Potential0</t>
  </si>
  <si>
    <t>IDResidentialVariable Peak PricingWinter Peak Reduction @Meter  (Therms)Market Potential0</t>
  </si>
  <si>
    <t>IDResidentialVariable Peak PricingWinter Peak Reduction @Generation (Therms)Market Potential0</t>
  </si>
  <si>
    <t>IDResidentialVariable Peak PricingIncentive CostsMarket Potential0</t>
  </si>
  <si>
    <t>IDResidentialVariable Peak PricingNon-Incentive CostsMarket Potential0</t>
  </si>
  <si>
    <t>IDResidentialVariable Peak PricingProgram Annual BenefitsMarket Potential0</t>
  </si>
  <si>
    <t>IDResidentialVariable Peak PricingProgram Annual CostsMarket Potential0</t>
  </si>
  <si>
    <t>IDCommercialVariable Peak PricingParticipantsMarket Potential0</t>
  </si>
  <si>
    <t>IDCommercialVariable Peak PricingNew ParticipantsMarket Potential0</t>
  </si>
  <si>
    <t>IDCommercialVariable Peak PricingSummer Peak Reduction @Meter  (Therms)Market Potential0</t>
  </si>
  <si>
    <t>IDCommercialVariable Peak PricingSummer Peak Reduction @Generation (Therms)Market Potential0</t>
  </si>
  <si>
    <t>IDCommercialVariable Peak PricingWinter Peak Reduction @Meter  (Therms)Market Potential0</t>
  </si>
  <si>
    <t>IDCommercialVariable Peak PricingWinter Peak Reduction @Generation (Therms)Market Potential0</t>
  </si>
  <si>
    <t>IDCommercialVariable Peak PricingIncentive CostsMarket Potential0</t>
  </si>
  <si>
    <t>IDCommercialVariable Peak PricingNon-Incentive CostsMarket Potential0</t>
  </si>
  <si>
    <t>IDCommercialVariable Peak PricingProgram Annual BenefitsMarket Potential0</t>
  </si>
  <si>
    <t>IDCommercialVariable Peak PricingProgram Annual CostsMarket Potential0</t>
  </si>
  <si>
    <t>IDIndustrialVariable Peak PricingParticipantsMarket Potential0</t>
  </si>
  <si>
    <t>IDIndustrialVariable Peak PricingNew ParticipantsMarket Potential0</t>
  </si>
  <si>
    <t>IDIndustrialVariable Peak PricingSummer Peak Reduction @Meter  (Therms)Market Potential0</t>
  </si>
  <si>
    <t>IDIndustrialVariable Peak PricingSummer Peak Reduction @Generation (Therms)Market Potential0</t>
  </si>
  <si>
    <t>IDIndustrialVariable Peak PricingWinter Peak Reduction @Meter  (Therms)Market Potential0</t>
  </si>
  <si>
    <t>IDIndustrialVariable Peak PricingWinter Peak Reduction @Generation (Therms)Market Potential0</t>
  </si>
  <si>
    <t>IDIndustrialVariable Peak PricingIncentive CostsMarket Potential0</t>
  </si>
  <si>
    <t>IDIndustrialVariable Peak PricingNon-Incentive CostsMarket Potential0</t>
  </si>
  <si>
    <t>IDIndustrialVariable Peak PricingProgram Annual BenefitsMarket Potential0</t>
  </si>
  <si>
    <t>IDIndustrialVariable Peak PricingProgram Annual CostsMarket Potential0</t>
  </si>
  <si>
    <t>ORResidentialDLC Smart Thermostats - BYOTParticipantsMarket Potential0</t>
  </si>
  <si>
    <t>ORResidentialDLC Smart Thermostats - BYOTNew ParticipantsMarket Potential0</t>
  </si>
  <si>
    <t>ORResidentialDLC Smart Thermostats - BYOTSummer Peak Reduction @Meter  (Therms)Market Potential0</t>
  </si>
  <si>
    <t>ORResidentialDLC Smart Thermostats - BYOTSummer Peak Reduction @Generation (Therms)Market Potential0</t>
  </si>
  <si>
    <t>ORResidentialDLC Smart Thermostats - BYOTWinter Peak Reduction @Meter  (Therms)Market Potential0</t>
  </si>
  <si>
    <t>ORResidentialDLC Smart Thermostats - BYOTWinter Peak Reduction @Generation (Therms)Market Potential0</t>
  </si>
  <si>
    <t>ORResidentialDLC Smart Thermostats - BYOTIncentive CostsMarket Potential0</t>
  </si>
  <si>
    <t>ORResidentialDLC Smart Thermostats - BYOTNon-Incentive CostsMarket Potential0</t>
  </si>
  <si>
    <t>ORResidentialDLC Smart Thermostats - BYOTProgram Annual BenefitsMarket Potential0</t>
  </si>
  <si>
    <t>ORResidentialDLC Smart Thermostats - BYOTProgram Annual CostsMarket Potential0</t>
  </si>
  <si>
    <t>ORCommercialDLC Smart Thermostats - BYOTParticipantsMarket Potential0</t>
  </si>
  <si>
    <t>ORCommercialDLC Smart Thermostats - BYOTNew ParticipantsMarket Potential0</t>
  </si>
  <si>
    <t>ORCommercialDLC Smart Thermostats - BYOTSummer Peak Reduction @Meter  (Therms)Market Potential0</t>
  </si>
  <si>
    <t>ORCommercialDLC Smart Thermostats - BYOTSummer Peak Reduction @Generation (Therms)Market Potential0</t>
  </si>
  <si>
    <t>ORCommercialDLC Smart Thermostats - BYOTWinter Peak Reduction @Meter  (Therms)Market Potential0</t>
  </si>
  <si>
    <t>ORCommercialDLC Smart Thermostats - BYOTWinter Peak Reduction @Generation (Therms)Market Potential0</t>
  </si>
  <si>
    <t>ORCommercialDLC Smart Thermostats - BYOTIncentive CostsMarket Potential0</t>
  </si>
  <si>
    <t>ORCommercialDLC Smart Thermostats - BYOTNon-Incentive CostsMarket Potential0</t>
  </si>
  <si>
    <t>ORCommercialDLC Smart Thermostats - BYOTProgram Annual BenefitsMarket Potential0</t>
  </si>
  <si>
    <t>ORCommercialDLC Smart Thermostats - BYOTProgram Annual CostsMarket Potential0</t>
  </si>
  <si>
    <t>ORCommercialThird Party ContractsParticipantsMarket Potential0</t>
  </si>
  <si>
    <t>ORCommercialThird Party ContractsNew ParticipantsMarket Potential0</t>
  </si>
  <si>
    <t>ORCommercialThird Party ContractsSummer Peak Reduction @Meter  (Therms)Market Potential0</t>
  </si>
  <si>
    <t>ORCommercialThird Party ContractsSummer Peak Reduction @Generation (Therms)Market Potential0</t>
  </si>
  <si>
    <t>ORCommercialThird Party ContractsWinter Peak Reduction @Meter  (Therms)Market Potential0</t>
  </si>
  <si>
    <t>ORCommercialThird Party ContractsWinter Peak Reduction @Generation (Therms)Market Potential0</t>
  </si>
  <si>
    <t>ORCommercialThird Party ContractsIncentive CostsMarket Potential0</t>
  </si>
  <si>
    <t>ORCommercialThird Party ContractsNon-Incentive CostsMarket Potential0</t>
  </si>
  <si>
    <t>ORCommercialThird Party ContractsProgram Annual BenefitsMarket Potential0</t>
  </si>
  <si>
    <t>ORCommercialThird Party ContractsProgram Annual CostsMarket Potential0</t>
  </si>
  <si>
    <t>ORIndustrialThird Party ContractsParticipantsMarket Potential0</t>
  </si>
  <si>
    <t>ORIndustrialThird Party ContractsNew ParticipantsMarket Potential0</t>
  </si>
  <si>
    <t>ORIndustrialThird Party ContractsSummer Peak Reduction @Meter  (Therms)Market Potential0</t>
  </si>
  <si>
    <t>ORIndustrialThird Party ContractsSummer Peak Reduction @Generation (Therms)Market Potential0</t>
  </si>
  <si>
    <t>ORIndustrialThird Party ContractsWinter Peak Reduction @Meter  (Therms)Market Potential0</t>
  </si>
  <si>
    <t>ORIndustrialThird Party ContractsWinter Peak Reduction @Generation (Therms)Market Potential0</t>
  </si>
  <si>
    <t>ORIndustrialThird Party ContractsIncentive CostsMarket Potential0</t>
  </si>
  <si>
    <t>ORIndustrialThird Party ContractsNon-Incentive CostsMarket Potential0</t>
  </si>
  <si>
    <t>ORIndustrialThird Party ContractsProgram Annual BenefitsMarket Potential0</t>
  </si>
  <si>
    <t>ORIndustrialThird Party ContractsProgram Annual CostsMarket Potential0</t>
  </si>
  <si>
    <t>ORResidentialBehavioralParticipantsMarket Potential0</t>
  </si>
  <si>
    <t>ORResidentialBehavioralNew ParticipantsMarket Potential0</t>
  </si>
  <si>
    <t>ORResidentialBehavioralSummer Peak Reduction @Meter  (Therms)Market Potential0</t>
  </si>
  <si>
    <t>ORResidentialBehavioralSummer Peak Reduction @Generation (Therms)Market Potential0</t>
  </si>
  <si>
    <t>ORResidentialBehavioralWinter Peak Reduction @Meter  (Therms)Market Potential0</t>
  </si>
  <si>
    <t>ORResidentialBehavioralWinter Peak Reduction @Generation (Therms)Market Potential0</t>
  </si>
  <si>
    <t>ORResidentialBehavioralIncentive CostsMarket Potential0</t>
  </si>
  <si>
    <t>ORResidentialBehavioralNon-Incentive CostsMarket Potential0</t>
  </si>
  <si>
    <t>ORResidentialBehavioralProgram Annual BenefitsMarket Potential0</t>
  </si>
  <si>
    <t>ORResidentialBehavioralProgram Annual CostsMarket Potential0</t>
  </si>
  <si>
    <t>ORCommercialBehavioralParticipantsMarket Potential0</t>
  </si>
  <si>
    <t>ORCommercialBehavioralNew ParticipantsMarket Potential0</t>
  </si>
  <si>
    <t>ORCommercialBehavioralSummer Peak Reduction @Meter  (Therms)Market Potential0</t>
  </si>
  <si>
    <t>ORCommercialBehavioralSummer Peak Reduction @Generation (Therms)Market Potential0</t>
  </si>
  <si>
    <t>ORCommercialBehavioralWinter Peak Reduction @Meter  (Therms)Market Potential0</t>
  </si>
  <si>
    <t>ORCommercialBehavioralWinter Peak Reduction @Generation (Therms)Market Potential0</t>
  </si>
  <si>
    <t>ORCommercialBehavioralIncentive CostsMarket Potential0</t>
  </si>
  <si>
    <t>ORCommercialBehavioralNon-Incentive CostsMarket Potential0</t>
  </si>
  <si>
    <t>ORCommercialBehavioralProgram Annual BenefitsMarket Potential0</t>
  </si>
  <si>
    <t>ORCommercialBehavioralProgram Annual CostsMarket Potential0</t>
  </si>
  <si>
    <t>ORResidentialTime-of-UseParticipantsMarket Potential0</t>
  </si>
  <si>
    <t>ORResidentialTime-of-UseNew ParticipantsMarket Potential0</t>
  </si>
  <si>
    <t>ORResidentialTime-of-UseSummer Peak Reduction @Meter  (Therms)Market Potential0</t>
  </si>
  <si>
    <t>ORResidentialTime-of-UseSummer Peak Reduction @Generation (Therms)Market Potential0</t>
  </si>
  <si>
    <t>ORResidentialTime-of-UseWinter Peak Reduction @Meter  (Therms)Market Potential0</t>
  </si>
  <si>
    <t>ORResidentialTime-of-UseWinter Peak Reduction @Generation (Therms)Market Potential0</t>
  </si>
  <si>
    <t>ORResidentialTime-of-UseIncentive CostsMarket Potential0</t>
  </si>
  <si>
    <t>ORResidentialTime-of-UseNon-Incentive CostsMarket Potential0</t>
  </si>
  <si>
    <t>ORResidentialTime-of-UseProgram Annual BenefitsMarket Potential0</t>
  </si>
  <si>
    <t>ORResidentialTime-of-UseProgram Annual CostsMarket Potential0</t>
  </si>
  <si>
    <t>ORCommercialTime-of-UseParticipantsMarket Potential0</t>
  </si>
  <si>
    <t>ORCommercialTime-of-UseNew ParticipantsMarket Potential0</t>
  </si>
  <si>
    <t>ORCommercialTime-of-UseSummer Peak Reduction @Meter  (Therms)Market Potential0</t>
  </si>
  <si>
    <t>ORCommercialTime-of-UseSummer Peak Reduction @Generation (Therms)Market Potential0</t>
  </si>
  <si>
    <t>ORCommercialTime-of-UseWinter Peak Reduction @Meter  (Therms)Market Potential0</t>
  </si>
  <si>
    <t>ORCommercialTime-of-UseWinter Peak Reduction @Generation (Therms)Market Potential0</t>
  </si>
  <si>
    <t>ORCommercialTime-of-UseIncentive CostsMarket Potential0</t>
  </si>
  <si>
    <t>ORCommercialTime-of-UseNon-Incentive CostsMarket Potential0</t>
  </si>
  <si>
    <t>ORCommercialTime-of-UseProgram Annual BenefitsMarket Potential0</t>
  </si>
  <si>
    <t>ORCommercialTime-of-UseProgram Annual CostsMarket Potential0</t>
  </si>
  <si>
    <t>ORIndustrialTime-of-UseParticipantsMarket Potential0</t>
  </si>
  <si>
    <t>ORIndustrialTime-of-UseNew ParticipantsMarket Potential0</t>
  </si>
  <si>
    <t>ORIndustrialTime-of-UseSummer Peak Reduction @Meter  (Therms)Market Potential0</t>
  </si>
  <si>
    <t>ORIndustrialTime-of-UseSummer Peak Reduction @Generation (Therms)Market Potential0</t>
  </si>
  <si>
    <t>ORIndustrialTime-of-UseWinter Peak Reduction @Meter  (Therms)Market Potential0</t>
  </si>
  <si>
    <t>ORIndustrialTime-of-UseWinter Peak Reduction @Generation (Therms)Market Potential0</t>
  </si>
  <si>
    <t>ORIndustrialTime-of-UseIncentive CostsMarket Potential0</t>
  </si>
  <si>
    <t>ORIndustrialTime-of-UseNon-Incentive CostsMarket Potential0</t>
  </si>
  <si>
    <t>ORIndustrialTime-of-UseProgram Annual BenefitsMarket Potential0</t>
  </si>
  <si>
    <t>ORIndustrialTime-of-UseProgram Annual CostsMarket Potential0</t>
  </si>
  <si>
    <t>ORResidentialVariable Peak PricingParticipantsMarket Potential0</t>
  </si>
  <si>
    <t>ORResidentialVariable Peak PricingNew ParticipantsMarket Potential0</t>
  </si>
  <si>
    <t>ORResidentialVariable Peak PricingSummer Peak Reduction @Meter  (Therms)Market Potential0</t>
  </si>
  <si>
    <t>ORResidentialVariable Peak PricingSummer Peak Reduction @Generation (Therms)Market Potential0</t>
  </si>
  <si>
    <t>ORResidentialVariable Peak PricingWinter Peak Reduction @Meter  (Therms)Market Potential0</t>
  </si>
  <si>
    <t>ORResidentialVariable Peak PricingWinter Peak Reduction @Generation (Therms)Market Potential0</t>
  </si>
  <si>
    <t>ORResidentialVariable Peak PricingIncentive CostsMarket Potential0</t>
  </si>
  <si>
    <t>ORResidentialVariable Peak PricingNon-Incentive CostsMarket Potential0</t>
  </si>
  <si>
    <t>ORResidentialVariable Peak PricingProgram Annual BenefitsMarket Potential0</t>
  </si>
  <si>
    <t>ORResidentialVariable Peak PricingProgram Annual CostsMarket Potential0</t>
  </si>
  <si>
    <t>ORCommercialVariable Peak PricingParticipantsMarket Potential0</t>
  </si>
  <si>
    <t>ORCommercialVariable Peak PricingNew ParticipantsMarket Potential0</t>
  </si>
  <si>
    <t>ORCommercialVariable Peak PricingSummer Peak Reduction @Meter  (Therms)Market Potential0</t>
  </si>
  <si>
    <t>ORCommercialVariable Peak PricingSummer Peak Reduction @Generation (Therms)Market Potential0</t>
  </si>
  <si>
    <t>ORCommercialVariable Peak PricingWinter Peak Reduction @Meter  (Therms)Market Potential0</t>
  </si>
  <si>
    <t>ORCommercialVariable Peak PricingWinter Peak Reduction @Generation (Therms)Market Potential0</t>
  </si>
  <si>
    <t>ORCommercialVariable Peak PricingIncentive CostsMarket Potential0</t>
  </si>
  <si>
    <t>ORCommercialVariable Peak PricingNon-Incentive CostsMarket Potential0</t>
  </si>
  <si>
    <t>ORCommercialVariable Peak PricingProgram Annual BenefitsMarket Potential0</t>
  </si>
  <si>
    <t>ORCommercialVariable Peak PricingProgram Annual CostsMarket Potential0</t>
  </si>
  <si>
    <t>ORIndustrialVariable Peak PricingParticipantsMarket Potential0</t>
  </si>
  <si>
    <t>ORIndustrialVariable Peak PricingNew ParticipantsMarket Potential0</t>
  </si>
  <si>
    <t>ORIndustrialVariable Peak PricingSummer Peak Reduction @Meter  (Therms)Market Potential0</t>
  </si>
  <si>
    <t>ORIndustrialVariable Peak PricingSummer Peak Reduction @Generation (Therms)Market Potential0</t>
  </si>
  <si>
    <t>ORIndustrialVariable Peak PricingWinter Peak Reduction @Meter  (Therms)Market Potential0</t>
  </si>
  <si>
    <t>ORIndustrialVariable Peak PricingWinter Peak Reduction @Generation (Therms)Market Potential0</t>
  </si>
  <si>
    <t>ORIndustrialVariable Peak PricingIncentive CostsMarket Potential0</t>
  </si>
  <si>
    <t>ORIndustrialVariable Peak PricingNon-Incentive CostsMarket Potential0</t>
  </si>
  <si>
    <t>ORIndustrialVariable Peak PricingProgram Annual BenefitsMarket Potential0</t>
  </si>
  <si>
    <t>ORIndustrialVariable Peak PricingProgram Annual CostsMarket Potential0</t>
  </si>
  <si>
    <t>Unit</t>
  </si>
  <si>
    <t>Growth Rate</t>
  </si>
  <si>
    <t>Source</t>
  </si>
  <si>
    <t>Notes</t>
  </si>
  <si>
    <t>WAAllWinter Peak Load @ Gen</t>
  </si>
  <si>
    <t>Winter Peak Load @ Gen</t>
  </si>
  <si>
    <t>Therms @generator</t>
  </si>
  <si>
    <t>Calculated</t>
  </si>
  <si>
    <t>WAAllWinter Peak Load</t>
  </si>
  <si>
    <t>Therms @meter</t>
  </si>
  <si>
    <t>WAResidentialWinter Peak Load</t>
  </si>
  <si>
    <t>F:\AEG\Clients\Avista Energy\32030-40-00 2022 CPA\Demand Response\Gas\Input Generator\Input Generator - Avista Gas DR 6_7_2022.xlsx</t>
  </si>
  <si>
    <t>Growth applied from actual/forecasts</t>
  </si>
  <si>
    <t>WAResidentialCustomer Population</t>
  </si>
  <si>
    <t>#</t>
  </si>
  <si>
    <t>WAResidentialPer Customer Winter Peak (Therms)</t>
  </si>
  <si>
    <t>Per Customer Winter Peak (Therms)</t>
  </si>
  <si>
    <t>WAResidentialSaturation Gas Space Heat</t>
  </si>
  <si>
    <t>Saturation Gas Space Heat</t>
  </si>
  <si>
    <t>%</t>
  </si>
  <si>
    <t>F:\AEG\Clients\Avista Energy\32030-40-00 2022 CPA\Demand Response\Gas\Other Inputs\LoadMAP Saturations for Gas DR.xlsx</t>
  </si>
  <si>
    <t>WAResidentialSaturation Gas Water Heat</t>
  </si>
  <si>
    <t>Saturation Gas Water Heat</t>
  </si>
  <si>
    <t>WAResidentialSaturation Behavioral</t>
  </si>
  <si>
    <t>Saturation Behavioral</t>
  </si>
  <si>
    <t>Default</t>
  </si>
  <si>
    <t>WAResidentialSaturation AMI</t>
  </si>
  <si>
    <t>Saturation AMI</t>
  </si>
  <si>
    <t>F:\AEG\Clients\Avista Energy\32030-40-00 2022 CPA\Demand Response\Gas\AMIGas_06282022.xlsx</t>
  </si>
  <si>
    <t>Assume Ami saturation is held constant</t>
  </si>
  <si>
    <t>WACommercialWinter Peak Load</t>
  </si>
  <si>
    <t>WACommercialCustomer Population</t>
  </si>
  <si>
    <t>WACommercialPer Customer Winter Peak (Therms)</t>
  </si>
  <si>
    <t>WACommercialSaturation Gas Space Heat</t>
  </si>
  <si>
    <t>WACommercialSaturation Gas Water Heat</t>
  </si>
  <si>
    <t>WACommercialSaturation Gas Process Heat</t>
  </si>
  <si>
    <t>Saturation Gas Process Heat</t>
  </si>
  <si>
    <t>No process heat in commercial</t>
  </si>
  <si>
    <t>WACommercialSaturation Behavioral</t>
  </si>
  <si>
    <t>WACommercialSaturation AMI</t>
  </si>
  <si>
    <t>WAIndustrialWinter Peak Load</t>
  </si>
  <si>
    <t>WAIndustrialCustomer Population</t>
  </si>
  <si>
    <t>WAIndustrialPer Customer Winter Peak (Therms)</t>
  </si>
  <si>
    <t>WAIndustrialSaturation Gas Space Heat</t>
  </si>
  <si>
    <t>WAIndustrialSaturation Gas Process Heat</t>
  </si>
  <si>
    <t>WAIndustrialSaturation AMI</t>
  </si>
  <si>
    <t>IDAllWinter Peak Load @ Gen</t>
  </si>
  <si>
    <t>IDAllWinter Peak Load</t>
  </si>
  <si>
    <t>IDResidentialWinter Peak Load</t>
  </si>
  <si>
    <t>IDResidentialCustomer Population</t>
  </si>
  <si>
    <t>IDResidentialPer Customer Winter Peak (Therms)</t>
  </si>
  <si>
    <t>IDResidentialSaturation Gas Space Heat</t>
  </si>
  <si>
    <t>IDResidentialSaturation Gas Water Heat</t>
  </si>
  <si>
    <t>IDResidentialSaturation Behavioral</t>
  </si>
  <si>
    <t>IDResidentialSaturation AMI</t>
  </si>
  <si>
    <t>IDCommercialWinter Peak Load</t>
  </si>
  <si>
    <t>IDCommercialCustomer Population</t>
  </si>
  <si>
    <t>IDCommercialPer Customer Winter Peak (Therms)</t>
  </si>
  <si>
    <t>IDCommercialSaturation Gas Space Heat</t>
  </si>
  <si>
    <t>IDCommercialSaturation Gas Water Heat</t>
  </si>
  <si>
    <t>IDCommercialSaturation Gas Process Heat</t>
  </si>
  <si>
    <t>IDCommercialSaturation Behavioral</t>
  </si>
  <si>
    <t>IDCommercialSaturation AMI</t>
  </si>
  <si>
    <t>IDIndustrialWinter Peak Load</t>
  </si>
  <si>
    <t>IDIndustrialCustomer Population</t>
  </si>
  <si>
    <t>IDIndustrialPer Customer Winter Peak (Therms)</t>
  </si>
  <si>
    <t>IDIndustrialSaturation Gas Space Heat</t>
  </si>
  <si>
    <t>IDIndustrialSaturation Gas Process Heat</t>
  </si>
  <si>
    <t>IDIndustrialSaturation AMI</t>
  </si>
  <si>
    <t>ORAllWinter Peak Load @ Gen</t>
  </si>
  <si>
    <t>ORAllWinter Peak Load</t>
  </si>
  <si>
    <t>ORResidentialWinter Peak Load</t>
  </si>
  <si>
    <t>ORResidentialCustomer Population</t>
  </si>
  <si>
    <t>ORResidentialPer Customer Winter Peak (Therms)</t>
  </si>
  <si>
    <t>ORResidentialSaturation Gas Space Heat</t>
  </si>
  <si>
    <t>Using WA as proxy for now</t>
  </si>
  <si>
    <t>ORResidentialSaturation Gas Water Heat</t>
  </si>
  <si>
    <t>ORResidentialSaturation Behavioral</t>
  </si>
  <si>
    <t>ORResidentialSaturation AMI</t>
  </si>
  <si>
    <t>ORCommercialWinter Peak Load</t>
  </si>
  <si>
    <t>ORCommercialCustomer Population</t>
  </si>
  <si>
    <t>ORCommercialPer Customer Winter Peak (Therms)</t>
  </si>
  <si>
    <t>ORCommercialSaturation Gas Space Heat</t>
  </si>
  <si>
    <t>ORCommercialSaturation Gas Water Heat</t>
  </si>
  <si>
    <t>ORCommercialSaturation Gas Process Heat</t>
  </si>
  <si>
    <t>ORCommercialSaturation Behavioral</t>
  </si>
  <si>
    <t>ORCommercialSaturation AMI</t>
  </si>
  <si>
    <t>ORIndustrialWinter Peak Load</t>
  </si>
  <si>
    <t>ORIndustrialCustomer Population</t>
  </si>
  <si>
    <t>ORIndustrialPer Customer Winter Peak (Therms)</t>
  </si>
  <si>
    <t>ORIndustrialSaturation Gas Space Heat</t>
  </si>
  <si>
    <t>ORIndustrialSaturation Gas Process Heat</t>
  </si>
  <si>
    <t>ORIndustrialSaturation 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</si>
</sst>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2]* #,##0.00000_);_([$€-2]* \(#,##0.00000\);_([$€-2]* &quot;-&quot;??_)"/>
    <numFmt numFmtId="167" formatCode="m/d/\ h:mm"/>
    <numFmt numFmtId="168" formatCode="#,##0.00;\-#,##0.00;\-;@"/>
    <numFmt numFmtId="169" formatCode="#,##0;\-#,##0;\-;@"/>
    <numFmt numFmtId="170" formatCode="#,##0.0;\-#,##0.0;\-;@"/>
    <numFmt numFmtId="171" formatCode="General_)"/>
    <numFmt numFmtId="172" formatCode="_(&quot;$&quot;* #,##0_);_(&quot;$&quot;* \(#,##0\);_(&quot;$&quot;* &quot;-&quot;??_);_(@_)"/>
    <numFmt numFmtId="173" formatCode="_(* #,##0.0_);_(* \(#,##0.0\);_(* &quot;-&quot;??_);_(@_)"/>
    <numFmt numFmtId="174" formatCode="&quot;$&quot;#,##0.00"/>
    <numFmt numFmtId="175" formatCode="0.000"/>
    <numFmt numFmtId="176" formatCode="0.0000"/>
    <numFmt numFmtId="177" formatCode="&quot;$&quot;#,##0"/>
    <numFmt numFmtId="178" formatCode="_(* #,##0.00000_);_(* \(#,##0.00000\);_(* &quot;-&quot;??_);_(@_)"/>
    <numFmt numFmtId="179" formatCode="#,##0.000"/>
  </numFmts>
  <fonts count="90">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1"/>
      <name val="Calibri"/>
      <family val="2"/>
      <scheme val="minor"/>
    </font>
    <font>
      <sz val="10"/>
      <color indexed="8"/>
      <name val="Arial"/>
      <family val="2"/>
    </font>
    <font>
      <sz val="11"/>
      <color indexed="9"/>
      <name val="Calibri"/>
      <family val="2"/>
    </font>
    <font>
      <sz val="10"/>
      <color indexed="9"/>
      <name val="Arial"/>
      <family val="2"/>
    </font>
    <font>
      <sz val="11"/>
      <color indexed="20"/>
      <name val="Calibri"/>
      <family val="2"/>
    </font>
    <font>
      <sz val="11"/>
      <color indexed="14"/>
      <name val="Calibri"/>
      <family val="2"/>
    </font>
    <font>
      <sz val="10"/>
      <color indexed="2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1"/>
      <color rgb="FF000000"/>
      <name val="Calibri"/>
      <family val="2"/>
      <scheme val="minor"/>
    </font>
    <font>
      <sz val="10"/>
      <name val="MS Sans Serif"/>
      <family val="2"/>
    </font>
    <font>
      <sz val="12"/>
      <name val="Times New Roman"/>
      <family val="1"/>
    </font>
    <font>
      <i/>
      <sz val="11"/>
      <color indexed="23"/>
      <name val="Calibri"/>
      <family val="2"/>
    </font>
    <font>
      <i/>
      <sz val="10"/>
      <color indexed="23"/>
      <name val="Arial"/>
      <family val="2"/>
    </font>
    <font>
      <sz val="11"/>
      <color indexed="17"/>
      <name val="Calibri"/>
      <family val="2"/>
    </font>
    <font>
      <sz val="10"/>
      <color indexed="17"/>
      <name val="Arial"/>
      <family val="2"/>
    </font>
    <font>
      <b/>
      <sz val="12"/>
      <name val="Times New Roman"/>
      <family val="1"/>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rgb="FF0000FF"/>
      <name val="Calibri"/>
      <family val="2"/>
      <scheme val="minor"/>
    </font>
    <font>
      <u/>
      <sz val="10"/>
      <color indexed="12"/>
      <name val="Times New Roman"/>
      <family val="1"/>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11"/>
      <color theme="1"/>
      <name val="Arial"/>
      <family val="2"/>
    </font>
    <font>
      <sz val="10"/>
      <name val="Verdana"/>
      <family val="2"/>
    </font>
    <font>
      <b/>
      <sz val="11"/>
      <color indexed="63"/>
      <name val="Calibri"/>
      <family val="2"/>
    </font>
    <font>
      <b/>
      <sz val="10"/>
      <color indexed="63"/>
      <name val="Arial"/>
      <family val="2"/>
    </font>
    <font>
      <sz val="10"/>
      <name val="Helv"/>
      <charset val="204"/>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sz val="11"/>
      <color theme="0"/>
      <name val="Calibri"/>
      <family val="2"/>
      <scheme val="minor"/>
    </font>
    <font>
      <sz val="11"/>
      <color theme="0" tint="-0.249977111117893"/>
      <name val="Calibri"/>
      <family val="2"/>
      <scheme val="minor"/>
    </font>
    <font>
      <sz val="7"/>
      <name val="Arial"/>
      <family val="2"/>
    </font>
    <font>
      <sz val="12"/>
      <color indexed="12"/>
      <name val="Times New Roman"/>
      <family val="1"/>
    </font>
    <font>
      <sz val="10"/>
      <name val="LinePrinter"/>
    </font>
    <font>
      <sz val="11"/>
      <color theme="0" tint="-0.34998626667073579"/>
      <name val="Calibri"/>
      <family val="2"/>
      <scheme val="minor"/>
    </font>
    <font>
      <sz val="10"/>
      <color theme="1"/>
      <name val="Calibri"/>
      <family val="2"/>
      <scheme val="minor"/>
    </font>
    <font>
      <sz val="11"/>
      <color theme="1"/>
      <name val="Segoe UI Semilight"/>
      <family val="2"/>
    </font>
    <font>
      <b/>
      <sz val="11"/>
      <color theme="1"/>
      <name val="Segoe UI Semilight"/>
      <family val="2"/>
    </font>
    <font>
      <b/>
      <sz val="11"/>
      <color theme="0"/>
      <name val="Segoe UI Semilight"/>
      <family val="2"/>
    </font>
    <font>
      <b/>
      <sz val="11"/>
      <color rgb="FFC00000"/>
      <name val="Segoe UI Semilight"/>
      <family val="2"/>
    </font>
    <font>
      <sz val="10"/>
      <color theme="1"/>
      <name val="Segoe UI Semilight"/>
      <family val="2"/>
    </font>
    <font>
      <b/>
      <sz val="16"/>
      <color rgb="FFC00000"/>
      <name val="Segoe UI Semilight"/>
      <family val="2"/>
    </font>
    <font>
      <sz val="11"/>
      <color theme="0"/>
      <name val="Segoe UI Semilight"/>
      <family val="2"/>
    </font>
    <font>
      <b/>
      <sz val="10"/>
      <color theme="1"/>
      <name val="Segoe UI Semilight"/>
      <family val="2"/>
    </font>
    <font>
      <sz val="12"/>
      <color theme="1"/>
      <name val="Segoe UI Semilight"/>
      <family val="2"/>
    </font>
    <font>
      <sz val="10"/>
      <color theme="0" tint="-0.249977111117893"/>
      <name val="Segoe UI Semilight"/>
      <family val="2"/>
    </font>
    <font>
      <sz val="10"/>
      <color theme="0" tint="-0.34998626667073579"/>
      <name val="Segoe UI Semilight"/>
      <family val="2"/>
    </font>
    <font>
      <sz val="10"/>
      <color theme="0"/>
      <name val="Segoe UI Semilight"/>
      <family val="2"/>
    </font>
    <font>
      <sz val="11"/>
      <color theme="0" tint="-0.34998626667073579"/>
      <name val="Segoe UI Semilight"/>
      <family val="2"/>
    </font>
    <font>
      <u/>
      <sz val="10"/>
      <color theme="0" tint="-0.249977111117893"/>
      <name val="Segoe UI Semilight"/>
      <family val="2"/>
    </font>
    <font>
      <sz val="11"/>
      <name val="Arial"/>
      <family val="2"/>
    </font>
    <font>
      <sz val="10"/>
      <color theme="1"/>
      <name val="Calibri"/>
      <family val="2"/>
    </font>
    <font>
      <b/>
      <sz val="13"/>
      <color theme="0"/>
      <name val="Segoe UI Semilight"/>
      <family val="2"/>
    </font>
    <font>
      <sz val="13"/>
      <color theme="0"/>
      <name val="Segoe UI Semilight"/>
      <family val="2"/>
    </font>
    <font>
      <b/>
      <sz val="13"/>
      <color theme="1"/>
      <name val="Segoe UI Semilight"/>
      <family val="2"/>
    </font>
    <font>
      <sz val="13"/>
      <color theme="1"/>
      <name val="Segoe UI Semilight"/>
      <family val="2"/>
    </font>
    <font>
      <sz val="11"/>
      <color rgb="FFC00000"/>
      <name val="Calibri"/>
      <family val="2"/>
      <scheme val="minor"/>
    </font>
    <font>
      <b/>
      <sz val="11"/>
      <color theme="0" tint="-0.34998626667073579"/>
      <name val="Calibri"/>
      <family val="2"/>
      <scheme val="minor"/>
    </font>
    <font>
      <sz val="11"/>
      <color rgb="FFFF0000"/>
      <name val="Calibri"/>
      <family val="2"/>
      <scheme val="minor"/>
    </font>
    <font>
      <b/>
      <sz val="11"/>
      <color rgb="FFC00000"/>
      <name val="Calibri"/>
      <family val="2"/>
      <scheme val="minor"/>
    </font>
    <font>
      <sz val="11"/>
      <color rgb="FF0070C0"/>
      <name val="Calibri"/>
      <family val="2"/>
      <scheme val="minor"/>
    </font>
    <font>
      <sz val="8"/>
      <name val="Calibri"/>
      <family val="2"/>
      <scheme val="minor"/>
    </font>
    <font>
      <b/>
      <sz val="11"/>
      <color rgb="FFFF0000"/>
      <name val="Calibri"/>
      <family val="2"/>
      <scheme val="minor"/>
    </font>
    <font>
      <b/>
      <sz val="11"/>
      <color rgb="FFFF0000"/>
      <name val="Segoe UI Semilight"/>
      <family val="2"/>
    </font>
    <font>
      <sz val="11"/>
      <color theme="0"/>
      <name val="Segoe UI Semilight"/>
      <family val="2"/>
    </font>
    <font>
      <sz val="10"/>
      <color theme="1"/>
      <name val="Arial"/>
      <family val="2"/>
    </font>
    <font>
      <sz val="11"/>
      <color theme="1"/>
      <name val="Segoe UI Semilight"/>
    </font>
  </fonts>
  <fills count="5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rgb="FF1A1D5D"/>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rgb="FF1C1D4D"/>
        <bgColor indexed="64"/>
      </patternFill>
    </fill>
    <fill>
      <patternFill patternType="solid">
        <fgColor rgb="FFFFFFCC"/>
      </patternFill>
    </fill>
    <fill>
      <patternFill patternType="solid">
        <fgColor theme="4" tint="0.39997558519241921"/>
        <bgColor indexed="65"/>
      </patternFill>
    </fill>
    <fill>
      <patternFill patternType="solid">
        <fgColor theme="2" tint="0.79998168889431442"/>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bgColor indexed="64"/>
      </patternFill>
    </fill>
  </fills>
  <borders count="33">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rgb="FFD9D9D9"/>
      </left>
      <right style="thin">
        <color rgb="FFD9D9D9"/>
      </right>
      <top style="thin">
        <color rgb="FFD9D9D9"/>
      </top>
      <bottom style="thin">
        <color rgb="FFD9D9D9"/>
      </bottom>
      <diagonal/>
    </border>
    <border>
      <left style="medium">
        <color indexed="64"/>
      </left>
      <right/>
      <top/>
      <bottom style="medium">
        <color indexed="64"/>
      </bottom>
      <diagonal/>
    </border>
    <border>
      <left/>
      <right/>
      <top/>
      <bottom style="thin">
        <color theme="0" tint="-0.34998626667073579"/>
      </bottom>
      <diagonal/>
    </border>
    <border>
      <left/>
      <right/>
      <top/>
      <bottom style="thin">
        <color indexed="64"/>
      </bottom>
      <diagonal/>
    </border>
    <border>
      <left/>
      <right/>
      <top style="thin">
        <color theme="9"/>
      </top>
      <bottom style="thin">
        <color theme="9"/>
      </bottom>
      <diagonal/>
    </border>
    <border>
      <left/>
      <right/>
      <top/>
      <bottom style="thin">
        <color theme="9"/>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88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2"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5"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5"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5"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5"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5"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5"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5"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7"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1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4"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2"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4" borderId="2" applyNumberFormat="0" applyAlignment="0" applyProtection="0"/>
    <xf numFmtId="0" fontId="11" fillId="12" borderId="2" applyNumberFormat="0" applyAlignment="0" applyProtection="0"/>
    <xf numFmtId="0" fontId="11" fillId="12" borderId="2" applyNumberFormat="0" applyAlignment="0" applyProtection="0"/>
    <xf numFmtId="0" fontId="11" fillId="4"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1" fillId="12" borderId="2"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4"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0" fontId="13" fillId="26" borderId="3" applyNumberFormat="0" applyAlignment="0" applyProtection="0"/>
    <xf numFmtId="41" fontId="1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xf numFmtId="44" fontId="2" fillId="0" borderId="0" applyFont="0" applyFill="0" applyBorder="0" applyAlignment="0" applyProtection="0"/>
    <xf numFmtId="44" fontId="5"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27" borderId="0" applyNumberFormat="0" applyAlignment="0">
      <alignment horizontal="right"/>
    </xf>
    <xf numFmtId="0" fontId="2" fillId="27" borderId="0" applyNumberFormat="0" applyAlignment="0">
      <alignment horizontal="right"/>
    </xf>
    <xf numFmtId="0" fontId="2" fillId="28" borderId="0" applyNumberFormat="0" applyAlignment="0"/>
    <xf numFmtId="0" fontId="2" fillId="28" borderId="0" applyNumberFormat="0" applyAlignment="0"/>
    <xf numFmtId="0" fontId="2" fillId="28" borderId="0" applyNumberFormat="0" applyAlignment="0"/>
    <xf numFmtId="0" fontId="2" fillId="28" borderId="0" applyNumberFormat="0" applyAlignment="0"/>
    <xf numFmtId="0" fontId="2" fillId="28" borderId="0" applyNumberFormat="0" applyAlignment="0"/>
    <xf numFmtId="0" fontId="2" fillId="28" borderId="0" applyNumberFormat="0" applyAlignment="0"/>
    <xf numFmtId="0" fontId="2" fillId="28" borderId="0" applyNumberFormat="0" applyAlignment="0"/>
    <xf numFmtId="0" fontId="2" fillId="28" borderId="0" applyNumberFormat="0" applyAlignment="0"/>
    <xf numFmtId="0" fontId="2" fillId="28" borderId="0" applyNumberFormat="0" applyAlignment="0"/>
    <xf numFmtId="0" fontId="2" fillId="28" borderId="0" applyNumberFormat="0" applyAlignment="0"/>
    <xf numFmtId="167" fontId="18" fillId="0" borderId="0"/>
    <xf numFmtId="167" fontId="1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2"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3" fillId="0" borderId="0">
      <alignment horizontal="center" wrapText="1"/>
    </xf>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6"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14" fillId="29" borderId="1">
      <alignment horizontal="left"/>
    </xf>
    <xf numFmtId="0" fontId="27" fillId="0" borderId="6" applyNumberFormat="0" applyFill="0" applyAlignment="0" applyProtection="0"/>
    <xf numFmtId="0" fontId="28"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14" fillId="29" borderId="1">
      <alignment horizontal="left"/>
    </xf>
    <xf numFmtId="0" fontId="14" fillId="29" borderId="1">
      <alignment horizontal="left"/>
    </xf>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14" fillId="29" borderId="1">
      <alignment horizontal="left"/>
    </xf>
    <xf numFmtId="0" fontId="27" fillId="0" borderId="6" applyNumberFormat="0" applyFill="0" applyAlignment="0" applyProtection="0"/>
    <xf numFmtId="0" fontId="27" fillId="0" borderId="6"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1"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Protection="0">
      <alignment horizontal="left"/>
    </xf>
    <xf numFmtId="0" fontId="33" fillId="0" borderId="0" applyNumberFormat="0" applyFill="0" applyBorder="0" applyProtection="0">
      <alignment horizontal="left"/>
    </xf>
    <xf numFmtId="0" fontId="33" fillId="0" borderId="0" applyNumberFormat="0" applyFill="0" applyBorder="0" applyProtection="0">
      <alignment horizontal="left"/>
    </xf>
    <xf numFmtId="0" fontId="34" fillId="0" borderId="0" applyNumberFormat="0" applyFill="0" applyBorder="0" applyAlignment="0" applyProtection="0">
      <alignment vertical="top"/>
      <protection locked="0"/>
    </xf>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6"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5" fillId="6" borderId="2" applyNumberFormat="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8"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40"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 fillId="0" borderId="0"/>
    <xf numFmtId="0" fontId="3" fillId="0" borderId="0"/>
    <xf numFmtId="0" fontId="3" fillId="0" borderId="0"/>
    <xf numFmtId="0" fontId="2" fillId="0" borderId="0">
      <alignment readingOrder="1"/>
    </xf>
    <xf numFmtId="0" fontId="2" fillId="0" borderId="0">
      <alignment readingOrder="1"/>
    </xf>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3" fillId="0" borderId="0"/>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readingOrder="1"/>
    </xf>
    <xf numFmtId="0" fontId="3"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3"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3"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17" fillId="0" borderId="0"/>
    <xf numFmtId="0" fontId="17" fillId="0" borderId="0"/>
    <xf numFmtId="0" fontId="17" fillId="0" borderId="0"/>
    <xf numFmtId="0" fontId="17" fillId="0" borderId="0"/>
    <xf numFmtId="0" fontId="17" fillId="0" borderId="0"/>
    <xf numFmtId="0" fontId="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alignment readingOrder="1"/>
    </xf>
    <xf numFmtId="0" fontId="3" fillId="0" borderId="0"/>
    <xf numFmtId="0" fontId="3" fillId="0" borderId="0"/>
    <xf numFmtId="0" fontId="2" fillId="0" borderId="0">
      <alignment readingOrder="1"/>
    </xf>
    <xf numFmtId="0" fontId="2" fillId="0" borderId="0"/>
    <xf numFmtId="0" fontId="3" fillId="0" borderId="0"/>
    <xf numFmtId="0" fontId="3" fillId="0" borderId="0"/>
    <xf numFmtId="0" fontId="2" fillId="0" borderId="0"/>
    <xf numFmtId="0" fontId="2" fillId="0" borderId="0">
      <alignment readingOrder="1"/>
    </xf>
    <xf numFmtId="0" fontId="2" fillId="0" borderId="0"/>
    <xf numFmtId="0" fontId="3" fillId="0" borderId="0"/>
    <xf numFmtId="0" fontId="3" fillId="0" borderId="0"/>
    <xf numFmtId="0" fontId="2" fillId="0" borderId="0"/>
    <xf numFmtId="0" fontId="2" fillId="0" borderId="0">
      <alignment readingOrder="1"/>
    </xf>
    <xf numFmtId="0" fontId="2" fillId="0" borderId="0"/>
    <xf numFmtId="0" fontId="3" fillId="0" borderId="0"/>
    <xf numFmtId="0" fontId="3" fillId="0" borderId="0"/>
    <xf numFmtId="0" fontId="2" fillId="0" borderId="0"/>
    <xf numFmtId="0" fontId="2" fillId="0" borderId="0">
      <alignment readingOrder="1"/>
    </xf>
    <xf numFmtId="0" fontId="2" fillId="0" borderId="0"/>
    <xf numFmtId="0" fontId="3" fillId="0" borderId="0"/>
    <xf numFmtId="0" fontId="3"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17" fillId="0" borderId="0"/>
    <xf numFmtId="0" fontId="17" fillId="0" borderId="0"/>
    <xf numFmtId="0" fontId="17" fillId="0" borderId="0"/>
    <xf numFmtId="0" fontId="17" fillId="0" borderId="0"/>
    <xf numFmtId="0" fontId="17" fillId="0" borderId="0"/>
    <xf numFmtId="0" fontId="3" fillId="0" borderId="0"/>
    <xf numFmtId="0" fontId="2" fillId="0" borderId="0"/>
    <xf numFmtId="0" fontId="2" fillId="0" borderId="0">
      <alignment readingOrder="1"/>
    </xf>
    <xf numFmtId="0" fontId="5" fillId="0" borderId="0"/>
    <xf numFmtId="0" fontId="2" fillId="0" borderId="0">
      <alignment readingOrder="1"/>
    </xf>
    <xf numFmtId="0" fontId="5" fillId="0" borderId="0"/>
    <xf numFmtId="0" fontId="2" fillId="0" borderId="0">
      <alignment readingOrder="1"/>
    </xf>
    <xf numFmtId="0" fontId="5" fillId="0" borderId="0"/>
    <xf numFmtId="0" fontId="5" fillId="0" borderId="0"/>
    <xf numFmtId="0" fontId="5" fillId="0" borderId="0"/>
    <xf numFmtId="0" fontId="1" fillId="0" borderId="0"/>
    <xf numFmtId="0" fontId="17" fillId="0" borderId="0"/>
    <xf numFmtId="0" fontId="17" fillId="0" borderId="0"/>
    <xf numFmtId="0" fontId="17" fillId="0" borderId="0"/>
    <xf numFmtId="0" fontId="17" fillId="0" borderId="0"/>
    <xf numFmtId="0" fontId="17" fillId="0" borderId="0"/>
    <xf numFmtId="0" fontId="3"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3" fillId="0" borderId="0"/>
    <xf numFmtId="0" fontId="17" fillId="0" borderId="0"/>
    <xf numFmtId="0" fontId="17" fillId="0" borderId="0"/>
    <xf numFmtId="0" fontId="17" fillId="0" borderId="0"/>
    <xf numFmtId="0" fontId="17" fillId="0" borderId="0"/>
    <xf numFmtId="0" fontId="17"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 fillId="0" borderId="0"/>
    <xf numFmtId="0" fontId="3"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3" fillId="0" borderId="0"/>
    <xf numFmtId="0" fontId="3" fillId="0" borderId="0"/>
    <xf numFmtId="0" fontId="3"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17" fillId="0" borderId="0"/>
    <xf numFmtId="0" fontId="17" fillId="0" borderId="0"/>
    <xf numFmtId="0" fontId="17" fillId="0" borderId="0"/>
    <xf numFmtId="0" fontId="17" fillId="0" borderId="0"/>
    <xf numFmtId="0" fontId="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17"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5" fillId="0" borderId="0"/>
    <xf numFmtId="0" fontId="5" fillId="0" borderId="0"/>
    <xf numFmtId="0" fontId="5" fillId="0" borderId="0"/>
    <xf numFmtId="0" fontId="5" fillId="0" borderId="0"/>
    <xf numFmtId="0" fontId="1"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5"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alignment readingOrder="1"/>
    </xf>
    <xf numFmtId="0" fontId="2" fillId="0" borderId="0">
      <alignment readingOrder="1"/>
    </xf>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1" fillId="0" borderId="0"/>
    <xf numFmtId="0" fontId="1"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7"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3" fillId="0" borderId="0"/>
    <xf numFmtId="0" fontId="2" fillId="0" borderId="0">
      <alignment readingOrder="1"/>
    </xf>
    <xf numFmtId="0" fontId="2" fillId="0" borderId="0">
      <alignment readingOrder="1"/>
    </xf>
    <xf numFmtId="0" fontId="3" fillId="0" borderId="0"/>
    <xf numFmtId="0" fontId="2" fillId="0" borderId="0">
      <alignment readingOrder="1"/>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alignment readingOrder="1"/>
    </xf>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alignment readingOrder="1"/>
    </xf>
    <xf numFmtId="0" fontId="1"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7" fillId="0" borderId="0"/>
    <xf numFmtId="0" fontId="2" fillId="0" borderId="0"/>
    <xf numFmtId="0" fontId="1" fillId="0" borderId="0"/>
    <xf numFmtId="0" fontId="17" fillId="0" borderId="0"/>
    <xf numFmtId="0" fontId="17" fillId="0" borderId="0"/>
    <xf numFmtId="0" fontId="17" fillId="0" borderId="0"/>
    <xf numFmtId="0" fontId="17" fillId="0" borderId="0"/>
    <xf numFmtId="0" fontId="15" fillId="0" borderId="0"/>
    <xf numFmtId="0" fontId="17"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5"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5"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5"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xf numFmtId="0" fontId="2" fillId="0" borderId="0"/>
    <xf numFmtId="0" fontId="2" fillId="0" borderId="0">
      <alignment readingOrder="1"/>
    </xf>
    <xf numFmtId="0" fontId="2" fillId="0" borderId="0"/>
    <xf numFmtId="0" fontId="2" fillId="0" borderId="0">
      <alignment readingOrder="1"/>
    </xf>
    <xf numFmtId="0" fontId="2" fillId="0" borderId="0"/>
    <xf numFmtId="0" fontId="2" fillId="0" borderId="0"/>
    <xf numFmtId="0" fontId="2" fillId="0" borderId="0"/>
    <xf numFmtId="0" fontId="2" fillId="0" borderId="0">
      <alignment readingOrder="1"/>
    </xf>
    <xf numFmtId="0" fontId="2" fillId="0" borderId="0"/>
    <xf numFmtId="0" fontId="2" fillId="0" borderId="0">
      <alignment readingOrder="1"/>
    </xf>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alignment readingOrder="1"/>
    </xf>
    <xf numFmtId="0" fontId="3"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17" fillId="0" borderId="0"/>
    <xf numFmtId="0" fontId="1"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readingOrder="1"/>
    </xf>
    <xf numFmtId="0" fontId="2" fillId="0" borderId="0"/>
    <xf numFmtId="0" fontId="2" fillId="0" borderId="0">
      <alignment readingOrder="1"/>
    </xf>
    <xf numFmtId="0" fontId="2" fillId="0" borderId="0"/>
    <xf numFmtId="0" fontId="2" fillId="0" borderId="0">
      <alignment readingOrder="1"/>
    </xf>
    <xf numFmtId="0" fontId="2" fillId="0" borderId="0"/>
    <xf numFmtId="0" fontId="2" fillId="0" borderId="0">
      <alignment readingOrder="1"/>
    </xf>
    <xf numFmtId="0" fontId="2" fillId="0" borderId="0"/>
    <xf numFmtId="0" fontId="2" fillId="0" borderId="0">
      <alignment readingOrder="1"/>
    </xf>
    <xf numFmtId="0" fontId="2" fillId="0" borderId="0"/>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3" fillId="0" borderId="0"/>
    <xf numFmtId="0" fontId="2" fillId="0" borderId="0"/>
    <xf numFmtId="0" fontId="2" fillId="0" borderId="0"/>
    <xf numFmtId="0" fontId="2" fillId="0" borderId="0"/>
    <xf numFmtId="0" fontId="2" fillId="0" borderId="0"/>
    <xf numFmtId="0" fontId="3" fillId="0" borderId="0"/>
    <xf numFmtId="0" fontId="17" fillId="0" borderId="0"/>
    <xf numFmtId="0" fontId="2" fillId="0" borderId="0">
      <alignment readingOrder="1"/>
    </xf>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2" fillId="0" borderId="0"/>
    <xf numFmtId="0" fontId="2" fillId="0" borderId="0">
      <alignment readingOrder="1"/>
    </xf>
    <xf numFmtId="0" fontId="2" fillId="0" borderId="0">
      <alignment readingOrder="1"/>
    </xf>
    <xf numFmtId="0" fontId="2" fillId="0" borderId="0"/>
    <xf numFmtId="0" fontId="2" fillId="0" borderId="0">
      <alignment readingOrder="1"/>
    </xf>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alignment readingOrder="1"/>
    </xf>
    <xf numFmtId="0" fontId="2" fillId="0" borderId="0">
      <alignment readingOrder="1"/>
    </xf>
    <xf numFmtId="0" fontId="2" fillId="0" borderId="0">
      <alignment readingOrder="1"/>
    </xf>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2" fillId="0" borderId="0">
      <alignment readingOrder="1"/>
    </xf>
    <xf numFmtId="0" fontId="2" fillId="0" borderId="0">
      <alignment readingOrder="1"/>
    </xf>
    <xf numFmtId="0" fontId="3"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alignment readingOrder="1"/>
    </xf>
    <xf numFmtId="0" fontId="3" fillId="0" borderId="0"/>
    <xf numFmtId="0" fontId="2" fillId="0" borderId="0"/>
    <xf numFmtId="0" fontId="2" fillId="0" borderId="0"/>
    <xf numFmtId="0" fontId="2" fillId="0" borderId="0"/>
    <xf numFmtId="0" fontId="2" fillId="0" borderId="0"/>
    <xf numFmtId="0" fontId="3" fillId="0" borderId="0"/>
    <xf numFmtId="0" fontId="17" fillId="0" borderId="0"/>
    <xf numFmtId="0" fontId="2" fillId="0" borderId="0">
      <alignment readingOrder="1"/>
    </xf>
    <xf numFmtId="0" fontId="2" fillId="0" borderId="0">
      <alignment readingOrder="1"/>
    </xf>
    <xf numFmtId="0" fontId="2" fillId="0" borderId="0">
      <alignment readingOrder="1"/>
    </xf>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0" borderId="0">
      <alignment readingOrder="1"/>
    </xf>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42" fillId="30"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3" fillId="31" borderId="10" applyNumberFormat="0" applyFont="0" applyAlignment="0" applyProtection="0"/>
    <xf numFmtId="0" fontId="42" fillId="30" borderId="10" applyNumberFormat="0" applyFont="0" applyAlignment="0" applyProtection="0"/>
    <xf numFmtId="0" fontId="42" fillId="30"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3"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2" fillId="31" borderId="10" applyNumberFormat="0" applyFon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4"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4"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4"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4"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0" fontId="43" fillId="12"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xf numFmtId="9" fontId="2" fillId="0" borderId="0" applyFont="0" applyFill="0" applyBorder="0" applyAlignment="0" applyProtection="0"/>
    <xf numFmtId="9" fontId="2" fillId="0" borderId="0" applyFont="0" applyFill="0" applyBorder="0" applyAlignment="0" applyProtection="0"/>
    <xf numFmtId="9" fontId="5" fillId="0" borderId="0"/>
    <xf numFmtId="9" fontId="2" fillId="0" borderId="0" applyFont="0" applyFill="0" applyBorder="0" applyAlignment="0" applyProtection="0"/>
    <xf numFmtId="9" fontId="2" fillId="0" borderId="0" applyFont="0" applyFill="0" applyBorder="0" applyAlignment="0" applyProtection="0"/>
    <xf numFmtId="9" fontId="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3"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9"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3"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3"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48"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43" fontId="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 fillId="0" borderId="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7" fontId="17" fillId="0" borderId="0" applyFont="0" applyFill="0" applyBorder="0" applyAlignment="0" applyProtection="0"/>
    <xf numFmtId="44" fontId="2" fillId="0" borderId="0" applyFont="0" applyFill="0" applyBorder="0" applyAlignment="0" applyProtection="0"/>
    <xf numFmtId="6" fontId="17" fillId="0" borderId="0" applyFont="0" applyFill="0" applyBorder="0" applyAlignment="0" applyProtection="0"/>
    <xf numFmtId="0" fontId="17" fillId="0" borderId="0"/>
    <xf numFmtId="0" fontId="2"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0" fontId="2" fillId="0" borderId="0"/>
    <xf numFmtId="0" fontId="2" fillId="0" borderId="0"/>
    <xf numFmtId="0" fontId="3"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3"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2"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3" fillId="0" borderId="0"/>
    <xf numFmtId="0" fontId="2" fillId="0" borderId="0"/>
    <xf numFmtId="44" fontId="2"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0" fontId="1" fillId="0" borderId="0"/>
    <xf numFmtId="44" fontId="3"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9" fontId="2" fillId="0" borderId="0" applyFont="0" applyFill="0" applyBorder="0" applyAlignment="0" applyProtection="0"/>
    <xf numFmtId="0" fontId="17" fillId="0" borderId="0"/>
    <xf numFmtId="6" fontId="1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9" fontId="3" fillId="0" borderId="0" applyFont="0" applyFill="0" applyBorder="0" applyAlignment="0" applyProtection="0"/>
    <xf numFmtId="43" fontId="2" fillId="0" borderId="0" applyFont="0" applyFill="0" applyBorder="0" applyAlignment="0" applyProtection="0"/>
    <xf numFmtId="0" fontId="1" fillId="0" borderId="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0" fontId="1" fillId="0" borderId="0"/>
    <xf numFmtId="43" fontId="2" fillId="0" borderId="0" applyFont="0" applyFill="0" applyBorder="0" applyAlignment="0" applyProtection="0"/>
    <xf numFmtId="0" fontId="2" fillId="0" borderId="0"/>
    <xf numFmtId="0" fontId="1"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3" fillId="0" borderId="0"/>
    <xf numFmtId="0" fontId="1" fillId="0" borderId="0"/>
    <xf numFmtId="0"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0" fontId="1" fillId="0" borderId="0"/>
    <xf numFmtId="44"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7" fillId="0" borderId="0"/>
    <xf numFmtId="6" fontId="1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 fillId="0" borderId="0"/>
    <xf numFmtId="9" fontId="3" fillId="0" borderId="0" applyFont="0" applyFill="0" applyBorder="0" applyAlignment="0" applyProtection="0"/>
    <xf numFmtId="0" fontId="2"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2" fillId="0" borderId="0"/>
    <xf numFmtId="0" fontId="1" fillId="0" borderId="0"/>
    <xf numFmtId="44" fontId="3" fillId="0" borderId="0" applyFont="0" applyFill="0" applyBorder="0" applyAlignment="0" applyProtection="0"/>
    <xf numFmtId="44" fontId="2" fillId="0" borderId="0" applyFont="0" applyFill="0" applyBorder="0" applyAlignment="0" applyProtection="0"/>
    <xf numFmtId="0" fontId="3" fillId="0" borderId="0"/>
    <xf numFmtId="0" fontId="3" fillId="0" borderId="0"/>
    <xf numFmtId="0" fontId="1" fillId="0" borderId="0"/>
    <xf numFmtId="0" fontId="3" fillId="0" borderId="0"/>
    <xf numFmtId="44" fontId="3" fillId="0" borderId="0" applyFont="0" applyFill="0" applyBorder="0" applyAlignment="0" applyProtection="0"/>
    <xf numFmtId="0" fontId="1" fillId="0" borderId="0"/>
    <xf numFmtId="44" fontId="2" fillId="0" borderId="0" applyFont="0" applyFill="0" applyBorder="0" applyAlignment="0" applyProtection="0"/>
    <xf numFmtId="0" fontId="2" fillId="0" borderId="0"/>
    <xf numFmtId="0" fontId="1" fillId="0" borderId="0"/>
    <xf numFmtId="0" fontId="3"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44" fontId="3" fillId="0" borderId="0" applyFont="0" applyFill="0" applyBorder="0" applyAlignment="0" applyProtection="0"/>
    <xf numFmtId="0" fontId="2" fillId="0" borderId="0"/>
    <xf numFmtId="0" fontId="3" fillId="0" borderId="0"/>
    <xf numFmtId="0" fontId="2"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54" fillId="0" borderId="0" applyFont="0" applyFill="0" applyBorder="0" applyAlignment="0" applyProtection="0">
      <alignment horizontal="left"/>
    </xf>
    <xf numFmtId="164" fontId="55" fillId="0" borderId="0" applyFont="0" applyAlignment="0" applyProtection="0"/>
    <xf numFmtId="0" fontId="1" fillId="0" borderId="0"/>
    <xf numFmtId="171" fontId="56" fillId="0" borderId="0">
      <alignment horizontal="left"/>
    </xf>
    <xf numFmtId="44" fontId="1" fillId="0" borderId="0" applyFont="0" applyFill="0" applyBorder="0" applyAlignment="0" applyProtection="0"/>
    <xf numFmtId="0" fontId="52" fillId="43" borderId="0" applyNumberFormat="0" applyBorder="0" applyAlignment="0" applyProtection="0"/>
    <xf numFmtId="0" fontId="17" fillId="0" borderId="0"/>
    <xf numFmtId="9" fontId="17" fillId="0" borderId="0" applyFont="0" applyFill="0" applyBorder="0" applyAlignment="0" applyProtection="0"/>
    <xf numFmtId="0" fontId="17" fillId="0" borderId="0"/>
    <xf numFmtId="0" fontId="5" fillId="0" borderId="0"/>
    <xf numFmtId="0" fontId="17" fillId="0" borderId="0"/>
    <xf numFmtId="0" fontId="5" fillId="0" borderId="0"/>
    <xf numFmtId="0" fontId="17" fillId="0" borderId="0"/>
    <xf numFmtId="0" fontId="17" fillId="0" borderId="0"/>
    <xf numFmtId="0" fontId="5" fillId="0" borderId="0"/>
    <xf numFmtId="0" fontId="5" fillId="0" borderId="0"/>
    <xf numFmtId="0" fontId="17" fillId="0" borderId="0"/>
    <xf numFmtId="0" fontId="2" fillId="0" borderId="0"/>
    <xf numFmtId="9" fontId="3" fillId="0" borderId="0" applyFont="0" applyFill="0" applyBorder="0" applyAlignment="0" applyProtection="0"/>
    <xf numFmtId="0" fontId="1" fillId="0" borderId="0"/>
    <xf numFmtId="0" fontId="1" fillId="0" borderId="0"/>
    <xf numFmtId="0" fontId="1" fillId="0" borderId="0"/>
    <xf numFmtId="0" fontId="2" fillId="0" borderId="0"/>
    <xf numFmtId="0" fontId="2" fillId="0" borderId="0"/>
    <xf numFmtId="0" fontId="1" fillId="0" borderId="0"/>
    <xf numFmtId="9" fontId="3" fillId="0" borderId="0" applyFont="0" applyFill="0" applyBorder="0" applyAlignment="0" applyProtection="0"/>
    <xf numFmtId="0" fontId="2" fillId="0" borderId="0"/>
    <xf numFmtId="0" fontId="1" fillId="0" borderId="0"/>
    <xf numFmtId="0" fontId="2" fillId="0" borderId="0"/>
    <xf numFmtId="0" fontId="2" fillId="0" borderId="0"/>
    <xf numFmtId="0" fontId="1" fillId="0" borderId="0"/>
    <xf numFmtId="9" fontId="3" fillId="0" borderId="0" applyFont="0" applyFill="0" applyBorder="0" applyAlignment="0" applyProtection="0"/>
    <xf numFmtId="43" fontId="73"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73" fillId="0" borderId="0"/>
    <xf numFmtId="0" fontId="1" fillId="42" borderId="25" applyNumberFormat="0" applyFont="0" applyAlignment="0" applyProtection="0"/>
    <xf numFmtId="0" fontId="1" fillId="42" borderId="25" applyNumberFormat="0" applyFont="0" applyAlignment="0" applyProtection="0"/>
    <xf numFmtId="0" fontId="1" fillId="42" borderId="25" applyNumberFormat="0" applyFont="0" applyAlignment="0" applyProtection="0"/>
    <xf numFmtId="9" fontId="5" fillId="0" borderId="0" applyFont="0" applyFill="0" applyBorder="0" applyAlignment="0" applyProtection="0"/>
    <xf numFmtId="0" fontId="74" fillId="0" borderId="0"/>
    <xf numFmtId="43" fontId="74" fillId="0" borderId="0" applyFont="0" applyFill="0" applyBorder="0" applyAlignment="0" applyProtection="0"/>
  </cellStyleXfs>
  <cellXfs count="195">
    <xf numFmtId="0" fontId="0" fillId="0" borderId="0" xfId="0"/>
    <xf numFmtId="0" fontId="0" fillId="2" borderId="0" xfId="0" applyFill="1"/>
    <xf numFmtId="0" fontId="4" fillId="0" borderId="0" xfId="0" applyFont="1" applyAlignment="1">
      <alignment horizontal="left"/>
    </xf>
    <xf numFmtId="0" fontId="57" fillId="0" borderId="0" xfId="0" applyFont="1"/>
    <xf numFmtId="0" fontId="0" fillId="0" borderId="0" xfId="0" applyAlignment="1">
      <alignment vertical="center"/>
    </xf>
    <xf numFmtId="0" fontId="53" fillId="0" borderId="0" xfId="0" applyFont="1" applyAlignment="1">
      <alignment vertical="center"/>
    </xf>
    <xf numFmtId="0" fontId="52" fillId="0" borderId="0" xfId="0" applyFont="1" applyAlignment="1">
      <alignment vertical="center"/>
    </xf>
    <xf numFmtId="0" fontId="58" fillId="0" borderId="0" xfId="0" applyFont="1" applyAlignment="1">
      <alignment vertical="center"/>
    </xf>
    <xf numFmtId="0" fontId="0" fillId="0" borderId="0" xfId="0" applyAlignment="1">
      <alignment vertical="center" wrapText="1"/>
    </xf>
    <xf numFmtId="0" fontId="59" fillId="2" borderId="0" xfId="0" applyFont="1" applyFill="1"/>
    <xf numFmtId="0" fontId="59" fillId="0" borderId="0" xfId="0" applyFont="1"/>
    <xf numFmtId="0" fontId="62" fillId="33" borderId="14" xfId="0" applyFont="1" applyFill="1" applyBorder="1" applyAlignment="1">
      <alignment horizontal="center" wrapText="1"/>
    </xf>
    <xf numFmtId="0" fontId="62" fillId="33" borderId="15" xfId="0" applyFont="1" applyFill="1" applyBorder="1" applyAlignment="1">
      <alignment horizontal="center" wrapText="1"/>
    </xf>
    <xf numFmtId="0" fontId="62" fillId="33" borderId="16" xfId="0" applyFont="1" applyFill="1" applyBorder="1" applyAlignment="1">
      <alignment horizontal="center" wrapText="1"/>
    </xf>
    <xf numFmtId="0" fontId="60" fillId="0" borderId="0" xfId="0" applyFont="1"/>
    <xf numFmtId="0" fontId="64" fillId="0" borderId="0" xfId="0" applyFont="1"/>
    <xf numFmtId="173" fontId="59" fillId="0" borderId="19" xfId="0" applyNumberFormat="1" applyFont="1" applyBorder="1"/>
    <xf numFmtId="43" fontId="59" fillId="0" borderId="0" xfId="0" applyNumberFormat="1" applyFont="1"/>
    <xf numFmtId="0" fontId="59" fillId="0" borderId="0" xfId="0" pivotButton="1" applyFont="1"/>
    <xf numFmtId="164" fontId="60" fillId="0" borderId="19" xfId="0" applyNumberFormat="1" applyFont="1" applyBorder="1"/>
    <xf numFmtId="0" fontId="59" fillId="0" borderId="0" xfId="0" applyFont="1" applyAlignment="1">
      <alignment vertical="center"/>
    </xf>
    <xf numFmtId="0" fontId="68" fillId="0" borderId="0" xfId="0" applyFont="1" applyAlignment="1">
      <alignment vertical="center"/>
    </xf>
    <xf numFmtId="43" fontId="59" fillId="0" borderId="0" xfId="0" applyNumberFormat="1" applyFont="1" applyAlignment="1">
      <alignment vertical="center"/>
    </xf>
    <xf numFmtId="10" fontId="59" fillId="0" borderId="0" xfId="0" applyNumberFormat="1" applyFont="1" applyAlignment="1">
      <alignment vertical="center"/>
    </xf>
    <xf numFmtId="0" fontId="60" fillId="36" borderId="0" xfId="0" applyFont="1" applyFill="1" applyAlignment="1">
      <alignment vertical="center"/>
    </xf>
    <xf numFmtId="0" fontId="59" fillId="36" borderId="0" xfId="0" applyFont="1" applyFill="1" applyAlignment="1">
      <alignment vertical="center"/>
    </xf>
    <xf numFmtId="0" fontId="60" fillId="36" borderId="22" xfId="0" applyFont="1" applyFill="1" applyBorder="1" applyAlignment="1">
      <alignment vertical="center" wrapText="1"/>
    </xf>
    <xf numFmtId="0" fontId="69" fillId="0" borderId="0" xfId="0" applyFont="1" applyAlignment="1">
      <alignment vertical="center"/>
    </xf>
    <xf numFmtId="0" fontId="63" fillId="0" borderId="0" xfId="0" applyFont="1" applyAlignment="1">
      <alignment vertical="center"/>
    </xf>
    <xf numFmtId="0" fontId="63" fillId="0" borderId="0" xfId="0" pivotButton="1" applyFont="1" applyAlignment="1">
      <alignment vertical="center"/>
    </xf>
    <xf numFmtId="43" fontId="63" fillId="0" borderId="19" xfId="0" applyNumberFormat="1" applyFont="1" applyBorder="1" applyAlignment="1">
      <alignment vertical="center"/>
    </xf>
    <xf numFmtId="0" fontId="66" fillId="0" borderId="0" xfId="0" applyFont="1" applyAlignment="1">
      <alignment vertical="center"/>
    </xf>
    <xf numFmtId="0" fontId="63" fillId="36" borderId="0" xfId="0" applyFont="1" applyFill="1" applyAlignment="1">
      <alignment vertical="center"/>
    </xf>
    <xf numFmtId="0" fontId="66" fillId="36" borderId="22" xfId="0" applyFont="1" applyFill="1" applyBorder="1" applyAlignment="1">
      <alignment vertical="center" wrapText="1"/>
    </xf>
    <xf numFmtId="0" fontId="70" fillId="32" borderId="0" xfId="0" applyFont="1" applyFill="1" applyAlignment="1">
      <alignment vertical="center"/>
    </xf>
    <xf numFmtId="43" fontId="71"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44" fontId="63" fillId="34" borderId="0" xfId="8846" applyFont="1" applyFill="1" applyAlignment="1">
      <alignment horizontal="center" vertical="center"/>
    </xf>
    <xf numFmtId="172" fontId="63" fillId="2" borderId="0" xfId="8846" applyNumberFormat="1" applyFont="1" applyFill="1" applyAlignment="1">
      <alignment horizontal="center" vertical="center"/>
    </xf>
    <xf numFmtId="1" fontId="63" fillId="2" borderId="0" xfId="8846" applyNumberFormat="1" applyFont="1" applyFill="1" applyAlignment="1">
      <alignment horizontal="center" vertical="center"/>
    </xf>
    <xf numFmtId="0" fontId="66" fillId="0" borderId="0" xfId="0" applyFont="1" applyAlignment="1">
      <alignment horizontal="right" vertical="center"/>
    </xf>
    <xf numFmtId="0" fontId="70" fillId="40" borderId="21" xfId="0" applyFont="1" applyFill="1" applyBorder="1" applyAlignment="1">
      <alignment vertical="center"/>
    </xf>
    <xf numFmtId="0" fontId="66" fillId="38" borderId="0" xfId="0" applyFont="1" applyFill="1" applyAlignment="1">
      <alignment vertical="center"/>
    </xf>
    <xf numFmtId="0" fontId="63" fillId="38" borderId="0" xfId="0" applyFont="1" applyFill="1" applyAlignment="1">
      <alignment vertical="center"/>
    </xf>
    <xf numFmtId="10" fontId="70" fillId="40" borderId="21" xfId="33" applyNumberFormat="1" applyFont="1" applyFill="1" applyBorder="1" applyAlignment="1">
      <alignment vertical="center"/>
    </xf>
    <xf numFmtId="0" fontId="66" fillId="34" borderId="22" xfId="0" applyFont="1" applyFill="1" applyBorder="1" applyAlignment="1">
      <alignment vertical="center" wrapText="1"/>
    </xf>
    <xf numFmtId="0" fontId="70" fillId="32" borderId="0" xfId="0" applyFont="1" applyFill="1" applyAlignment="1">
      <alignment horizontal="center" vertical="center"/>
    </xf>
    <xf numFmtId="172" fontId="63" fillId="0" borderId="19" xfId="0" applyNumberFormat="1" applyFont="1" applyBorder="1" applyAlignment="1">
      <alignment vertical="center"/>
    </xf>
    <xf numFmtId="0" fontId="70" fillId="0" borderId="0" xfId="0" applyFont="1" applyAlignment="1">
      <alignment vertical="center"/>
    </xf>
    <xf numFmtId="0" fontId="67" fillId="0" borderId="0" xfId="0" applyFont="1" applyAlignment="1">
      <alignment vertical="center"/>
    </xf>
    <xf numFmtId="0" fontId="61" fillId="41" borderId="21" xfId="0" applyFont="1" applyFill="1" applyBorder="1" applyAlignment="1">
      <alignment horizontal="center"/>
    </xf>
    <xf numFmtId="0" fontId="65" fillId="41" borderId="0" xfId="0" applyFont="1" applyFill="1" applyAlignment="1">
      <alignment horizontal="center"/>
    </xf>
    <xf numFmtId="0" fontId="65" fillId="41" borderId="24" xfId="0" applyFont="1" applyFill="1" applyBorder="1" applyAlignment="1">
      <alignment vertical="center" wrapText="1"/>
    </xf>
    <xf numFmtId="0" fontId="65" fillId="41" borderId="24" xfId="0" applyFont="1" applyFill="1" applyBorder="1" applyAlignment="1">
      <alignment horizontal="center" vertical="center" wrapText="1"/>
    </xf>
    <xf numFmtId="168" fontId="60" fillId="0" borderId="23" xfId="32" applyNumberFormat="1" applyFont="1" applyBorder="1" applyAlignment="1">
      <alignment vertical="center"/>
    </xf>
    <xf numFmtId="169" fontId="60" fillId="0" borderId="23" xfId="32" applyNumberFormat="1" applyFont="1" applyBorder="1" applyAlignment="1">
      <alignment vertical="center"/>
    </xf>
    <xf numFmtId="0" fontId="60" fillId="39" borderId="23" xfId="0" applyFont="1" applyFill="1" applyBorder="1" applyAlignment="1">
      <alignment vertical="center"/>
    </xf>
    <xf numFmtId="169" fontId="60" fillId="39" borderId="23" xfId="0" applyNumberFormat="1" applyFont="1" applyFill="1" applyBorder="1" applyAlignment="1">
      <alignment vertical="center"/>
    </xf>
    <xf numFmtId="0" fontId="59" fillId="0" borderId="23" xfId="0" applyFont="1" applyBorder="1" applyAlignment="1">
      <alignment vertical="center"/>
    </xf>
    <xf numFmtId="170" fontId="59" fillId="0" borderId="23" xfId="32" applyNumberFormat="1" applyFont="1" applyBorder="1" applyAlignment="1">
      <alignment vertical="center"/>
    </xf>
    <xf numFmtId="0" fontId="59" fillId="39" borderId="23" xfId="0" applyFont="1" applyFill="1" applyBorder="1" applyAlignment="1">
      <alignment vertical="center"/>
    </xf>
    <xf numFmtId="9" fontId="65" fillId="41" borderId="24" xfId="33" applyFont="1" applyFill="1" applyBorder="1" applyAlignment="1">
      <alignment horizontal="center" vertical="center" wrapText="1"/>
    </xf>
    <xf numFmtId="168" fontId="59" fillId="0" borderId="23" xfId="32" applyNumberFormat="1" applyFont="1" applyBorder="1" applyAlignment="1">
      <alignment vertical="center"/>
    </xf>
    <xf numFmtId="10" fontId="59" fillId="0" borderId="23" xfId="33" applyNumberFormat="1" applyFont="1" applyBorder="1" applyAlignment="1">
      <alignment vertical="center"/>
    </xf>
    <xf numFmtId="174" fontId="59" fillId="0" borderId="23" xfId="32" applyNumberFormat="1" applyFont="1" applyBorder="1" applyAlignment="1">
      <alignment vertical="center"/>
    </xf>
    <xf numFmtId="0" fontId="61" fillId="41" borderId="24" xfId="0" applyFont="1" applyFill="1" applyBorder="1" applyAlignment="1">
      <alignment vertical="center" wrapText="1"/>
    </xf>
    <xf numFmtId="168" fontId="61" fillId="41" borderId="23" xfId="32" applyNumberFormat="1" applyFont="1" applyFill="1" applyBorder="1" applyAlignment="1">
      <alignment vertical="center"/>
    </xf>
    <xf numFmtId="0" fontId="65" fillId="41" borderId="24" xfId="0" applyFont="1" applyFill="1" applyBorder="1" applyAlignment="1">
      <alignment horizontal="right" vertical="center" wrapText="1"/>
    </xf>
    <xf numFmtId="174" fontId="61" fillId="41" borderId="23" xfId="32" applyNumberFormat="1" applyFont="1" applyFill="1" applyBorder="1" applyAlignment="1">
      <alignment horizontal="right" vertical="center"/>
    </xf>
    <xf numFmtId="174" fontId="59" fillId="39" borderId="23" xfId="0" applyNumberFormat="1" applyFont="1" applyFill="1" applyBorder="1" applyAlignment="1">
      <alignment horizontal="right" vertical="center"/>
    </xf>
    <xf numFmtId="174" fontId="59" fillId="0" borderId="23" xfId="32" applyNumberFormat="1" applyFont="1" applyBorder="1" applyAlignment="1">
      <alignment horizontal="right" vertical="center"/>
    </xf>
    <xf numFmtId="174" fontId="59" fillId="0" borderId="23" xfId="0" applyNumberFormat="1" applyFont="1" applyBorder="1" applyAlignment="1">
      <alignment horizontal="right" vertical="center"/>
    </xf>
    <xf numFmtId="174" fontId="59" fillId="39" borderId="23" xfId="32" applyNumberFormat="1" applyFont="1" applyFill="1" applyBorder="1" applyAlignment="1">
      <alignment horizontal="right" vertical="center"/>
    </xf>
    <xf numFmtId="174" fontId="61" fillId="41" borderId="24" xfId="0" applyNumberFormat="1" applyFont="1" applyFill="1" applyBorder="1" applyAlignment="1">
      <alignment horizontal="right" vertical="center" wrapText="1"/>
    </xf>
    <xf numFmtId="172" fontId="0" fillId="0" borderId="0" xfId="0" applyNumberFormat="1"/>
    <xf numFmtId="0" fontId="59" fillId="0" borderId="24" xfId="0" applyFont="1" applyBorder="1" applyAlignment="1">
      <alignment vertical="center"/>
    </xf>
    <xf numFmtId="0" fontId="75" fillId="41" borderId="24" xfId="0" applyFont="1" applyFill="1" applyBorder="1" applyAlignment="1">
      <alignment vertical="center" wrapText="1"/>
    </xf>
    <xf numFmtId="0" fontId="76" fillId="41" borderId="24" xfId="0" applyFont="1" applyFill="1" applyBorder="1" applyAlignment="1">
      <alignment horizontal="center" vertical="center" wrapText="1"/>
    </xf>
    <xf numFmtId="169" fontId="77" fillId="0" borderId="23" xfId="32" applyNumberFormat="1" applyFont="1" applyBorder="1" applyAlignment="1">
      <alignment vertical="center"/>
    </xf>
    <xf numFmtId="0" fontId="78" fillId="0" borderId="23" xfId="0" applyFont="1" applyBorder="1" applyAlignment="1">
      <alignment vertical="center"/>
    </xf>
    <xf numFmtId="170" fontId="78" fillId="0" borderId="23" xfId="32" applyNumberFormat="1" applyFont="1" applyBorder="1" applyAlignment="1">
      <alignment vertical="center"/>
    </xf>
    <xf numFmtId="0" fontId="78" fillId="39" borderId="23" xfId="0" applyFont="1" applyFill="1" applyBorder="1" applyAlignment="1">
      <alignment vertical="center"/>
    </xf>
    <xf numFmtId="165" fontId="78" fillId="39" borderId="23" xfId="33" applyNumberFormat="1" applyFont="1" applyFill="1" applyBorder="1" applyAlignment="1">
      <alignment vertical="center"/>
    </xf>
    <xf numFmtId="0" fontId="77" fillId="0" borderId="23" xfId="0" applyFont="1" applyBorder="1" applyAlignment="1">
      <alignment vertical="center"/>
    </xf>
    <xf numFmtId="2" fontId="59" fillId="0" borderId="23" xfId="32" applyNumberFormat="1" applyFont="1" applyBorder="1" applyAlignment="1">
      <alignment vertical="center"/>
    </xf>
    <xf numFmtId="9" fontId="0" fillId="0" borderId="0" xfId="33" applyFont="1" applyAlignment="1">
      <alignment vertical="center"/>
    </xf>
    <xf numFmtId="0" fontId="63" fillId="0" borderId="22" xfId="0" applyFont="1" applyBorder="1" applyAlignment="1">
      <alignment vertical="center" wrapText="1"/>
    </xf>
    <xf numFmtId="174" fontId="59" fillId="0" borderId="24" xfId="32" applyNumberFormat="1" applyFont="1" applyBorder="1" applyAlignment="1">
      <alignment horizontal="right" vertical="center"/>
    </xf>
    <xf numFmtId="174" fontId="59" fillId="0" borderId="24" xfId="0" applyNumberFormat="1" applyFont="1" applyBorder="1" applyAlignment="1">
      <alignment horizontal="right" vertical="center"/>
    </xf>
    <xf numFmtId="168" fontId="68" fillId="0" borderId="0" xfId="0" applyNumberFormat="1" applyFont="1" applyAlignment="1">
      <alignment vertical="center"/>
    </xf>
    <xf numFmtId="0" fontId="80" fillId="0" borderId="0" xfId="0" applyFont="1" applyAlignment="1">
      <alignment horizontal="left"/>
    </xf>
    <xf numFmtId="176" fontId="0" fillId="0" borderId="0" xfId="0" applyNumberFormat="1"/>
    <xf numFmtId="0" fontId="65" fillId="41" borderId="0" xfId="0" applyFont="1" applyFill="1"/>
    <xf numFmtId="0" fontId="0" fillId="0" borderId="0" xfId="0" applyAlignment="1">
      <alignment horizontal="right"/>
    </xf>
    <xf numFmtId="168" fontId="77" fillId="44" borderId="23" xfId="32" applyNumberFormat="1" applyFont="1" applyFill="1" applyBorder="1" applyAlignment="1">
      <alignment vertical="center"/>
    </xf>
    <xf numFmtId="169" fontId="77" fillId="44" borderId="23" xfId="32" applyNumberFormat="1" applyFont="1" applyFill="1" applyBorder="1" applyAlignment="1">
      <alignment vertical="center"/>
    </xf>
    <xf numFmtId="0" fontId="62" fillId="33" borderId="27" xfId="0" applyFont="1" applyFill="1" applyBorder="1" applyAlignment="1">
      <alignment horizontal="center" wrapText="1"/>
    </xf>
    <xf numFmtId="0" fontId="62" fillId="33" borderId="0" xfId="0" applyFont="1" applyFill="1" applyAlignment="1">
      <alignment horizontal="center" wrapText="1"/>
    </xf>
    <xf numFmtId="0" fontId="62" fillId="33" borderId="28" xfId="0" applyFont="1" applyFill="1" applyBorder="1" applyAlignment="1">
      <alignment horizontal="center" wrapText="1"/>
    </xf>
    <xf numFmtId="10" fontId="59" fillId="0" borderId="0" xfId="33" applyNumberFormat="1" applyFont="1" applyFill="1" applyBorder="1" applyAlignment="1">
      <alignment vertical="center"/>
    </xf>
    <xf numFmtId="0" fontId="81" fillId="0" borderId="0" xfId="0" applyFont="1" applyAlignment="1">
      <alignment vertical="center"/>
    </xf>
    <xf numFmtId="174" fontId="0" fillId="0" borderId="0" xfId="8846" applyNumberFormat="1" applyFont="1"/>
    <xf numFmtId="0" fontId="66" fillId="36" borderId="22" xfId="0" applyFont="1" applyFill="1" applyBorder="1" applyAlignment="1">
      <alignment vertical="center"/>
    </xf>
    <xf numFmtId="0" fontId="4" fillId="39" borderId="0" xfId="0" applyFont="1" applyFill="1"/>
    <xf numFmtId="0" fontId="82" fillId="39" borderId="0" xfId="0" applyFont="1" applyFill="1"/>
    <xf numFmtId="0" fontId="0" fillId="39" borderId="0" xfId="0" applyFill="1"/>
    <xf numFmtId="0" fontId="82" fillId="39" borderId="0" xfId="0" applyFont="1" applyFill="1" applyAlignment="1">
      <alignment horizontal="center" vertical="center"/>
    </xf>
    <xf numFmtId="0" fontId="58" fillId="39" borderId="26" xfId="0" applyFont="1" applyFill="1" applyBorder="1" applyAlignment="1">
      <alignment horizontal="right"/>
    </xf>
    <xf numFmtId="7" fontId="0" fillId="0" borderId="0" xfId="0" applyNumberFormat="1"/>
    <xf numFmtId="164" fontId="0" fillId="0" borderId="0" xfId="32" applyNumberFormat="1" applyFont="1"/>
    <xf numFmtId="0" fontId="0" fillId="0" borderId="0" xfId="0" pivotButton="1"/>
    <xf numFmtId="0" fontId="0" fillId="0" borderId="0" xfId="0" applyAlignment="1">
      <alignment horizontal="left"/>
    </xf>
    <xf numFmtId="0" fontId="0" fillId="0" borderId="0" xfId="0" applyAlignment="1">
      <alignment horizontal="left" indent="6"/>
    </xf>
    <xf numFmtId="169" fontId="0" fillId="2" borderId="0" xfId="32" applyNumberFormat="1" applyFont="1" applyFill="1" applyBorder="1"/>
    <xf numFmtId="0" fontId="4" fillId="2" borderId="29" xfId="0" applyFont="1" applyFill="1" applyBorder="1" applyAlignment="1">
      <alignment horizontal="center"/>
    </xf>
    <xf numFmtId="169" fontId="83" fillId="2" borderId="0" xfId="32" applyNumberFormat="1" applyFont="1" applyFill="1" applyBorder="1"/>
    <xf numFmtId="3" fontId="0" fillId="2" borderId="22" xfId="32" applyNumberFormat="1" applyFont="1" applyFill="1" applyBorder="1"/>
    <xf numFmtId="0" fontId="4" fillId="2" borderId="22" xfId="0" applyFont="1" applyFill="1" applyBorder="1" applyAlignment="1">
      <alignment horizontal="center"/>
    </xf>
    <xf numFmtId="9" fontId="0" fillId="0" borderId="22" xfId="33" applyFont="1" applyBorder="1"/>
    <xf numFmtId="0" fontId="59" fillId="0" borderId="0" xfId="0" applyFont="1" applyAlignment="1">
      <alignment horizontal="left"/>
    </xf>
    <xf numFmtId="175" fontId="59" fillId="0" borderId="0" xfId="0" applyNumberFormat="1" applyFont="1"/>
    <xf numFmtId="168" fontId="59" fillId="39" borderId="23" xfId="0" applyNumberFormat="1" applyFont="1" applyFill="1" applyBorder="1" applyAlignment="1">
      <alignment vertical="center"/>
    </xf>
    <xf numFmtId="177" fontId="59" fillId="0" borderId="23" xfId="32" applyNumberFormat="1" applyFont="1" applyBorder="1" applyAlignment="1">
      <alignment vertical="center"/>
    </xf>
    <xf numFmtId="174" fontId="67" fillId="2" borderId="0" xfId="32" applyNumberFormat="1" applyFont="1" applyFill="1" applyBorder="1" applyAlignment="1">
      <alignment vertical="center"/>
    </xf>
    <xf numFmtId="0" fontId="67" fillId="2" borderId="0" xfId="0" applyFont="1" applyFill="1" applyAlignment="1">
      <alignment vertical="center"/>
    </xf>
    <xf numFmtId="170" fontId="67" fillId="2" borderId="0" xfId="32" applyNumberFormat="1" applyFont="1" applyFill="1" applyBorder="1" applyAlignment="1">
      <alignment vertical="center"/>
    </xf>
    <xf numFmtId="0" fontId="64" fillId="2" borderId="0" xfId="0" applyFont="1" applyFill="1"/>
    <xf numFmtId="0" fontId="61" fillId="2" borderId="0" xfId="0" applyFont="1" applyFill="1"/>
    <xf numFmtId="9" fontId="59" fillId="2" borderId="0" xfId="33" applyFont="1" applyFill="1"/>
    <xf numFmtId="0" fontId="60" fillId="2" borderId="0" xfId="0" applyFont="1" applyFill="1" applyAlignment="1">
      <alignment horizontal="center"/>
    </xf>
    <xf numFmtId="0" fontId="0" fillId="0" borderId="0" xfId="0" applyAlignment="1">
      <alignment wrapText="1"/>
    </xf>
    <xf numFmtId="177" fontId="59" fillId="39" borderId="23" xfId="0" applyNumberFormat="1" applyFont="1" applyFill="1" applyBorder="1" applyAlignment="1">
      <alignment vertical="center"/>
    </xf>
    <xf numFmtId="43" fontId="0" fillId="0" borderId="0" xfId="32" applyFont="1"/>
    <xf numFmtId="9" fontId="0" fillId="0" borderId="0" xfId="33" applyFont="1"/>
    <xf numFmtId="0" fontId="60" fillId="45" borderId="0" xfId="0" applyFont="1" applyFill="1"/>
    <xf numFmtId="0" fontId="59" fillId="45" borderId="0" xfId="0" applyFont="1" applyFill="1"/>
    <xf numFmtId="0" fontId="60" fillId="46" borderId="0" xfId="0" applyFont="1" applyFill="1"/>
    <xf numFmtId="0" fontId="59" fillId="46" borderId="0" xfId="0" applyFont="1" applyFill="1"/>
    <xf numFmtId="0" fontId="61" fillId="45" borderId="0" xfId="0" applyFont="1" applyFill="1" applyAlignment="1">
      <alignment vertical="center"/>
    </xf>
    <xf numFmtId="0" fontId="61" fillId="46" borderId="0" xfId="0" applyFont="1" applyFill="1" applyAlignment="1">
      <alignment vertical="center"/>
    </xf>
    <xf numFmtId="0" fontId="65" fillId="46" borderId="24" xfId="0" applyFont="1" applyFill="1" applyBorder="1" applyAlignment="1">
      <alignment horizontal="right" vertical="center" wrapText="1"/>
    </xf>
    <xf numFmtId="0" fontId="61" fillId="46" borderId="24" xfId="0" applyFont="1" applyFill="1" applyBorder="1" applyAlignment="1">
      <alignment vertical="center" wrapText="1"/>
    </xf>
    <xf numFmtId="0" fontId="61" fillId="45" borderId="24" xfId="0" applyFont="1" applyFill="1" applyBorder="1" applyAlignment="1">
      <alignment vertical="center" wrapText="1"/>
    </xf>
    <xf numFmtId="0" fontId="65" fillId="45" borderId="24" xfId="0" applyFont="1" applyFill="1" applyBorder="1" applyAlignment="1">
      <alignment horizontal="right" vertical="center" wrapText="1"/>
    </xf>
    <xf numFmtId="1" fontId="65" fillId="41" borderId="24" xfId="32" applyNumberFormat="1" applyFont="1" applyFill="1" applyBorder="1" applyAlignment="1">
      <alignment horizontal="right" vertical="center" wrapText="1"/>
    </xf>
    <xf numFmtId="0" fontId="0" fillId="39" borderId="26" xfId="0" applyFill="1" applyBorder="1" applyAlignment="1">
      <alignment horizontal="center"/>
    </xf>
    <xf numFmtId="0" fontId="58" fillId="34" borderId="26" xfId="0" applyFont="1" applyFill="1" applyBorder="1" applyAlignment="1">
      <alignment horizontal="right"/>
    </xf>
    <xf numFmtId="0" fontId="65" fillId="47" borderId="0" xfId="0" applyFont="1" applyFill="1"/>
    <xf numFmtId="0" fontId="61" fillId="47" borderId="0" xfId="0" applyFont="1" applyFill="1"/>
    <xf numFmtId="178" fontId="59" fillId="0" borderId="0" xfId="32" applyNumberFormat="1" applyFont="1" applyAlignment="1">
      <alignment vertical="center"/>
    </xf>
    <xf numFmtId="9" fontId="59" fillId="0" borderId="0" xfId="0" applyNumberFormat="1" applyFont="1" applyAlignment="1">
      <alignment vertical="center"/>
    </xf>
    <xf numFmtId="178" fontId="0" fillId="0" borderId="0" xfId="0" applyNumberFormat="1"/>
    <xf numFmtId="4" fontId="0" fillId="0" borderId="0" xfId="0" applyNumberFormat="1"/>
    <xf numFmtId="0" fontId="85" fillId="34" borderId="0" xfId="0" applyFont="1" applyFill="1"/>
    <xf numFmtId="3" fontId="0" fillId="48" borderId="0" xfId="0" applyNumberFormat="1" applyFill="1"/>
    <xf numFmtId="3" fontId="79" fillId="49" borderId="0" xfId="0" applyNumberFormat="1" applyFont="1" applyFill="1"/>
    <xf numFmtId="3" fontId="0" fillId="39" borderId="0" xfId="0" applyNumberFormat="1" applyFill="1"/>
    <xf numFmtId="179" fontId="0" fillId="48" borderId="0" xfId="0" applyNumberFormat="1" applyFill="1"/>
    <xf numFmtId="9" fontId="0" fillId="39" borderId="0" xfId="33" applyFont="1" applyFill="1"/>
    <xf numFmtId="9" fontId="79" fillId="49" borderId="0" xfId="33" applyFont="1" applyFill="1"/>
    <xf numFmtId="43" fontId="59" fillId="0" borderId="23" xfId="0" applyNumberFormat="1" applyFont="1" applyBorder="1" applyAlignment="1">
      <alignment vertical="center"/>
    </xf>
    <xf numFmtId="0" fontId="63" fillId="37" borderId="0" xfId="4372" applyFont="1" applyFill="1" applyAlignment="1">
      <alignment vertical="center"/>
    </xf>
    <xf numFmtId="0" fontId="63" fillId="35" borderId="0" xfId="4372" applyFont="1" applyFill="1" applyAlignment="1">
      <alignment vertical="center"/>
    </xf>
    <xf numFmtId="43" fontId="59" fillId="0" borderId="26" xfId="0" applyNumberFormat="1" applyFont="1" applyBorder="1"/>
    <xf numFmtId="0" fontId="59" fillId="0" borderId="26" xfId="0" applyFont="1" applyBorder="1"/>
    <xf numFmtId="9" fontId="0" fillId="0" borderId="26" xfId="33" applyFont="1" applyBorder="1" applyAlignment="1">
      <alignment vertical="center"/>
    </xf>
    <xf numFmtId="0" fontId="86" fillId="0" borderId="0" xfId="0" applyFont="1" applyAlignment="1">
      <alignment vertical="center"/>
    </xf>
    <xf numFmtId="43" fontId="59" fillId="0" borderId="30" xfId="0" applyNumberFormat="1" applyFont="1" applyBorder="1"/>
    <xf numFmtId="43" fontId="59" fillId="0" borderId="31" xfId="0" applyNumberFormat="1" applyFont="1" applyBorder="1"/>
    <xf numFmtId="43" fontId="59" fillId="0" borderId="1" xfId="0" applyNumberFormat="1" applyFont="1" applyBorder="1"/>
    <xf numFmtId="43" fontId="59" fillId="0" borderId="32" xfId="0" applyNumberFormat="1" applyFont="1" applyBorder="1"/>
    <xf numFmtId="9" fontId="79" fillId="39" borderId="0" xfId="33" applyFont="1" applyFill="1"/>
    <xf numFmtId="0" fontId="61" fillId="50" borderId="0" xfId="0" applyFont="1" applyFill="1" applyAlignment="1">
      <alignment vertical="center"/>
    </xf>
    <xf numFmtId="0" fontId="60" fillId="50" borderId="0" xfId="0" applyFont="1" applyFill="1"/>
    <xf numFmtId="0" fontId="59" fillId="50" borderId="0" xfId="0" applyFont="1" applyFill="1"/>
    <xf numFmtId="176" fontId="0" fillId="0" borderId="0" xfId="0" applyNumberFormat="1" applyAlignment="1">
      <alignment vertical="center"/>
    </xf>
    <xf numFmtId="174" fontId="59" fillId="0" borderId="0" xfId="32" applyNumberFormat="1" applyFont="1" applyBorder="1" applyAlignment="1">
      <alignment horizontal="right" vertical="center"/>
    </xf>
    <xf numFmtId="174" fontId="59" fillId="0" borderId="0" xfId="0" applyNumberFormat="1" applyFont="1" applyAlignment="1">
      <alignment horizontal="right" vertical="center"/>
    </xf>
    <xf numFmtId="0" fontId="61" fillId="51" borderId="24" xfId="0" applyFont="1" applyFill="1" applyBorder="1" applyAlignment="1">
      <alignment vertical="center" wrapText="1"/>
    </xf>
    <xf numFmtId="0" fontId="65" fillId="51" borderId="24" xfId="0" applyFont="1" applyFill="1" applyBorder="1" applyAlignment="1">
      <alignment horizontal="right" vertical="center" wrapText="1"/>
    </xf>
    <xf numFmtId="173" fontId="87" fillId="41" borderId="0" xfId="0" applyNumberFormat="1" applyFont="1" applyFill="1" applyAlignment="1">
      <alignment horizontal="center" vertical="center" wrapText="1"/>
    </xf>
    <xf numFmtId="0" fontId="87" fillId="41" borderId="0" xfId="0" applyFont="1" applyFill="1" applyAlignment="1">
      <alignment horizontal="center" vertical="center" wrapText="1"/>
    </xf>
    <xf numFmtId="43" fontId="87" fillId="41" borderId="0" xfId="0" applyNumberFormat="1" applyFont="1" applyFill="1" applyAlignment="1">
      <alignment horizontal="center" vertical="center" wrapText="1"/>
    </xf>
    <xf numFmtId="164" fontId="59" fillId="0" borderId="0" xfId="0" applyNumberFormat="1" applyFont="1" applyAlignment="1">
      <alignment horizontal="left"/>
    </xf>
    <xf numFmtId="0" fontId="88" fillId="0" borderId="0" xfId="0" applyFont="1"/>
    <xf numFmtId="0" fontId="60" fillId="0" borderId="20" xfId="0" applyFont="1" applyBorder="1" applyAlignment="1">
      <alignment horizontal="center"/>
    </xf>
    <xf numFmtId="0" fontId="60" fillId="0" borderId="17" xfId="0" applyFont="1" applyBorder="1" applyAlignment="1">
      <alignment horizontal="center"/>
    </xf>
    <xf numFmtId="0" fontId="60" fillId="0" borderId="18" xfId="0" applyFont="1" applyBorder="1" applyAlignment="1">
      <alignment horizontal="center"/>
    </xf>
    <xf numFmtId="0" fontId="89" fillId="0" borderId="0" xfId="0" pivotButton="1" applyFont="1"/>
    <xf numFmtId="0" fontId="89" fillId="0" borderId="0" xfId="0" applyFont="1"/>
    <xf numFmtId="0" fontId="89" fillId="0" borderId="0" xfId="0" applyFont="1" applyAlignment="1">
      <alignment horizontal="left"/>
    </xf>
    <xf numFmtId="0" fontId="89" fillId="0" borderId="0" xfId="0" applyFont="1" applyAlignment="1">
      <alignment horizontal="left" indent="1"/>
    </xf>
    <xf numFmtId="175" fontId="89" fillId="0" borderId="0" xfId="0" applyNumberFormat="1" applyFont="1"/>
    <xf numFmtId="164" fontId="89" fillId="0" borderId="0" xfId="0" applyNumberFormat="1" applyFont="1"/>
  </cellXfs>
  <cellStyles count="8885">
    <cellStyle name="_x0013_" xfId="34" xr:uid="{00000000-0005-0000-0000-000000000000}"/>
    <cellStyle name="20% - Accent1 10 2" xfId="35" xr:uid="{00000000-0005-0000-0000-000001000000}"/>
    <cellStyle name="20% - Accent1 10 3" xfId="36" xr:uid="{00000000-0005-0000-0000-000002000000}"/>
    <cellStyle name="20% - Accent1 11 2" xfId="37" xr:uid="{00000000-0005-0000-0000-000003000000}"/>
    <cellStyle name="20% - Accent1 11 3" xfId="38" xr:uid="{00000000-0005-0000-0000-000004000000}"/>
    <cellStyle name="20% - Accent1 12 2" xfId="39" xr:uid="{00000000-0005-0000-0000-000005000000}"/>
    <cellStyle name="20% - Accent1 12 3" xfId="40" xr:uid="{00000000-0005-0000-0000-000006000000}"/>
    <cellStyle name="20% - Accent1 13 2" xfId="41" xr:uid="{00000000-0005-0000-0000-000007000000}"/>
    <cellStyle name="20% - Accent1 13 3" xfId="42" xr:uid="{00000000-0005-0000-0000-000008000000}"/>
    <cellStyle name="20% - Accent1 14 2" xfId="43" xr:uid="{00000000-0005-0000-0000-000009000000}"/>
    <cellStyle name="20% - Accent1 14 3" xfId="44" xr:uid="{00000000-0005-0000-0000-00000A000000}"/>
    <cellStyle name="20% - Accent1 15" xfId="45" xr:uid="{00000000-0005-0000-0000-00000B000000}"/>
    <cellStyle name="20% - Accent1 15 2" xfId="46" xr:uid="{00000000-0005-0000-0000-00000C000000}"/>
    <cellStyle name="20% - Accent1 15 3" xfId="47" xr:uid="{00000000-0005-0000-0000-00000D000000}"/>
    <cellStyle name="20% - Accent1 15 4" xfId="48" xr:uid="{00000000-0005-0000-0000-00000E000000}"/>
    <cellStyle name="20% - Accent1 15 5" xfId="49" xr:uid="{00000000-0005-0000-0000-00000F000000}"/>
    <cellStyle name="20% - Accent1 15 6" xfId="50" xr:uid="{00000000-0005-0000-0000-000010000000}"/>
    <cellStyle name="20% - Accent1 15 7" xfId="51" xr:uid="{00000000-0005-0000-0000-000011000000}"/>
    <cellStyle name="20% - Accent1 16" xfId="52" xr:uid="{00000000-0005-0000-0000-000012000000}"/>
    <cellStyle name="20% - Accent1 17" xfId="53" xr:uid="{00000000-0005-0000-0000-000013000000}"/>
    <cellStyle name="20% - Accent1 18" xfId="54" xr:uid="{00000000-0005-0000-0000-000014000000}"/>
    <cellStyle name="20% - Accent1 19" xfId="55" xr:uid="{00000000-0005-0000-0000-000015000000}"/>
    <cellStyle name="20% - Accent1 2" xfId="56" xr:uid="{00000000-0005-0000-0000-000016000000}"/>
    <cellStyle name="20% - Accent1 2 2" xfId="57" xr:uid="{00000000-0005-0000-0000-000017000000}"/>
    <cellStyle name="20% - Accent1 2 3" xfId="58" xr:uid="{00000000-0005-0000-0000-000018000000}"/>
    <cellStyle name="20% - Accent1 2 4" xfId="59" xr:uid="{00000000-0005-0000-0000-000019000000}"/>
    <cellStyle name="20% - Accent1 2 5" xfId="60" xr:uid="{00000000-0005-0000-0000-00001A000000}"/>
    <cellStyle name="20% - Accent1 2 6" xfId="61" xr:uid="{00000000-0005-0000-0000-00001B000000}"/>
    <cellStyle name="20% - Accent1 2 7" xfId="62" xr:uid="{00000000-0005-0000-0000-00001C000000}"/>
    <cellStyle name="20% - Accent1 20" xfId="63" xr:uid="{00000000-0005-0000-0000-00001D000000}"/>
    <cellStyle name="20% - Accent1 21" xfId="64" xr:uid="{00000000-0005-0000-0000-00001E000000}"/>
    <cellStyle name="20% - Accent1 22" xfId="65" xr:uid="{00000000-0005-0000-0000-00001F000000}"/>
    <cellStyle name="20% - Accent1 3" xfId="66" xr:uid="{00000000-0005-0000-0000-000020000000}"/>
    <cellStyle name="20% - Accent1 3 2" xfId="67" xr:uid="{00000000-0005-0000-0000-000021000000}"/>
    <cellStyle name="20% - Accent1 3 3" xfId="68" xr:uid="{00000000-0005-0000-0000-000022000000}"/>
    <cellStyle name="20% - Accent1 4" xfId="69" xr:uid="{00000000-0005-0000-0000-000023000000}"/>
    <cellStyle name="20% - Accent1 4 2" xfId="70" xr:uid="{00000000-0005-0000-0000-000024000000}"/>
    <cellStyle name="20% - Accent1 4 3" xfId="71" xr:uid="{00000000-0005-0000-0000-000025000000}"/>
    <cellStyle name="20% - Accent1 5" xfId="72" xr:uid="{00000000-0005-0000-0000-000026000000}"/>
    <cellStyle name="20% - Accent1 5 2" xfId="73" xr:uid="{00000000-0005-0000-0000-000027000000}"/>
    <cellStyle name="20% - Accent1 5 3" xfId="74" xr:uid="{00000000-0005-0000-0000-000028000000}"/>
    <cellStyle name="20% - Accent1 6 2" xfId="75" xr:uid="{00000000-0005-0000-0000-000029000000}"/>
    <cellStyle name="20% - Accent1 6 3" xfId="76" xr:uid="{00000000-0005-0000-0000-00002A000000}"/>
    <cellStyle name="20% - Accent1 7 2" xfId="77" xr:uid="{00000000-0005-0000-0000-00002B000000}"/>
    <cellStyle name="20% - Accent1 7 3" xfId="78" xr:uid="{00000000-0005-0000-0000-00002C000000}"/>
    <cellStyle name="20% - Accent1 8 2" xfId="79" xr:uid="{00000000-0005-0000-0000-00002D000000}"/>
    <cellStyle name="20% - Accent1 8 3" xfId="80" xr:uid="{00000000-0005-0000-0000-00002E000000}"/>
    <cellStyle name="20% - Accent1 9 2" xfId="81" xr:uid="{00000000-0005-0000-0000-00002F000000}"/>
    <cellStyle name="20% - Accent1 9 3" xfId="82" xr:uid="{00000000-0005-0000-0000-000030000000}"/>
    <cellStyle name="20% - Accent2 10 2" xfId="83" xr:uid="{00000000-0005-0000-0000-000031000000}"/>
    <cellStyle name="20% - Accent2 10 3" xfId="84" xr:uid="{00000000-0005-0000-0000-000032000000}"/>
    <cellStyle name="20% - Accent2 11 2" xfId="85" xr:uid="{00000000-0005-0000-0000-000033000000}"/>
    <cellStyle name="20% - Accent2 11 3" xfId="86" xr:uid="{00000000-0005-0000-0000-000034000000}"/>
    <cellStyle name="20% - Accent2 12 2" xfId="87" xr:uid="{00000000-0005-0000-0000-000035000000}"/>
    <cellStyle name="20% - Accent2 12 3" xfId="88" xr:uid="{00000000-0005-0000-0000-000036000000}"/>
    <cellStyle name="20% - Accent2 13 2" xfId="89" xr:uid="{00000000-0005-0000-0000-000037000000}"/>
    <cellStyle name="20% - Accent2 13 3" xfId="90" xr:uid="{00000000-0005-0000-0000-000038000000}"/>
    <cellStyle name="20% - Accent2 14 2" xfId="91" xr:uid="{00000000-0005-0000-0000-000039000000}"/>
    <cellStyle name="20% - Accent2 14 3" xfId="92" xr:uid="{00000000-0005-0000-0000-00003A000000}"/>
    <cellStyle name="20% - Accent2 15" xfId="93" xr:uid="{00000000-0005-0000-0000-00003B000000}"/>
    <cellStyle name="20% - Accent2 15 2" xfId="94" xr:uid="{00000000-0005-0000-0000-00003C000000}"/>
    <cellStyle name="20% - Accent2 15 3" xfId="95" xr:uid="{00000000-0005-0000-0000-00003D000000}"/>
    <cellStyle name="20% - Accent2 15 4" xfId="96" xr:uid="{00000000-0005-0000-0000-00003E000000}"/>
    <cellStyle name="20% - Accent2 15 5" xfId="97" xr:uid="{00000000-0005-0000-0000-00003F000000}"/>
    <cellStyle name="20% - Accent2 15 6" xfId="98" xr:uid="{00000000-0005-0000-0000-000040000000}"/>
    <cellStyle name="20% - Accent2 15 7" xfId="99" xr:uid="{00000000-0005-0000-0000-000041000000}"/>
    <cellStyle name="20% - Accent2 16" xfId="100" xr:uid="{00000000-0005-0000-0000-000042000000}"/>
    <cellStyle name="20% - Accent2 17" xfId="101" xr:uid="{00000000-0005-0000-0000-000043000000}"/>
    <cellStyle name="20% - Accent2 18" xfId="102" xr:uid="{00000000-0005-0000-0000-000044000000}"/>
    <cellStyle name="20% - Accent2 19" xfId="103" xr:uid="{00000000-0005-0000-0000-000045000000}"/>
    <cellStyle name="20% - Accent2 2" xfId="104" xr:uid="{00000000-0005-0000-0000-000046000000}"/>
    <cellStyle name="20% - Accent2 2 2" xfId="105" xr:uid="{00000000-0005-0000-0000-000047000000}"/>
    <cellStyle name="20% - Accent2 2 3" xfId="106" xr:uid="{00000000-0005-0000-0000-000048000000}"/>
    <cellStyle name="20% - Accent2 2 4" xfId="107" xr:uid="{00000000-0005-0000-0000-000049000000}"/>
    <cellStyle name="20% - Accent2 2 5" xfId="108" xr:uid="{00000000-0005-0000-0000-00004A000000}"/>
    <cellStyle name="20% - Accent2 2 6" xfId="109" xr:uid="{00000000-0005-0000-0000-00004B000000}"/>
    <cellStyle name="20% - Accent2 2 7" xfId="110" xr:uid="{00000000-0005-0000-0000-00004C000000}"/>
    <cellStyle name="20% - Accent2 20" xfId="111" xr:uid="{00000000-0005-0000-0000-00004D000000}"/>
    <cellStyle name="20% - Accent2 21" xfId="112" xr:uid="{00000000-0005-0000-0000-00004E000000}"/>
    <cellStyle name="20% - Accent2 22" xfId="113" xr:uid="{00000000-0005-0000-0000-00004F000000}"/>
    <cellStyle name="20% - Accent2 3" xfId="114" xr:uid="{00000000-0005-0000-0000-000050000000}"/>
    <cellStyle name="20% - Accent2 3 2" xfId="115" xr:uid="{00000000-0005-0000-0000-000051000000}"/>
    <cellStyle name="20% - Accent2 3 3" xfId="116" xr:uid="{00000000-0005-0000-0000-000052000000}"/>
    <cellStyle name="20% - Accent2 4" xfId="117" xr:uid="{00000000-0005-0000-0000-000053000000}"/>
    <cellStyle name="20% - Accent2 4 2" xfId="118" xr:uid="{00000000-0005-0000-0000-000054000000}"/>
    <cellStyle name="20% - Accent2 4 3" xfId="119" xr:uid="{00000000-0005-0000-0000-000055000000}"/>
    <cellStyle name="20% - Accent2 5" xfId="120" xr:uid="{00000000-0005-0000-0000-000056000000}"/>
    <cellStyle name="20% - Accent2 5 2" xfId="121" xr:uid="{00000000-0005-0000-0000-000057000000}"/>
    <cellStyle name="20% - Accent2 5 3" xfId="122" xr:uid="{00000000-0005-0000-0000-000058000000}"/>
    <cellStyle name="20% - Accent2 6 2" xfId="123" xr:uid="{00000000-0005-0000-0000-000059000000}"/>
    <cellStyle name="20% - Accent2 6 3" xfId="124" xr:uid="{00000000-0005-0000-0000-00005A000000}"/>
    <cellStyle name="20% - Accent2 7 2" xfId="125" xr:uid="{00000000-0005-0000-0000-00005B000000}"/>
    <cellStyle name="20% - Accent2 7 3" xfId="126" xr:uid="{00000000-0005-0000-0000-00005C000000}"/>
    <cellStyle name="20% - Accent2 8 2" xfId="127" xr:uid="{00000000-0005-0000-0000-00005D000000}"/>
    <cellStyle name="20% - Accent2 8 3" xfId="128" xr:uid="{00000000-0005-0000-0000-00005E000000}"/>
    <cellStyle name="20% - Accent2 9 2" xfId="129" xr:uid="{00000000-0005-0000-0000-00005F000000}"/>
    <cellStyle name="20% - Accent2 9 3" xfId="130" xr:uid="{00000000-0005-0000-0000-000060000000}"/>
    <cellStyle name="20% - Accent3 10 2" xfId="131" xr:uid="{00000000-0005-0000-0000-000061000000}"/>
    <cellStyle name="20% - Accent3 10 3" xfId="132" xr:uid="{00000000-0005-0000-0000-000062000000}"/>
    <cellStyle name="20% - Accent3 11 2" xfId="133" xr:uid="{00000000-0005-0000-0000-000063000000}"/>
    <cellStyle name="20% - Accent3 11 3" xfId="134" xr:uid="{00000000-0005-0000-0000-000064000000}"/>
    <cellStyle name="20% - Accent3 12 2" xfId="135" xr:uid="{00000000-0005-0000-0000-000065000000}"/>
    <cellStyle name="20% - Accent3 12 3" xfId="136" xr:uid="{00000000-0005-0000-0000-000066000000}"/>
    <cellStyle name="20% - Accent3 13 2" xfId="137" xr:uid="{00000000-0005-0000-0000-000067000000}"/>
    <cellStyle name="20% - Accent3 13 3" xfId="138" xr:uid="{00000000-0005-0000-0000-000068000000}"/>
    <cellStyle name="20% - Accent3 14 2" xfId="139" xr:uid="{00000000-0005-0000-0000-000069000000}"/>
    <cellStyle name="20% - Accent3 14 3" xfId="140" xr:uid="{00000000-0005-0000-0000-00006A000000}"/>
    <cellStyle name="20% - Accent3 15" xfId="141" xr:uid="{00000000-0005-0000-0000-00006B000000}"/>
    <cellStyle name="20% - Accent3 15 2" xfId="142" xr:uid="{00000000-0005-0000-0000-00006C000000}"/>
    <cellStyle name="20% - Accent3 15 3" xfId="143" xr:uid="{00000000-0005-0000-0000-00006D000000}"/>
    <cellStyle name="20% - Accent3 15 4" xfId="144" xr:uid="{00000000-0005-0000-0000-00006E000000}"/>
    <cellStyle name="20% - Accent3 15 5" xfId="145" xr:uid="{00000000-0005-0000-0000-00006F000000}"/>
    <cellStyle name="20% - Accent3 15 6" xfId="146" xr:uid="{00000000-0005-0000-0000-000070000000}"/>
    <cellStyle name="20% - Accent3 15 7" xfId="147" xr:uid="{00000000-0005-0000-0000-000071000000}"/>
    <cellStyle name="20% - Accent3 16" xfId="148" xr:uid="{00000000-0005-0000-0000-000072000000}"/>
    <cellStyle name="20% - Accent3 17" xfId="149" xr:uid="{00000000-0005-0000-0000-000073000000}"/>
    <cellStyle name="20% - Accent3 18" xfId="150" xr:uid="{00000000-0005-0000-0000-000074000000}"/>
    <cellStyle name="20% - Accent3 19" xfId="151" xr:uid="{00000000-0005-0000-0000-000075000000}"/>
    <cellStyle name="20% - Accent3 2" xfId="152" xr:uid="{00000000-0005-0000-0000-000076000000}"/>
    <cellStyle name="20% - Accent3 2 2" xfId="153" xr:uid="{00000000-0005-0000-0000-000077000000}"/>
    <cellStyle name="20% - Accent3 2 3" xfId="154" xr:uid="{00000000-0005-0000-0000-000078000000}"/>
    <cellStyle name="20% - Accent3 2 4" xfId="155" xr:uid="{00000000-0005-0000-0000-000079000000}"/>
    <cellStyle name="20% - Accent3 2 5" xfId="156" xr:uid="{00000000-0005-0000-0000-00007A000000}"/>
    <cellStyle name="20% - Accent3 2 6" xfId="157" xr:uid="{00000000-0005-0000-0000-00007B000000}"/>
    <cellStyle name="20% - Accent3 2 7" xfId="158" xr:uid="{00000000-0005-0000-0000-00007C000000}"/>
    <cellStyle name="20% - Accent3 20" xfId="159" xr:uid="{00000000-0005-0000-0000-00007D000000}"/>
    <cellStyle name="20% - Accent3 21" xfId="160" xr:uid="{00000000-0005-0000-0000-00007E000000}"/>
    <cellStyle name="20% - Accent3 22" xfId="161" xr:uid="{00000000-0005-0000-0000-00007F000000}"/>
    <cellStyle name="20% - Accent3 3" xfId="162" xr:uid="{00000000-0005-0000-0000-000080000000}"/>
    <cellStyle name="20% - Accent3 3 2" xfId="163" xr:uid="{00000000-0005-0000-0000-000081000000}"/>
    <cellStyle name="20% - Accent3 3 3" xfId="164" xr:uid="{00000000-0005-0000-0000-000082000000}"/>
    <cellStyle name="20% - Accent3 4" xfId="165" xr:uid="{00000000-0005-0000-0000-000083000000}"/>
    <cellStyle name="20% - Accent3 4 2" xfId="166" xr:uid="{00000000-0005-0000-0000-000084000000}"/>
    <cellStyle name="20% - Accent3 4 3" xfId="167" xr:uid="{00000000-0005-0000-0000-000085000000}"/>
    <cellStyle name="20% - Accent3 5" xfId="168" xr:uid="{00000000-0005-0000-0000-000086000000}"/>
    <cellStyle name="20% - Accent3 5 2" xfId="169" xr:uid="{00000000-0005-0000-0000-000087000000}"/>
    <cellStyle name="20% - Accent3 5 3" xfId="170" xr:uid="{00000000-0005-0000-0000-000088000000}"/>
    <cellStyle name="20% - Accent3 6 2" xfId="171" xr:uid="{00000000-0005-0000-0000-000089000000}"/>
    <cellStyle name="20% - Accent3 6 3" xfId="172" xr:uid="{00000000-0005-0000-0000-00008A000000}"/>
    <cellStyle name="20% - Accent3 7 2" xfId="173" xr:uid="{00000000-0005-0000-0000-00008B000000}"/>
    <cellStyle name="20% - Accent3 7 3" xfId="174" xr:uid="{00000000-0005-0000-0000-00008C000000}"/>
    <cellStyle name="20% - Accent3 8 2" xfId="175" xr:uid="{00000000-0005-0000-0000-00008D000000}"/>
    <cellStyle name="20% - Accent3 8 3" xfId="176" xr:uid="{00000000-0005-0000-0000-00008E000000}"/>
    <cellStyle name="20% - Accent3 9 2" xfId="177" xr:uid="{00000000-0005-0000-0000-00008F000000}"/>
    <cellStyle name="20% - Accent3 9 3" xfId="178" xr:uid="{00000000-0005-0000-0000-000090000000}"/>
    <cellStyle name="20% - Accent4 10 2" xfId="179" xr:uid="{00000000-0005-0000-0000-000091000000}"/>
    <cellStyle name="20% - Accent4 10 3" xfId="180" xr:uid="{00000000-0005-0000-0000-000092000000}"/>
    <cellStyle name="20% - Accent4 11 2" xfId="181" xr:uid="{00000000-0005-0000-0000-000093000000}"/>
    <cellStyle name="20% - Accent4 11 3" xfId="182" xr:uid="{00000000-0005-0000-0000-000094000000}"/>
    <cellStyle name="20% - Accent4 12 2" xfId="183" xr:uid="{00000000-0005-0000-0000-000095000000}"/>
    <cellStyle name="20% - Accent4 12 3" xfId="184" xr:uid="{00000000-0005-0000-0000-000096000000}"/>
    <cellStyle name="20% - Accent4 13 2" xfId="185" xr:uid="{00000000-0005-0000-0000-000097000000}"/>
    <cellStyle name="20% - Accent4 13 3" xfId="186" xr:uid="{00000000-0005-0000-0000-000098000000}"/>
    <cellStyle name="20% - Accent4 14 2" xfId="187" xr:uid="{00000000-0005-0000-0000-000099000000}"/>
    <cellStyle name="20% - Accent4 14 3" xfId="188" xr:uid="{00000000-0005-0000-0000-00009A000000}"/>
    <cellStyle name="20% - Accent4 15" xfId="189" xr:uid="{00000000-0005-0000-0000-00009B000000}"/>
    <cellStyle name="20% - Accent4 15 2" xfId="190" xr:uid="{00000000-0005-0000-0000-00009C000000}"/>
    <cellStyle name="20% - Accent4 15 3" xfId="191" xr:uid="{00000000-0005-0000-0000-00009D000000}"/>
    <cellStyle name="20% - Accent4 15 4" xfId="192" xr:uid="{00000000-0005-0000-0000-00009E000000}"/>
    <cellStyle name="20% - Accent4 15 5" xfId="193" xr:uid="{00000000-0005-0000-0000-00009F000000}"/>
    <cellStyle name="20% - Accent4 15 6" xfId="194" xr:uid="{00000000-0005-0000-0000-0000A0000000}"/>
    <cellStyle name="20% - Accent4 15 7" xfId="195" xr:uid="{00000000-0005-0000-0000-0000A1000000}"/>
    <cellStyle name="20% - Accent4 16" xfId="196" xr:uid="{00000000-0005-0000-0000-0000A2000000}"/>
    <cellStyle name="20% - Accent4 17" xfId="197" xr:uid="{00000000-0005-0000-0000-0000A3000000}"/>
    <cellStyle name="20% - Accent4 18" xfId="198" xr:uid="{00000000-0005-0000-0000-0000A4000000}"/>
    <cellStyle name="20% - Accent4 19" xfId="199" xr:uid="{00000000-0005-0000-0000-0000A5000000}"/>
    <cellStyle name="20% - Accent4 2" xfId="200" xr:uid="{00000000-0005-0000-0000-0000A6000000}"/>
    <cellStyle name="20% - Accent4 2 2" xfId="201" xr:uid="{00000000-0005-0000-0000-0000A7000000}"/>
    <cellStyle name="20% - Accent4 2 3" xfId="202" xr:uid="{00000000-0005-0000-0000-0000A8000000}"/>
    <cellStyle name="20% - Accent4 2 4" xfId="203" xr:uid="{00000000-0005-0000-0000-0000A9000000}"/>
    <cellStyle name="20% - Accent4 2 5" xfId="204" xr:uid="{00000000-0005-0000-0000-0000AA000000}"/>
    <cellStyle name="20% - Accent4 2 6" xfId="205" xr:uid="{00000000-0005-0000-0000-0000AB000000}"/>
    <cellStyle name="20% - Accent4 2 7" xfId="206" xr:uid="{00000000-0005-0000-0000-0000AC000000}"/>
    <cellStyle name="20% - Accent4 20" xfId="207" xr:uid="{00000000-0005-0000-0000-0000AD000000}"/>
    <cellStyle name="20% - Accent4 21" xfId="208" xr:uid="{00000000-0005-0000-0000-0000AE000000}"/>
    <cellStyle name="20% - Accent4 22" xfId="209" xr:uid="{00000000-0005-0000-0000-0000AF000000}"/>
    <cellStyle name="20% - Accent4 3" xfId="210" xr:uid="{00000000-0005-0000-0000-0000B0000000}"/>
    <cellStyle name="20% - Accent4 3 2" xfId="211" xr:uid="{00000000-0005-0000-0000-0000B1000000}"/>
    <cellStyle name="20% - Accent4 3 3" xfId="212" xr:uid="{00000000-0005-0000-0000-0000B2000000}"/>
    <cellStyle name="20% - Accent4 4" xfId="213" xr:uid="{00000000-0005-0000-0000-0000B3000000}"/>
    <cellStyle name="20% - Accent4 4 2" xfId="214" xr:uid="{00000000-0005-0000-0000-0000B4000000}"/>
    <cellStyle name="20% - Accent4 4 3" xfId="215" xr:uid="{00000000-0005-0000-0000-0000B5000000}"/>
    <cellStyle name="20% - Accent4 5" xfId="216" xr:uid="{00000000-0005-0000-0000-0000B6000000}"/>
    <cellStyle name="20% - Accent4 5 2" xfId="217" xr:uid="{00000000-0005-0000-0000-0000B7000000}"/>
    <cellStyle name="20% - Accent4 5 3" xfId="218" xr:uid="{00000000-0005-0000-0000-0000B8000000}"/>
    <cellStyle name="20% - Accent4 6 2" xfId="219" xr:uid="{00000000-0005-0000-0000-0000B9000000}"/>
    <cellStyle name="20% - Accent4 6 3" xfId="220" xr:uid="{00000000-0005-0000-0000-0000BA000000}"/>
    <cellStyle name="20% - Accent4 7 2" xfId="221" xr:uid="{00000000-0005-0000-0000-0000BB000000}"/>
    <cellStyle name="20% - Accent4 7 3" xfId="222" xr:uid="{00000000-0005-0000-0000-0000BC000000}"/>
    <cellStyle name="20% - Accent4 8 2" xfId="223" xr:uid="{00000000-0005-0000-0000-0000BD000000}"/>
    <cellStyle name="20% - Accent4 8 3" xfId="224" xr:uid="{00000000-0005-0000-0000-0000BE000000}"/>
    <cellStyle name="20% - Accent4 9 2" xfId="225" xr:uid="{00000000-0005-0000-0000-0000BF000000}"/>
    <cellStyle name="20% - Accent4 9 3" xfId="226" xr:uid="{00000000-0005-0000-0000-0000C0000000}"/>
    <cellStyle name="20% - Accent5 10 2" xfId="227" xr:uid="{00000000-0005-0000-0000-0000C1000000}"/>
    <cellStyle name="20% - Accent5 10 3" xfId="228" xr:uid="{00000000-0005-0000-0000-0000C2000000}"/>
    <cellStyle name="20% - Accent5 11 2" xfId="229" xr:uid="{00000000-0005-0000-0000-0000C3000000}"/>
    <cellStyle name="20% - Accent5 11 3" xfId="230" xr:uid="{00000000-0005-0000-0000-0000C4000000}"/>
    <cellStyle name="20% - Accent5 12 2" xfId="231" xr:uid="{00000000-0005-0000-0000-0000C5000000}"/>
    <cellStyle name="20% - Accent5 12 3" xfId="232" xr:uid="{00000000-0005-0000-0000-0000C6000000}"/>
    <cellStyle name="20% - Accent5 13 2" xfId="233" xr:uid="{00000000-0005-0000-0000-0000C7000000}"/>
    <cellStyle name="20% - Accent5 13 3" xfId="234" xr:uid="{00000000-0005-0000-0000-0000C8000000}"/>
    <cellStyle name="20% - Accent5 14 2" xfId="235" xr:uid="{00000000-0005-0000-0000-0000C9000000}"/>
    <cellStyle name="20% - Accent5 14 3" xfId="236" xr:uid="{00000000-0005-0000-0000-0000CA000000}"/>
    <cellStyle name="20% - Accent5 15" xfId="237" xr:uid="{00000000-0005-0000-0000-0000CB000000}"/>
    <cellStyle name="20% - Accent5 15 2" xfId="238" xr:uid="{00000000-0005-0000-0000-0000CC000000}"/>
    <cellStyle name="20% - Accent5 15 3" xfId="239" xr:uid="{00000000-0005-0000-0000-0000CD000000}"/>
    <cellStyle name="20% - Accent5 15 4" xfId="240" xr:uid="{00000000-0005-0000-0000-0000CE000000}"/>
    <cellStyle name="20% - Accent5 15 5" xfId="241" xr:uid="{00000000-0005-0000-0000-0000CF000000}"/>
    <cellStyle name="20% - Accent5 15 6" xfId="242" xr:uid="{00000000-0005-0000-0000-0000D0000000}"/>
    <cellStyle name="20% - Accent5 15 7" xfId="243" xr:uid="{00000000-0005-0000-0000-0000D1000000}"/>
    <cellStyle name="20% - Accent5 16" xfId="244" xr:uid="{00000000-0005-0000-0000-0000D2000000}"/>
    <cellStyle name="20% - Accent5 17" xfId="245" xr:uid="{00000000-0005-0000-0000-0000D3000000}"/>
    <cellStyle name="20% - Accent5 18" xfId="246" xr:uid="{00000000-0005-0000-0000-0000D4000000}"/>
    <cellStyle name="20% - Accent5 19" xfId="247" xr:uid="{00000000-0005-0000-0000-0000D5000000}"/>
    <cellStyle name="20% - Accent5 2" xfId="248" xr:uid="{00000000-0005-0000-0000-0000D6000000}"/>
    <cellStyle name="20% - Accent5 2 2" xfId="249" xr:uid="{00000000-0005-0000-0000-0000D7000000}"/>
    <cellStyle name="20% - Accent5 2 3" xfId="250" xr:uid="{00000000-0005-0000-0000-0000D8000000}"/>
    <cellStyle name="20% - Accent5 2 4" xfId="251" xr:uid="{00000000-0005-0000-0000-0000D9000000}"/>
    <cellStyle name="20% - Accent5 2 5" xfId="252" xr:uid="{00000000-0005-0000-0000-0000DA000000}"/>
    <cellStyle name="20% - Accent5 2 6" xfId="253" xr:uid="{00000000-0005-0000-0000-0000DB000000}"/>
    <cellStyle name="20% - Accent5 2 7" xfId="254" xr:uid="{00000000-0005-0000-0000-0000DC000000}"/>
    <cellStyle name="20% - Accent5 20" xfId="255" xr:uid="{00000000-0005-0000-0000-0000DD000000}"/>
    <cellStyle name="20% - Accent5 21" xfId="256" xr:uid="{00000000-0005-0000-0000-0000DE000000}"/>
    <cellStyle name="20% - Accent5 22" xfId="257" xr:uid="{00000000-0005-0000-0000-0000DF000000}"/>
    <cellStyle name="20% - Accent5 3" xfId="258" xr:uid="{00000000-0005-0000-0000-0000E0000000}"/>
    <cellStyle name="20% - Accent5 3 2" xfId="259" xr:uid="{00000000-0005-0000-0000-0000E1000000}"/>
    <cellStyle name="20% - Accent5 3 3" xfId="260" xr:uid="{00000000-0005-0000-0000-0000E2000000}"/>
    <cellStyle name="20% - Accent5 4" xfId="261" xr:uid="{00000000-0005-0000-0000-0000E3000000}"/>
    <cellStyle name="20% - Accent5 4 2" xfId="262" xr:uid="{00000000-0005-0000-0000-0000E4000000}"/>
    <cellStyle name="20% - Accent5 4 3" xfId="263" xr:uid="{00000000-0005-0000-0000-0000E5000000}"/>
    <cellStyle name="20% - Accent5 5" xfId="264" xr:uid="{00000000-0005-0000-0000-0000E6000000}"/>
    <cellStyle name="20% - Accent5 5 2" xfId="265" xr:uid="{00000000-0005-0000-0000-0000E7000000}"/>
    <cellStyle name="20% - Accent5 5 3" xfId="266" xr:uid="{00000000-0005-0000-0000-0000E8000000}"/>
    <cellStyle name="20% - Accent5 6 2" xfId="267" xr:uid="{00000000-0005-0000-0000-0000E9000000}"/>
    <cellStyle name="20% - Accent5 6 3" xfId="268" xr:uid="{00000000-0005-0000-0000-0000EA000000}"/>
    <cellStyle name="20% - Accent5 7 2" xfId="269" xr:uid="{00000000-0005-0000-0000-0000EB000000}"/>
    <cellStyle name="20% - Accent5 7 3" xfId="270" xr:uid="{00000000-0005-0000-0000-0000EC000000}"/>
    <cellStyle name="20% - Accent5 8 2" xfId="271" xr:uid="{00000000-0005-0000-0000-0000ED000000}"/>
    <cellStyle name="20% - Accent5 8 3" xfId="272" xr:uid="{00000000-0005-0000-0000-0000EE000000}"/>
    <cellStyle name="20% - Accent5 9 2" xfId="273" xr:uid="{00000000-0005-0000-0000-0000EF000000}"/>
    <cellStyle name="20% - Accent5 9 3" xfId="274" xr:uid="{00000000-0005-0000-0000-0000F0000000}"/>
    <cellStyle name="20% - Accent6 10 2" xfId="275" xr:uid="{00000000-0005-0000-0000-0000F1000000}"/>
    <cellStyle name="20% - Accent6 10 3" xfId="276" xr:uid="{00000000-0005-0000-0000-0000F2000000}"/>
    <cellStyle name="20% - Accent6 11 2" xfId="277" xr:uid="{00000000-0005-0000-0000-0000F3000000}"/>
    <cellStyle name="20% - Accent6 11 3" xfId="278" xr:uid="{00000000-0005-0000-0000-0000F4000000}"/>
    <cellStyle name="20% - Accent6 12 2" xfId="279" xr:uid="{00000000-0005-0000-0000-0000F5000000}"/>
    <cellStyle name="20% - Accent6 12 3" xfId="280" xr:uid="{00000000-0005-0000-0000-0000F6000000}"/>
    <cellStyle name="20% - Accent6 13 2" xfId="281" xr:uid="{00000000-0005-0000-0000-0000F7000000}"/>
    <cellStyle name="20% - Accent6 13 3" xfId="282" xr:uid="{00000000-0005-0000-0000-0000F8000000}"/>
    <cellStyle name="20% - Accent6 14 2" xfId="283" xr:uid="{00000000-0005-0000-0000-0000F9000000}"/>
    <cellStyle name="20% - Accent6 14 3" xfId="284" xr:uid="{00000000-0005-0000-0000-0000FA000000}"/>
    <cellStyle name="20% - Accent6 15" xfId="285" xr:uid="{00000000-0005-0000-0000-0000FB000000}"/>
    <cellStyle name="20% - Accent6 15 2" xfId="286" xr:uid="{00000000-0005-0000-0000-0000FC000000}"/>
    <cellStyle name="20% - Accent6 15 3" xfId="287" xr:uid="{00000000-0005-0000-0000-0000FD000000}"/>
    <cellStyle name="20% - Accent6 15 4" xfId="288" xr:uid="{00000000-0005-0000-0000-0000FE000000}"/>
    <cellStyle name="20% - Accent6 15 5" xfId="289" xr:uid="{00000000-0005-0000-0000-0000FF000000}"/>
    <cellStyle name="20% - Accent6 15 6" xfId="290" xr:uid="{00000000-0005-0000-0000-000000010000}"/>
    <cellStyle name="20% - Accent6 15 7" xfId="291" xr:uid="{00000000-0005-0000-0000-000001010000}"/>
    <cellStyle name="20% - Accent6 16" xfId="292" xr:uid="{00000000-0005-0000-0000-000002010000}"/>
    <cellStyle name="20% - Accent6 17" xfId="293" xr:uid="{00000000-0005-0000-0000-000003010000}"/>
    <cellStyle name="20% - Accent6 18" xfId="294" xr:uid="{00000000-0005-0000-0000-000004010000}"/>
    <cellStyle name="20% - Accent6 19" xfId="295" xr:uid="{00000000-0005-0000-0000-000005010000}"/>
    <cellStyle name="20% - Accent6 2" xfId="296" xr:uid="{00000000-0005-0000-0000-000006010000}"/>
    <cellStyle name="20% - Accent6 2 2" xfId="297" xr:uid="{00000000-0005-0000-0000-000007010000}"/>
    <cellStyle name="20% - Accent6 2 3" xfId="298" xr:uid="{00000000-0005-0000-0000-000008010000}"/>
    <cellStyle name="20% - Accent6 2 4" xfId="299" xr:uid="{00000000-0005-0000-0000-000009010000}"/>
    <cellStyle name="20% - Accent6 20" xfId="300" xr:uid="{00000000-0005-0000-0000-00000A010000}"/>
    <cellStyle name="20% - Accent6 21" xfId="301" xr:uid="{00000000-0005-0000-0000-00000B010000}"/>
    <cellStyle name="20% - Accent6 22" xfId="302" xr:uid="{00000000-0005-0000-0000-00000C010000}"/>
    <cellStyle name="20% - Accent6 3" xfId="303" xr:uid="{00000000-0005-0000-0000-00000D010000}"/>
    <cellStyle name="20% - Accent6 3 2" xfId="304" xr:uid="{00000000-0005-0000-0000-00000E010000}"/>
    <cellStyle name="20% - Accent6 3 3" xfId="305" xr:uid="{00000000-0005-0000-0000-00000F010000}"/>
    <cellStyle name="20% - Accent6 4" xfId="306" xr:uid="{00000000-0005-0000-0000-000010010000}"/>
    <cellStyle name="20% - Accent6 4 2" xfId="307" xr:uid="{00000000-0005-0000-0000-000011010000}"/>
    <cellStyle name="20% - Accent6 4 3" xfId="308" xr:uid="{00000000-0005-0000-0000-000012010000}"/>
    <cellStyle name="20% - Accent6 5" xfId="309" xr:uid="{00000000-0005-0000-0000-000013010000}"/>
    <cellStyle name="20% - Accent6 5 2" xfId="310" xr:uid="{00000000-0005-0000-0000-000014010000}"/>
    <cellStyle name="20% - Accent6 5 3" xfId="311" xr:uid="{00000000-0005-0000-0000-000015010000}"/>
    <cellStyle name="20% - Accent6 6 2" xfId="312" xr:uid="{00000000-0005-0000-0000-000016010000}"/>
    <cellStyle name="20% - Accent6 6 3" xfId="313" xr:uid="{00000000-0005-0000-0000-000017010000}"/>
    <cellStyle name="20% - Accent6 7 2" xfId="314" xr:uid="{00000000-0005-0000-0000-000018010000}"/>
    <cellStyle name="20% - Accent6 7 3" xfId="315" xr:uid="{00000000-0005-0000-0000-000019010000}"/>
    <cellStyle name="20% - Accent6 8 2" xfId="316" xr:uid="{00000000-0005-0000-0000-00001A010000}"/>
    <cellStyle name="20% - Accent6 8 3" xfId="317" xr:uid="{00000000-0005-0000-0000-00001B010000}"/>
    <cellStyle name="20% - Accent6 9 2" xfId="318" xr:uid="{00000000-0005-0000-0000-00001C010000}"/>
    <cellStyle name="20% - Accent6 9 3" xfId="319" xr:uid="{00000000-0005-0000-0000-00001D010000}"/>
    <cellStyle name="40% - Accent1 10 2" xfId="320" xr:uid="{00000000-0005-0000-0000-00001E010000}"/>
    <cellStyle name="40% - Accent1 10 3" xfId="321" xr:uid="{00000000-0005-0000-0000-00001F010000}"/>
    <cellStyle name="40% - Accent1 11 2" xfId="322" xr:uid="{00000000-0005-0000-0000-000020010000}"/>
    <cellStyle name="40% - Accent1 11 3" xfId="323" xr:uid="{00000000-0005-0000-0000-000021010000}"/>
    <cellStyle name="40% - Accent1 12 2" xfId="324" xr:uid="{00000000-0005-0000-0000-000022010000}"/>
    <cellStyle name="40% - Accent1 12 3" xfId="325" xr:uid="{00000000-0005-0000-0000-000023010000}"/>
    <cellStyle name="40% - Accent1 13 2" xfId="326" xr:uid="{00000000-0005-0000-0000-000024010000}"/>
    <cellStyle name="40% - Accent1 13 3" xfId="327" xr:uid="{00000000-0005-0000-0000-000025010000}"/>
    <cellStyle name="40% - Accent1 14 2" xfId="328" xr:uid="{00000000-0005-0000-0000-000026010000}"/>
    <cellStyle name="40% - Accent1 14 3" xfId="329" xr:uid="{00000000-0005-0000-0000-000027010000}"/>
    <cellStyle name="40% - Accent1 15" xfId="330" xr:uid="{00000000-0005-0000-0000-000028010000}"/>
    <cellStyle name="40% - Accent1 15 2" xfId="331" xr:uid="{00000000-0005-0000-0000-000029010000}"/>
    <cellStyle name="40% - Accent1 15 3" xfId="332" xr:uid="{00000000-0005-0000-0000-00002A010000}"/>
    <cellStyle name="40% - Accent1 15 4" xfId="333" xr:uid="{00000000-0005-0000-0000-00002B010000}"/>
    <cellStyle name="40% - Accent1 15 5" xfId="334" xr:uid="{00000000-0005-0000-0000-00002C010000}"/>
    <cellStyle name="40% - Accent1 15 6" xfId="335" xr:uid="{00000000-0005-0000-0000-00002D010000}"/>
    <cellStyle name="40% - Accent1 15 7" xfId="336" xr:uid="{00000000-0005-0000-0000-00002E010000}"/>
    <cellStyle name="40% - Accent1 16" xfId="337" xr:uid="{00000000-0005-0000-0000-00002F010000}"/>
    <cellStyle name="40% - Accent1 17" xfId="338" xr:uid="{00000000-0005-0000-0000-000030010000}"/>
    <cellStyle name="40% - Accent1 18" xfId="339" xr:uid="{00000000-0005-0000-0000-000031010000}"/>
    <cellStyle name="40% - Accent1 19" xfId="340" xr:uid="{00000000-0005-0000-0000-000032010000}"/>
    <cellStyle name="40% - Accent1 2" xfId="341" xr:uid="{00000000-0005-0000-0000-000033010000}"/>
    <cellStyle name="40% - Accent1 2 2" xfId="342" xr:uid="{00000000-0005-0000-0000-000034010000}"/>
    <cellStyle name="40% - Accent1 2 3" xfId="343" xr:uid="{00000000-0005-0000-0000-000035010000}"/>
    <cellStyle name="40% - Accent1 2 4" xfId="344" xr:uid="{00000000-0005-0000-0000-000036010000}"/>
    <cellStyle name="40% - Accent1 2 5" xfId="345" xr:uid="{00000000-0005-0000-0000-000037010000}"/>
    <cellStyle name="40% - Accent1 2 6" xfId="346" xr:uid="{00000000-0005-0000-0000-000038010000}"/>
    <cellStyle name="40% - Accent1 2 7" xfId="347" xr:uid="{00000000-0005-0000-0000-000039010000}"/>
    <cellStyle name="40% - Accent1 20" xfId="348" xr:uid="{00000000-0005-0000-0000-00003A010000}"/>
    <cellStyle name="40% - Accent1 21" xfId="349" xr:uid="{00000000-0005-0000-0000-00003B010000}"/>
    <cellStyle name="40% - Accent1 22" xfId="350" xr:uid="{00000000-0005-0000-0000-00003C010000}"/>
    <cellStyle name="40% - Accent1 3" xfId="351" xr:uid="{00000000-0005-0000-0000-00003D010000}"/>
    <cellStyle name="40% - Accent1 3 2" xfId="352" xr:uid="{00000000-0005-0000-0000-00003E010000}"/>
    <cellStyle name="40% - Accent1 3 3" xfId="353" xr:uid="{00000000-0005-0000-0000-00003F010000}"/>
    <cellStyle name="40% - Accent1 4" xfId="354" xr:uid="{00000000-0005-0000-0000-000040010000}"/>
    <cellStyle name="40% - Accent1 4 2" xfId="355" xr:uid="{00000000-0005-0000-0000-000041010000}"/>
    <cellStyle name="40% - Accent1 4 3" xfId="356" xr:uid="{00000000-0005-0000-0000-000042010000}"/>
    <cellStyle name="40% - Accent1 5" xfId="357" xr:uid="{00000000-0005-0000-0000-000043010000}"/>
    <cellStyle name="40% - Accent1 5 2" xfId="358" xr:uid="{00000000-0005-0000-0000-000044010000}"/>
    <cellStyle name="40% - Accent1 5 3" xfId="359" xr:uid="{00000000-0005-0000-0000-000045010000}"/>
    <cellStyle name="40% - Accent1 6 2" xfId="360" xr:uid="{00000000-0005-0000-0000-000046010000}"/>
    <cellStyle name="40% - Accent1 6 3" xfId="361" xr:uid="{00000000-0005-0000-0000-000047010000}"/>
    <cellStyle name="40% - Accent1 7 2" xfId="362" xr:uid="{00000000-0005-0000-0000-000048010000}"/>
    <cellStyle name="40% - Accent1 7 3" xfId="363" xr:uid="{00000000-0005-0000-0000-000049010000}"/>
    <cellStyle name="40% - Accent1 8 2" xfId="364" xr:uid="{00000000-0005-0000-0000-00004A010000}"/>
    <cellStyle name="40% - Accent1 8 3" xfId="365" xr:uid="{00000000-0005-0000-0000-00004B010000}"/>
    <cellStyle name="40% - Accent1 9 2" xfId="366" xr:uid="{00000000-0005-0000-0000-00004C010000}"/>
    <cellStyle name="40% - Accent1 9 3" xfId="367" xr:uid="{00000000-0005-0000-0000-00004D010000}"/>
    <cellStyle name="40% - Accent2 10 2" xfId="368" xr:uid="{00000000-0005-0000-0000-00004E010000}"/>
    <cellStyle name="40% - Accent2 10 3" xfId="369" xr:uid="{00000000-0005-0000-0000-00004F010000}"/>
    <cellStyle name="40% - Accent2 11 2" xfId="370" xr:uid="{00000000-0005-0000-0000-000050010000}"/>
    <cellStyle name="40% - Accent2 11 3" xfId="371" xr:uid="{00000000-0005-0000-0000-000051010000}"/>
    <cellStyle name="40% - Accent2 12 2" xfId="372" xr:uid="{00000000-0005-0000-0000-000052010000}"/>
    <cellStyle name="40% - Accent2 12 3" xfId="373" xr:uid="{00000000-0005-0000-0000-000053010000}"/>
    <cellStyle name="40% - Accent2 13 2" xfId="374" xr:uid="{00000000-0005-0000-0000-000054010000}"/>
    <cellStyle name="40% - Accent2 13 3" xfId="375" xr:uid="{00000000-0005-0000-0000-000055010000}"/>
    <cellStyle name="40% - Accent2 14 2" xfId="376" xr:uid="{00000000-0005-0000-0000-000056010000}"/>
    <cellStyle name="40% - Accent2 14 3" xfId="377" xr:uid="{00000000-0005-0000-0000-000057010000}"/>
    <cellStyle name="40% - Accent2 15" xfId="378" xr:uid="{00000000-0005-0000-0000-000058010000}"/>
    <cellStyle name="40% - Accent2 15 2" xfId="379" xr:uid="{00000000-0005-0000-0000-000059010000}"/>
    <cellStyle name="40% - Accent2 15 3" xfId="380" xr:uid="{00000000-0005-0000-0000-00005A010000}"/>
    <cellStyle name="40% - Accent2 15 4" xfId="381" xr:uid="{00000000-0005-0000-0000-00005B010000}"/>
    <cellStyle name="40% - Accent2 15 5" xfId="382" xr:uid="{00000000-0005-0000-0000-00005C010000}"/>
    <cellStyle name="40% - Accent2 15 6" xfId="383" xr:uid="{00000000-0005-0000-0000-00005D010000}"/>
    <cellStyle name="40% - Accent2 15 7" xfId="384" xr:uid="{00000000-0005-0000-0000-00005E010000}"/>
    <cellStyle name="40% - Accent2 16" xfId="385" xr:uid="{00000000-0005-0000-0000-00005F010000}"/>
    <cellStyle name="40% - Accent2 17" xfId="386" xr:uid="{00000000-0005-0000-0000-000060010000}"/>
    <cellStyle name="40% - Accent2 18" xfId="387" xr:uid="{00000000-0005-0000-0000-000061010000}"/>
    <cellStyle name="40% - Accent2 19" xfId="388" xr:uid="{00000000-0005-0000-0000-000062010000}"/>
    <cellStyle name="40% - Accent2 2" xfId="389" xr:uid="{00000000-0005-0000-0000-000063010000}"/>
    <cellStyle name="40% - Accent2 2 2" xfId="390" xr:uid="{00000000-0005-0000-0000-000064010000}"/>
    <cellStyle name="40% - Accent2 2 3" xfId="391" xr:uid="{00000000-0005-0000-0000-000065010000}"/>
    <cellStyle name="40% - Accent2 2 4" xfId="392" xr:uid="{00000000-0005-0000-0000-000066010000}"/>
    <cellStyle name="40% - Accent2 2 5" xfId="393" xr:uid="{00000000-0005-0000-0000-000067010000}"/>
    <cellStyle name="40% - Accent2 2 6" xfId="394" xr:uid="{00000000-0005-0000-0000-000068010000}"/>
    <cellStyle name="40% - Accent2 2 7" xfId="395" xr:uid="{00000000-0005-0000-0000-000069010000}"/>
    <cellStyle name="40% - Accent2 20" xfId="396" xr:uid="{00000000-0005-0000-0000-00006A010000}"/>
    <cellStyle name="40% - Accent2 21" xfId="397" xr:uid="{00000000-0005-0000-0000-00006B010000}"/>
    <cellStyle name="40% - Accent2 22" xfId="398" xr:uid="{00000000-0005-0000-0000-00006C010000}"/>
    <cellStyle name="40% - Accent2 3" xfId="399" xr:uid="{00000000-0005-0000-0000-00006D010000}"/>
    <cellStyle name="40% - Accent2 3 2" xfId="400" xr:uid="{00000000-0005-0000-0000-00006E010000}"/>
    <cellStyle name="40% - Accent2 3 3" xfId="401" xr:uid="{00000000-0005-0000-0000-00006F010000}"/>
    <cellStyle name="40% - Accent2 4" xfId="402" xr:uid="{00000000-0005-0000-0000-000070010000}"/>
    <cellStyle name="40% - Accent2 4 2" xfId="403" xr:uid="{00000000-0005-0000-0000-000071010000}"/>
    <cellStyle name="40% - Accent2 4 3" xfId="404" xr:uid="{00000000-0005-0000-0000-000072010000}"/>
    <cellStyle name="40% - Accent2 5" xfId="405" xr:uid="{00000000-0005-0000-0000-000073010000}"/>
    <cellStyle name="40% - Accent2 5 2" xfId="406" xr:uid="{00000000-0005-0000-0000-000074010000}"/>
    <cellStyle name="40% - Accent2 5 3" xfId="407" xr:uid="{00000000-0005-0000-0000-000075010000}"/>
    <cellStyle name="40% - Accent2 6 2" xfId="408" xr:uid="{00000000-0005-0000-0000-000076010000}"/>
    <cellStyle name="40% - Accent2 6 3" xfId="409" xr:uid="{00000000-0005-0000-0000-000077010000}"/>
    <cellStyle name="40% - Accent2 7 2" xfId="410" xr:uid="{00000000-0005-0000-0000-000078010000}"/>
    <cellStyle name="40% - Accent2 7 3" xfId="411" xr:uid="{00000000-0005-0000-0000-000079010000}"/>
    <cellStyle name="40% - Accent2 8 2" xfId="412" xr:uid="{00000000-0005-0000-0000-00007A010000}"/>
    <cellStyle name="40% - Accent2 8 3" xfId="413" xr:uid="{00000000-0005-0000-0000-00007B010000}"/>
    <cellStyle name="40% - Accent2 9 2" xfId="414" xr:uid="{00000000-0005-0000-0000-00007C010000}"/>
    <cellStyle name="40% - Accent2 9 3" xfId="415" xr:uid="{00000000-0005-0000-0000-00007D010000}"/>
    <cellStyle name="40% - Accent3 10 2" xfId="416" xr:uid="{00000000-0005-0000-0000-00007E010000}"/>
    <cellStyle name="40% - Accent3 10 3" xfId="417" xr:uid="{00000000-0005-0000-0000-00007F010000}"/>
    <cellStyle name="40% - Accent3 11 2" xfId="418" xr:uid="{00000000-0005-0000-0000-000080010000}"/>
    <cellStyle name="40% - Accent3 11 3" xfId="419" xr:uid="{00000000-0005-0000-0000-000081010000}"/>
    <cellStyle name="40% - Accent3 12 2" xfId="420" xr:uid="{00000000-0005-0000-0000-000082010000}"/>
    <cellStyle name="40% - Accent3 12 3" xfId="421" xr:uid="{00000000-0005-0000-0000-000083010000}"/>
    <cellStyle name="40% - Accent3 13 2" xfId="422" xr:uid="{00000000-0005-0000-0000-000084010000}"/>
    <cellStyle name="40% - Accent3 13 3" xfId="423" xr:uid="{00000000-0005-0000-0000-000085010000}"/>
    <cellStyle name="40% - Accent3 14 2" xfId="424" xr:uid="{00000000-0005-0000-0000-000086010000}"/>
    <cellStyle name="40% - Accent3 14 3" xfId="425" xr:uid="{00000000-0005-0000-0000-000087010000}"/>
    <cellStyle name="40% - Accent3 15" xfId="426" xr:uid="{00000000-0005-0000-0000-000088010000}"/>
    <cellStyle name="40% - Accent3 15 2" xfId="427" xr:uid="{00000000-0005-0000-0000-000089010000}"/>
    <cellStyle name="40% - Accent3 15 3" xfId="428" xr:uid="{00000000-0005-0000-0000-00008A010000}"/>
    <cellStyle name="40% - Accent3 15 4" xfId="429" xr:uid="{00000000-0005-0000-0000-00008B010000}"/>
    <cellStyle name="40% - Accent3 15 5" xfId="430" xr:uid="{00000000-0005-0000-0000-00008C010000}"/>
    <cellStyle name="40% - Accent3 15 6" xfId="431" xr:uid="{00000000-0005-0000-0000-00008D010000}"/>
    <cellStyle name="40% - Accent3 15 7" xfId="432" xr:uid="{00000000-0005-0000-0000-00008E010000}"/>
    <cellStyle name="40% - Accent3 16" xfId="433" xr:uid="{00000000-0005-0000-0000-00008F010000}"/>
    <cellStyle name="40% - Accent3 17" xfId="434" xr:uid="{00000000-0005-0000-0000-000090010000}"/>
    <cellStyle name="40% - Accent3 18" xfId="435" xr:uid="{00000000-0005-0000-0000-000091010000}"/>
    <cellStyle name="40% - Accent3 19" xfId="436" xr:uid="{00000000-0005-0000-0000-000092010000}"/>
    <cellStyle name="40% - Accent3 2" xfId="437" xr:uid="{00000000-0005-0000-0000-000093010000}"/>
    <cellStyle name="40% - Accent3 2 2" xfId="438" xr:uid="{00000000-0005-0000-0000-000094010000}"/>
    <cellStyle name="40% - Accent3 2 3" xfId="439" xr:uid="{00000000-0005-0000-0000-000095010000}"/>
    <cellStyle name="40% - Accent3 2 4" xfId="440" xr:uid="{00000000-0005-0000-0000-000096010000}"/>
    <cellStyle name="40% - Accent3 2 5" xfId="441" xr:uid="{00000000-0005-0000-0000-000097010000}"/>
    <cellStyle name="40% - Accent3 2 6" xfId="442" xr:uid="{00000000-0005-0000-0000-000098010000}"/>
    <cellStyle name="40% - Accent3 2 7" xfId="443" xr:uid="{00000000-0005-0000-0000-000099010000}"/>
    <cellStyle name="40% - Accent3 20" xfId="444" xr:uid="{00000000-0005-0000-0000-00009A010000}"/>
    <cellStyle name="40% - Accent3 21" xfId="445" xr:uid="{00000000-0005-0000-0000-00009B010000}"/>
    <cellStyle name="40% - Accent3 22" xfId="446" xr:uid="{00000000-0005-0000-0000-00009C010000}"/>
    <cellStyle name="40% - Accent3 3" xfId="447" xr:uid="{00000000-0005-0000-0000-00009D010000}"/>
    <cellStyle name="40% - Accent3 3 2" xfId="448" xr:uid="{00000000-0005-0000-0000-00009E010000}"/>
    <cellStyle name="40% - Accent3 3 3" xfId="449" xr:uid="{00000000-0005-0000-0000-00009F010000}"/>
    <cellStyle name="40% - Accent3 4" xfId="450" xr:uid="{00000000-0005-0000-0000-0000A0010000}"/>
    <cellStyle name="40% - Accent3 4 2" xfId="451" xr:uid="{00000000-0005-0000-0000-0000A1010000}"/>
    <cellStyle name="40% - Accent3 4 3" xfId="452" xr:uid="{00000000-0005-0000-0000-0000A2010000}"/>
    <cellStyle name="40% - Accent3 5" xfId="453" xr:uid="{00000000-0005-0000-0000-0000A3010000}"/>
    <cellStyle name="40% - Accent3 5 2" xfId="454" xr:uid="{00000000-0005-0000-0000-0000A4010000}"/>
    <cellStyle name="40% - Accent3 5 3" xfId="455" xr:uid="{00000000-0005-0000-0000-0000A5010000}"/>
    <cellStyle name="40% - Accent3 6 2" xfId="456" xr:uid="{00000000-0005-0000-0000-0000A6010000}"/>
    <cellStyle name="40% - Accent3 6 3" xfId="457" xr:uid="{00000000-0005-0000-0000-0000A7010000}"/>
    <cellStyle name="40% - Accent3 7 2" xfId="458" xr:uid="{00000000-0005-0000-0000-0000A8010000}"/>
    <cellStyle name="40% - Accent3 7 3" xfId="459" xr:uid="{00000000-0005-0000-0000-0000A9010000}"/>
    <cellStyle name="40% - Accent3 8 2" xfId="460" xr:uid="{00000000-0005-0000-0000-0000AA010000}"/>
    <cellStyle name="40% - Accent3 8 3" xfId="461" xr:uid="{00000000-0005-0000-0000-0000AB010000}"/>
    <cellStyle name="40% - Accent3 9 2" xfId="462" xr:uid="{00000000-0005-0000-0000-0000AC010000}"/>
    <cellStyle name="40% - Accent3 9 3" xfId="463" xr:uid="{00000000-0005-0000-0000-0000AD010000}"/>
    <cellStyle name="40% - Accent4 10 2" xfId="464" xr:uid="{00000000-0005-0000-0000-0000AE010000}"/>
    <cellStyle name="40% - Accent4 10 3" xfId="465" xr:uid="{00000000-0005-0000-0000-0000AF010000}"/>
    <cellStyle name="40% - Accent4 11 2" xfId="466" xr:uid="{00000000-0005-0000-0000-0000B0010000}"/>
    <cellStyle name="40% - Accent4 11 3" xfId="467" xr:uid="{00000000-0005-0000-0000-0000B1010000}"/>
    <cellStyle name="40% - Accent4 12 2" xfId="468" xr:uid="{00000000-0005-0000-0000-0000B2010000}"/>
    <cellStyle name="40% - Accent4 12 3" xfId="469" xr:uid="{00000000-0005-0000-0000-0000B3010000}"/>
    <cellStyle name="40% - Accent4 13 2" xfId="470" xr:uid="{00000000-0005-0000-0000-0000B4010000}"/>
    <cellStyle name="40% - Accent4 13 3" xfId="471" xr:uid="{00000000-0005-0000-0000-0000B5010000}"/>
    <cellStyle name="40% - Accent4 14 2" xfId="472" xr:uid="{00000000-0005-0000-0000-0000B6010000}"/>
    <cellStyle name="40% - Accent4 14 3" xfId="473" xr:uid="{00000000-0005-0000-0000-0000B7010000}"/>
    <cellStyle name="40% - Accent4 15" xfId="474" xr:uid="{00000000-0005-0000-0000-0000B8010000}"/>
    <cellStyle name="40% - Accent4 15 2" xfId="475" xr:uid="{00000000-0005-0000-0000-0000B9010000}"/>
    <cellStyle name="40% - Accent4 15 3" xfId="476" xr:uid="{00000000-0005-0000-0000-0000BA010000}"/>
    <cellStyle name="40% - Accent4 15 4" xfId="477" xr:uid="{00000000-0005-0000-0000-0000BB010000}"/>
    <cellStyle name="40% - Accent4 15 5" xfId="478" xr:uid="{00000000-0005-0000-0000-0000BC010000}"/>
    <cellStyle name="40% - Accent4 15 6" xfId="479" xr:uid="{00000000-0005-0000-0000-0000BD010000}"/>
    <cellStyle name="40% - Accent4 15 7" xfId="480" xr:uid="{00000000-0005-0000-0000-0000BE010000}"/>
    <cellStyle name="40% - Accent4 16" xfId="481" xr:uid="{00000000-0005-0000-0000-0000BF010000}"/>
    <cellStyle name="40% - Accent4 17" xfId="482" xr:uid="{00000000-0005-0000-0000-0000C0010000}"/>
    <cellStyle name="40% - Accent4 18" xfId="483" xr:uid="{00000000-0005-0000-0000-0000C1010000}"/>
    <cellStyle name="40% - Accent4 19" xfId="484" xr:uid="{00000000-0005-0000-0000-0000C2010000}"/>
    <cellStyle name="40% - Accent4 2" xfId="485" xr:uid="{00000000-0005-0000-0000-0000C3010000}"/>
    <cellStyle name="40% - Accent4 2 2" xfId="486" xr:uid="{00000000-0005-0000-0000-0000C4010000}"/>
    <cellStyle name="40% - Accent4 2 3" xfId="487" xr:uid="{00000000-0005-0000-0000-0000C5010000}"/>
    <cellStyle name="40% - Accent4 2 4" xfId="488" xr:uid="{00000000-0005-0000-0000-0000C6010000}"/>
    <cellStyle name="40% - Accent4 2 5" xfId="489" xr:uid="{00000000-0005-0000-0000-0000C7010000}"/>
    <cellStyle name="40% - Accent4 2 6" xfId="490" xr:uid="{00000000-0005-0000-0000-0000C8010000}"/>
    <cellStyle name="40% - Accent4 2 7" xfId="491" xr:uid="{00000000-0005-0000-0000-0000C9010000}"/>
    <cellStyle name="40% - Accent4 20" xfId="492" xr:uid="{00000000-0005-0000-0000-0000CA010000}"/>
    <cellStyle name="40% - Accent4 21" xfId="493" xr:uid="{00000000-0005-0000-0000-0000CB010000}"/>
    <cellStyle name="40% - Accent4 22" xfId="494" xr:uid="{00000000-0005-0000-0000-0000CC010000}"/>
    <cellStyle name="40% - Accent4 3" xfId="495" xr:uid="{00000000-0005-0000-0000-0000CD010000}"/>
    <cellStyle name="40% - Accent4 3 2" xfId="496" xr:uid="{00000000-0005-0000-0000-0000CE010000}"/>
    <cellStyle name="40% - Accent4 3 3" xfId="497" xr:uid="{00000000-0005-0000-0000-0000CF010000}"/>
    <cellStyle name="40% - Accent4 4" xfId="498" xr:uid="{00000000-0005-0000-0000-0000D0010000}"/>
    <cellStyle name="40% - Accent4 4 2" xfId="499" xr:uid="{00000000-0005-0000-0000-0000D1010000}"/>
    <cellStyle name="40% - Accent4 4 3" xfId="500" xr:uid="{00000000-0005-0000-0000-0000D2010000}"/>
    <cellStyle name="40% - Accent4 5" xfId="501" xr:uid="{00000000-0005-0000-0000-0000D3010000}"/>
    <cellStyle name="40% - Accent4 5 2" xfId="502" xr:uid="{00000000-0005-0000-0000-0000D4010000}"/>
    <cellStyle name="40% - Accent4 5 3" xfId="503" xr:uid="{00000000-0005-0000-0000-0000D5010000}"/>
    <cellStyle name="40% - Accent4 6 2" xfId="504" xr:uid="{00000000-0005-0000-0000-0000D6010000}"/>
    <cellStyle name="40% - Accent4 6 3" xfId="505" xr:uid="{00000000-0005-0000-0000-0000D7010000}"/>
    <cellStyle name="40% - Accent4 7 2" xfId="506" xr:uid="{00000000-0005-0000-0000-0000D8010000}"/>
    <cellStyle name="40% - Accent4 7 3" xfId="507" xr:uid="{00000000-0005-0000-0000-0000D9010000}"/>
    <cellStyle name="40% - Accent4 8 2" xfId="508" xr:uid="{00000000-0005-0000-0000-0000DA010000}"/>
    <cellStyle name="40% - Accent4 8 3" xfId="509" xr:uid="{00000000-0005-0000-0000-0000DB010000}"/>
    <cellStyle name="40% - Accent4 9 2" xfId="510" xr:uid="{00000000-0005-0000-0000-0000DC010000}"/>
    <cellStyle name="40% - Accent4 9 3" xfId="511" xr:uid="{00000000-0005-0000-0000-0000DD010000}"/>
    <cellStyle name="40% - Accent5 10 2" xfId="512" xr:uid="{00000000-0005-0000-0000-0000DE010000}"/>
    <cellStyle name="40% - Accent5 10 3" xfId="513" xr:uid="{00000000-0005-0000-0000-0000DF010000}"/>
    <cellStyle name="40% - Accent5 11 2" xfId="514" xr:uid="{00000000-0005-0000-0000-0000E0010000}"/>
    <cellStyle name="40% - Accent5 11 3" xfId="515" xr:uid="{00000000-0005-0000-0000-0000E1010000}"/>
    <cellStyle name="40% - Accent5 12 2" xfId="516" xr:uid="{00000000-0005-0000-0000-0000E2010000}"/>
    <cellStyle name="40% - Accent5 12 3" xfId="517" xr:uid="{00000000-0005-0000-0000-0000E3010000}"/>
    <cellStyle name="40% - Accent5 13 2" xfId="518" xr:uid="{00000000-0005-0000-0000-0000E4010000}"/>
    <cellStyle name="40% - Accent5 13 3" xfId="519" xr:uid="{00000000-0005-0000-0000-0000E5010000}"/>
    <cellStyle name="40% - Accent5 14 2" xfId="520" xr:uid="{00000000-0005-0000-0000-0000E6010000}"/>
    <cellStyle name="40% - Accent5 14 3" xfId="521" xr:uid="{00000000-0005-0000-0000-0000E7010000}"/>
    <cellStyle name="40% - Accent5 15" xfId="522" xr:uid="{00000000-0005-0000-0000-0000E8010000}"/>
    <cellStyle name="40% - Accent5 15 2" xfId="523" xr:uid="{00000000-0005-0000-0000-0000E9010000}"/>
    <cellStyle name="40% - Accent5 15 3" xfId="524" xr:uid="{00000000-0005-0000-0000-0000EA010000}"/>
    <cellStyle name="40% - Accent5 15 4" xfId="525" xr:uid="{00000000-0005-0000-0000-0000EB010000}"/>
    <cellStyle name="40% - Accent5 15 5" xfId="526" xr:uid="{00000000-0005-0000-0000-0000EC010000}"/>
    <cellStyle name="40% - Accent5 15 6" xfId="527" xr:uid="{00000000-0005-0000-0000-0000ED010000}"/>
    <cellStyle name="40% - Accent5 15 7" xfId="528" xr:uid="{00000000-0005-0000-0000-0000EE010000}"/>
    <cellStyle name="40% - Accent5 16" xfId="529" xr:uid="{00000000-0005-0000-0000-0000EF010000}"/>
    <cellStyle name="40% - Accent5 17" xfId="530" xr:uid="{00000000-0005-0000-0000-0000F0010000}"/>
    <cellStyle name="40% - Accent5 18" xfId="531" xr:uid="{00000000-0005-0000-0000-0000F1010000}"/>
    <cellStyle name="40% - Accent5 19" xfId="532" xr:uid="{00000000-0005-0000-0000-0000F2010000}"/>
    <cellStyle name="40% - Accent5 2" xfId="533" xr:uid="{00000000-0005-0000-0000-0000F3010000}"/>
    <cellStyle name="40% - Accent5 2 2" xfId="534" xr:uid="{00000000-0005-0000-0000-0000F4010000}"/>
    <cellStyle name="40% - Accent5 2 3" xfId="535" xr:uid="{00000000-0005-0000-0000-0000F5010000}"/>
    <cellStyle name="40% - Accent5 2 4" xfId="536" xr:uid="{00000000-0005-0000-0000-0000F6010000}"/>
    <cellStyle name="40% - Accent5 20" xfId="537" xr:uid="{00000000-0005-0000-0000-0000F7010000}"/>
    <cellStyle name="40% - Accent5 21" xfId="538" xr:uid="{00000000-0005-0000-0000-0000F8010000}"/>
    <cellStyle name="40% - Accent5 22" xfId="539" xr:uid="{00000000-0005-0000-0000-0000F9010000}"/>
    <cellStyle name="40% - Accent5 3" xfId="540" xr:uid="{00000000-0005-0000-0000-0000FA010000}"/>
    <cellStyle name="40% - Accent5 3 2" xfId="541" xr:uid="{00000000-0005-0000-0000-0000FB010000}"/>
    <cellStyle name="40% - Accent5 3 3" xfId="542" xr:uid="{00000000-0005-0000-0000-0000FC010000}"/>
    <cellStyle name="40% - Accent5 4" xfId="543" xr:uid="{00000000-0005-0000-0000-0000FD010000}"/>
    <cellStyle name="40% - Accent5 4 2" xfId="544" xr:uid="{00000000-0005-0000-0000-0000FE010000}"/>
    <cellStyle name="40% - Accent5 4 3" xfId="545" xr:uid="{00000000-0005-0000-0000-0000FF010000}"/>
    <cellStyle name="40% - Accent5 5" xfId="546" xr:uid="{00000000-0005-0000-0000-000000020000}"/>
    <cellStyle name="40% - Accent5 5 2" xfId="547" xr:uid="{00000000-0005-0000-0000-000001020000}"/>
    <cellStyle name="40% - Accent5 5 3" xfId="548" xr:uid="{00000000-0005-0000-0000-000002020000}"/>
    <cellStyle name="40% - Accent5 6 2" xfId="549" xr:uid="{00000000-0005-0000-0000-000003020000}"/>
    <cellStyle name="40% - Accent5 6 3" xfId="550" xr:uid="{00000000-0005-0000-0000-000004020000}"/>
    <cellStyle name="40% - Accent5 7 2" xfId="551" xr:uid="{00000000-0005-0000-0000-000005020000}"/>
    <cellStyle name="40% - Accent5 7 3" xfId="552" xr:uid="{00000000-0005-0000-0000-000006020000}"/>
    <cellStyle name="40% - Accent5 8 2" xfId="553" xr:uid="{00000000-0005-0000-0000-000007020000}"/>
    <cellStyle name="40% - Accent5 8 3" xfId="554" xr:uid="{00000000-0005-0000-0000-000008020000}"/>
    <cellStyle name="40% - Accent5 9 2" xfId="555" xr:uid="{00000000-0005-0000-0000-000009020000}"/>
    <cellStyle name="40% - Accent5 9 3" xfId="556" xr:uid="{00000000-0005-0000-0000-00000A020000}"/>
    <cellStyle name="40% - Accent6 10 2" xfId="557" xr:uid="{00000000-0005-0000-0000-00000B020000}"/>
    <cellStyle name="40% - Accent6 10 3" xfId="558" xr:uid="{00000000-0005-0000-0000-00000C020000}"/>
    <cellStyle name="40% - Accent6 11 2" xfId="559" xr:uid="{00000000-0005-0000-0000-00000D020000}"/>
    <cellStyle name="40% - Accent6 11 3" xfId="560" xr:uid="{00000000-0005-0000-0000-00000E020000}"/>
    <cellStyle name="40% - Accent6 12 2" xfId="561" xr:uid="{00000000-0005-0000-0000-00000F020000}"/>
    <cellStyle name="40% - Accent6 12 3" xfId="562" xr:uid="{00000000-0005-0000-0000-000010020000}"/>
    <cellStyle name="40% - Accent6 13 2" xfId="563" xr:uid="{00000000-0005-0000-0000-000011020000}"/>
    <cellStyle name="40% - Accent6 13 3" xfId="564" xr:uid="{00000000-0005-0000-0000-000012020000}"/>
    <cellStyle name="40% - Accent6 14 2" xfId="565" xr:uid="{00000000-0005-0000-0000-000013020000}"/>
    <cellStyle name="40% - Accent6 14 3" xfId="566" xr:uid="{00000000-0005-0000-0000-000014020000}"/>
    <cellStyle name="40% - Accent6 15" xfId="567" xr:uid="{00000000-0005-0000-0000-000015020000}"/>
    <cellStyle name="40% - Accent6 15 2" xfId="568" xr:uid="{00000000-0005-0000-0000-000016020000}"/>
    <cellStyle name="40% - Accent6 15 3" xfId="569" xr:uid="{00000000-0005-0000-0000-000017020000}"/>
    <cellStyle name="40% - Accent6 15 4" xfId="570" xr:uid="{00000000-0005-0000-0000-000018020000}"/>
    <cellStyle name="40% - Accent6 15 5" xfId="571" xr:uid="{00000000-0005-0000-0000-000019020000}"/>
    <cellStyle name="40% - Accent6 15 6" xfId="572" xr:uid="{00000000-0005-0000-0000-00001A020000}"/>
    <cellStyle name="40% - Accent6 15 7" xfId="573" xr:uid="{00000000-0005-0000-0000-00001B020000}"/>
    <cellStyle name="40% - Accent6 16" xfId="574" xr:uid="{00000000-0005-0000-0000-00001C020000}"/>
    <cellStyle name="40% - Accent6 17" xfId="575" xr:uid="{00000000-0005-0000-0000-00001D020000}"/>
    <cellStyle name="40% - Accent6 18" xfId="576" xr:uid="{00000000-0005-0000-0000-00001E020000}"/>
    <cellStyle name="40% - Accent6 19" xfId="577" xr:uid="{00000000-0005-0000-0000-00001F020000}"/>
    <cellStyle name="40% - Accent6 2" xfId="578" xr:uid="{00000000-0005-0000-0000-000020020000}"/>
    <cellStyle name="40% - Accent6 2 2" xfId="579" xr:uid="{00000000-0005-0000-0000-000021020000}"/>
    <cellStyle name="40% - Accent6 2 3" xfId="580" xr:uid="{00000000-0005-0000-0000-000022020000}"/>
    <cellStyle name="40% - Accent6 2 4" xfId="581" xr:uid="{00000000-0005-0000-0000-000023020000}"/>
    <cellStyle name="40% - Accent6 2 5" xfId="582" xr:uid="{00000000-0005-0000-0000-000024020000}"/>
    <cellStyle name="40% - Accent6 2 6" xfId="583" xr:uid="{00000000-0005-0000-0000-000025020000}"/>
    <cellStyle name="40% - Accent6 2 7" xfId="584" xr:uid="{00000000-0005-0000-0000-000026020000}"/>
    <cellStyle name="40% - Accent6 20" xfId="585" xr:uid="{00000000-0005-0000-0000-000027020000}"/>
    <cellStyle name="40% - Accent6 21" xfId="586" xr:uid="{00000000-0005-0000-0000-000028020000}"/>
    <cellStyle name="40% - Accent6 22" xfId="587" xr:uid="{00000000-0005-0000-0000-000029020000}"/>
    <cellStyle name="40% - Accent6 3" xfId="588" xr:uid="{00000000-0005-0000-0000-00002A020000}"/>
    <cellStyle name="40% - Accent6 3 2" xfId="589" xr:uid="{00000000-0005-0000-0000-00002B020000}"/>
    <cellStyle name="40% - Accent6 3 3" xfId="590" xr:uid="{00000000-0005-0000-0000-00002C020000}"/>
    <cellStyle name="40% - Accent6 4" xfId="591" xr:uid="{00000000-0005-0000-0000-00002D020000}"/>
    <cellStyle name="40% - Accent6 4 2" xfId="592" xr:uid="{00000000-0005-0000-0000-00002E020000}"/>
    <cellStyle name="40% - Accent6 4 3" xfId="593" xr:uid="{00000000-0005-0000-0000-00002F020000}"/>
    <cellStyle name="40% - Accent6 5" xfId="594" xr:uid="{00000000-0005-0000-0000-000030020000}"/>
    <cellStyle name="40% - Accent6 5 2" xfId="595" xr:uid="{00000000-0005-0000-0000-000031020000}"/>
    <cellStyle name="40% - Accent6 5 3" xfId="596" xr:uid="{00000000-0005-0000-0000-000032020000}"/>
    <cellStyle name="40% - Accent6 6 2" xfId="597" xr:uid="{00000000-0005-0000-0000-000033020000}"/>
    <cellStyle name="40% - Accent6 6 3" xfId="598" xr:uid="{00000000-0005-0000-0000-000034020000}"/>
    <cellStyle name="40% - Accent6 7 2" xfId="599" xr:uid="{00000000-0005-0000-0000-000035020000}"/>
    <cellStyle name="40% - Accent6 7 3" xfId="600" xr:uid="{00000000-0005-0000-0000-000036020000}"/>
    <cellStyle name="40% - Accent6 8 2" xfId="601" xr:uid="{00000000-0005-0000-0000-000037020000}"/>
    <cellStyle name="40% - Accent6 8 3" xfId="602" xr:uid="{00000000-0005-0000-0000-000038020000}"/>
    <cellStyle name="40% - Accent6 9 2" xfId="603" xr:uid="{00000000-0005-0000-0000-000039020000}"/>
    <cellStyle name="40% - Accent6 9 3" xfId="604" xr:uid="{00000000-0005-0000-0000-00003A020000}"/>
    <cellStyle name="60% - Accent1 10 2" xfId="605" xr:uid="{00000000-0005-0000-0000-00003B020000}"/>
    <cellStyle name="60% - Accent1 10 3" xfId="606" xr:uid="{00000000-0005-0000-0000-00003C020000}"/>
    <cellStyle name="60% - Accent1 11 2" xfId="607" xr:uid="{00000000-0005-0000-0000-00003D020000}"/>
    <cellStyle name="60% - Accent1 11 3" xfId="608" xr:uid="{00000000-0005-0000-0000-00003E020000}"/>
    <cellStyle name="60% - Accent1 12 2" xfId="609" xr:uid="{00000000-0005-0000-0000-00003F020000}"/>
    <cellStyle name="60% - Accent1 12 3" xfId="610" xr:uid="{00000000-0005-0000-0000-000040020000}"/>
    <cellStyle name="60% - Accent1 13 2" xfId="611" xr:uid="{00000000-0005-0000-0000-000041020000}"/>
    <cellStyle name="60% - Accent1 13 3" xfId="612" xr:uid="{00000000-0005-0000-0000-000042020000}"/>
    <cellStyle name="60% - Accent1 14 2" xfId="613" xr:uid="{00000000-0005-0000-0000-000043020000}"/>
    <cellStyle name="60% - Accent1 14 3" xfId="614" xr:uid="{00000000-0005-0000-0000-000044020000}"/>
    <cellStyle name="60% - Accent1 15" xfId="615" xr:uid="{00000000-0005-0000-0000-000045020000}"/>
    <cellStyle name="60% - Accent1 15 2" xfId="616" xr:uid="{00000000-0005-0000-0000-000046020000}"/>
    <cellStyle name="60% - Accent1 15 3" xfId="617" xr:uid="{00000000-0005-0000-0000-000047020000}"/>
    <cellStyle name="60% - Accent1 15 4" xfId="618" xr:uid="{00000000-0005-0000-0000-000048020000}"/>
    <cellStyle name="60% - Accent1 15 5" xfId="619" xr:uid="{00000000-0005-0000-0000-000049020000}"/>
    <cellStyle name="60% - Accent1 15 6" xfId="620" xr:uid="{00000000-0005-0000-0000-00004A020000}"/>
    <cellStyle name="60% - Accent1 15 7" xfId="621" xr:uid="{00000000-0005-0000-0000-00004B020000}"/>
    <cellStyle name="60% - Accent1 16" xfId="622" xr:uid="{00000000-0005-0000-0000-00004C020000}"/>
    <cellStyle name="60% - Accent1 17" xfId="623" xr:uid="{00000000-0005-0000-0000-00004D020000}"/>
    <cellStyle name="60% - Accent1 18" xfId="624" xr:uid="{00000000-0005-0000-0000-00004E020000}"/>
    <cellStyle name="60% - Accent1 19" xfId="625" xr:uid="{00000000-0005-0000-0000-00004F020000}"/>
    <cellStyle name="60% - Accent1 2" xfId="626" xr:uid="{00000000-0005-0000-0000-000050020000}"/>
    <cellStyle name="60% - Accent1 2 2" xfId="627" xr:uid="{00000000-0005-0000-0000-000051020000}"/>
    <cellStyle name="60% - Accent1 2 3" xfId="628" xr:uid="{00000000-0005-0000-0000-000052020000}"/>
    <cellStyle name="60% - Accent1 2 4" xfId="629" xr:uid="{00000000-0005-0000-0000-000053020000}"/>
    <cellStyle name="60% - Accent1 2 5" xfId="630" xr:uid="{00000000-0005-0000-0000-000054020000}"/>
    <cellStyle name="60% - Accent1 2 6" xfId="631" xr:uid="{00000000-0005-0000-0000-000055020000}"/>
    <cellStyle name="60% - Accent1 2 7" xfId="632" xr:uid="{00000000-0005-0000-0000-000056020000}"/>
    <cellStyle name="60% - Accent1 20" xfId="633" xr:uid="{00000000-0005-0000-0000-000057020000}"/>
    <cellStyle name="60% - Accent1 21" xfId="634" xr:uid="{00000000-0005-0000-0000-000058020000}"/>
    <cellStyle name="60% - Accent1 22" xfId="635" xr:uid="{00000000-0005-0000-0000-000059020000}"/>
    <cellStyle name="60% - Accent1 3" xfId="636" xr:uid="{00000000-0005-0000-0000-00005A020000}"/>
    <cellStyle name="60% - Accent1 3 2" xfId="637" xr:uid="{00000000-0005-0000-0000-00005B020000}"/>
    <cellStyle name="60% - Accent1 3 3" xfId="638" xr:uid="{00000000-0005-0000-0000-00005C020000}"/>
    <cellStyle name="60% - Accent1 4" xfId="639" xr:uid="{00000000-0005-0000-0000-00005D020000}"/>
    <cellStyle name="60% - Accent1 4 2" xfId="640" xr:uid="{00000000-0005-0000-0000-00005E020000}"/>
    <cellStyle name="60% - Accent1 4 3" xfId="641" xr:uid="{00000000-0005-0000-0000-00005F020000}"/>
    <cellStyle name="60% - Accent1 5" xfId="642" xr:uid="{00000000-0005-0000-0000-000060020000}"/>
    <cellStyle name="60% - Accent1 5 2" xfId="643" xr:uid="{00000000-0005-0000-0000-000061020000}"/>
    <cellStyle name="60% - Accent1 5 3" xfId="644" xr:uid="{00000000-0005-0000-0000-000062020000}"/>
    <cellStyle name="60% - Accent1 6" xfId="8847" xr:uid="{00000000-0005-0000-0000-0000BA220000}"/>
    <cellStyle name="60% - Accent1 6 2" xfId="645" xr:uid="{00000000-0005-0000-0000-000063020000}"/>
    <cellStyle name="60% - Accent1 6 3" xfId="646" xr:uid="{00000000-0005-0000-0000-000064020000}"/>
    <cellStyle name="60% - Accent1 7 2" xfId="647" xr:uid="{00000000-0005-0000-0000-000065020000}"/>
    <cellStyle name="60% - Accent1 7 3" xfId="648" xr:uid="{00000000-0005-0000-0000-000066020000}"/>
    <cellStyle name="60% - Accent1 8 2" xfId="649" xr:uid="{00000000-0005-0000-0000-000067020000}"/>
    <cellStyle name="60% - Accent1 8 3" xfId="650" xr:uid="{00000000-0005-0000-0000-000068020000}"/>
    <cellStyle name="60% - Accent1 9 2" xfId="651" xr:uid="{00000000-0005-0000-0000-000069020000}"/>
    <cellStyle name="60% - Accent1 9 3" xfId="652" xr:uid="{00000000-0005-0000-0000-00006A020000}"/>
    <cellStyle name="60% - Accent2 10 2" xfId="653" xr:uid="{00000000-0005-0000-0000-00006B020000}"/>
    <cellStyle name="60% - Accent2 10 3" xfId="654" xr:uid="{00000000-0005-0000-0000-00006C020000}"/>
    <cellStyle name="60% - Accent2 11 2" xfId="655" xr:uid="{00000000-0005-0000-0000-00006D020000}"/>
    <cellStyle name="60% - Accent2 11 3" xfId="656" xr:uid="{00000000-0005-0000-0000-00006E020000}"/>
    <cellStyle name="60% - Accent2 12 2" xfId="657" xr:uid="{00000000-0005-0000-0000-00006F020000}"/>
    <cellStyle name="60% - Accent2 12 3" xfId="658" xr:uid="{00000000-0005-0000-0000-000070020000}"/>
    <cellStyle name="60% - Accent2 13 2" xfId="659" xr:uid="{00000000-0005-0000-0000-000071020000}"/>
    <cellStyle name="60% - Accent2 13 3" xfId="660" xr:uid="{00000000-0005-0000-0000-000072020000}"/>
    <cellStyle name="60% - Accent2 14 2" xfId="661" xr:uid="{00000000-0005-0000-0000-000073020000}"/>
    <cellStyle name="60% - Accent2 14 3" xfId="662" xr:uid="{00000000-0005-0000-0000-000074020000}"/>
    <cellStyle name="60% - Accent2 15" xfId="663" xr:uid="{00000000-0005-0000-0000-000075020000}"/>
    <cellStyle name="60% - Accent2 15 2" xfId="664" xr:uid="{00000000-0005-0000-0000-000076020000}"/>
    <cellStyle name="60% - Accent2 15 3" xfId="665" xr:uid="{00000000-0005-0000-0000-000077020000}"/>
    <cellStyle name="60% - Accent2 15 4" xfId="666" xr:uid="{00000000-0005-0000-0000-000078020000}"/>
    <cellStyle name="60% - Accent2 15 5" xfId="667" xr:uid="{00000000-0005-0000-0000-000079020000}"/>
    <cellStyle name="60% - Accent2 15 6" xfId="668" xr:uid="{00000000-0005-0000-0000-00007A020000}"/>
    <cellStyle name="60% - Accent2 15 7" xfId="669" xr:uid="{00000000-0005-0000-0000-00007B020000}"/>
    <cellStyle name="60% - Accent2 16" xfId="670" xr:uid="{00000000-0005-0000-0000-00007C020000}"/>
    <cellStyle name="60% - Accent2 17" xfId="671" xr:uid="{00000000-0005-0000-0000-00007D020000}"/>
    <cellStyle name="60% - Accent2 18" xfId="672" xr:uid="{00000000-0005-0000-0000-00007E020000}"/>
    <cellStyle name="60% - Accent2 19" xfId="673" xr:uid="{00000000-0005-0000-0000-00007F020000}"/>
    <cellStyle name="60% - Accent2 2" xfId="674" xr:uid="{00000000-0005-0000-0000-000080020000}"/>
    <cellStyle name="60% - Accent2 2 2" xfId="675" xr:uid="{00000000-0005-0000-0000-000081020000}"/>
    <cellStyle name="60% - Accent2 2 3" xfId="676" xr:uid="{00000000-0005-0000-0000-000082020000}"/>
    <cellStyle name="60% - Accent2 2 4" xfId="677" xr:uid="{00000000-0005-0000-0000-000083020000}"/>
    <cellStyle name="60% - Accent2 20" xfId="678" xr:uid="{00000000-0005-0000-0000-000084020000}"/>
    <cellStyle name="60% - Accent2 21" xfId="679" xr:uid="{00000000-0005-0000-0000-000085020000}"/>
    <cellStyle name="60% - Accent2 22" xfId="680" xr:uid="{00000000-0005-0000-0000-000086020000}"/>
    <cellStyle name="60% - Accent2 3" xfId="681" xr:uid="{00000000-0005-0000-0000-000087020000}"/>
    <cellStyle name="60% - Accent2 3 2" xfId="682" xr:uid="{00000000-0005-0000-0000-000088020000}"/>
    <cellStyle name="60% - Accent2 3 3" xfId="683" xr:uid="{00000000-0005-0000-0000-000089020000}"/>
    <cellStyle name="60% - Accent2 4" xfId="684" xr:uid="{00000000-0005-0000-0000-00008A020000}"/>
    <cellStyle name="60% - Accent2 4 2" xfId="685" xr:uid="{00000000-0005-0000-0000-00008B020000}"/>
    <cellStyle name="60% - Accent2 4 3" xfId="686" xr:uid="{00000000-0005-0000-0000-00008C020000}"/>
    <cellStyle name="60% - Accent2 5" xfId="687" xr:uid="{00000000-0005-0000-0000-00008D020000}"/>
    <cellStyle name="60% - Accent2 5 2" xfId="688" xr:uid="{00000000-0005-0000-0000-00008E020000}"/>
    <cellStyle name="60% - Accent2 5 3" xfId="689" xr:uid="{00000000-0005-0000-0000-00008F020000}"/>
    <cellStyle name="60% - Accent2 6 2" xfId="690" xr:uid="{00000000-0005-0000-0000-000090020000}"/>
    <cellStyle name="60% - Accent2 6 3" xfId="691" xr:uid="{00000000-0005-0000-0000-000091020000}"/>
    <cellStyle name="60% - Accent2 7 2" xfId="692" xr:uid="{00000000-0005-0000-0000-000092020000}"/>
    <cellStyle name="60% - Accent2 7 3" xfId="693" xr:uid="{00000000-0005-0000-0000-000093020000}"/>
    <cellStyle name="60% - Accent2 8 2" xfId="694" xr:uid="{00000000-0005-0000-0000-000094020000}"/>
    <cellStyle name="60% - Accent2 8 3" xfId="695" xr:uid="{00000000-0005-0000-0000-000095020000}"/>
    <cellStyle name="60% - Accent2 9 2" xfId="696" xr:uid="{00000000-0005-0000-0000-000096020000}"/>
    <cellStyle name="60% - Accent2 9 3" xfId="697" xr:uid="{00000000-0005-0000-0000-000097020000}"/>
    <cellStyle name="60% - Accent3 10 2" xfId="698" xr:uid="{00000000-0005-0000-0000-000098020000}"/>
    <cellStyle name="60% - Accent3 10 3" xfId="699" xr:uid="{00000000-0005-0000-0000-000099020000}"/>
    <cellStyle name="60% - Accent3 11 2" xfId="700" xr:uid="{00000000-0005-0000-0000-00009A020000}"/>
    <cellStyle name="60% - Accent3 11 3" xfId="701" xr:uid="{00000000-0005-0000-0000-00009B020000}"/>
    <cellStyle name="60% - Accent3 12 2" xfId="702" xr:uid="{00000000-0005-0000-0000-00009C020000}"/>
    <cellStyle name="60% - Accent3 12 3" xfId="703" xr:uid="{00000000-0005-0000-0000-00009D020000}"/>
    <cellStyle name="60% - Accent3 13 2" xfId="704" xr:uid="{00000000-0005-0000-0000-00009E020000}"/>
    <cellStyle name="60% - Accent3 13 3" xfId="705" xr:uid="{00000000-0005-0000-0000-00009F020000}"/>
    <cellStyle name="60% - Accent3 14 2" xfId="706" xr:uid="{00000000-0005-0000-0000-0000A0020000}"/>
    <cellStyle name="60% - Accent3 14 3" xfId="707" xr:uid="{00000000-0005-0000-0000-0000A1020000}"/>
    <cellStyle name="60% - Accent3 15" xfId="708" xr:uid="{00000000-0005-0000-0000-0000A2020000}"/>
    <cellStyle name="60% - Accent3 15 2" xfId="709" xr:uid="{00000000-0005-0000-0000-0000A3020000}"/>
    <cellStyle name="60% - Accent3 15 3" xfId="710" xr:uid="{00000000-0005-0000-0000-0000A4020000}"/>
    <cellStyle name="60% - Accent3 15 4" xfId="711" xr:uid="{00000000-0005-0000-0000-0000A5020000}"/>
    <cellStyle name="60% - Accent3 15 5" xfId="712" xr:uid="{00000000-0005-0000-0000-0000A6020000}"/>
    <cellStyle name="60% - Accent3 15 6" xfId="713" xr:uid="{00000000-0005-0000-0000-0000A7020000}"/>
    <cellStyle name="60% - Accent3 15 7" xfId="714" xr:uid="{00000000-0005-0000-0000-0000A8020000}"/>
    <cellStyle name="60% - Accent3 16" xfId="715" xr:uid="{00000000-0005-0000-0000-0000A9020000}"/>
    <cellStyle name="60% - Accent3 17" xfId="716" xr:uid="{00000000-0005-0000-0000-0000AA020000}"/>
    <cellStyle name="60% - Accent3 18" xfId="717" xr:uid="{00000000-0005-0000-0000-0000AB020000}"/>
    <cellStyle name="60% - Accent3 19" xfId="718" xr:uid="{00000000-0005-0000-0000-0000AC020000}"/>
    <cellStyle name="60% - Accent3 2" xfId="719" xr:uid="{00000000-0005-0000-0000-0000AD020000}"/>
    <cellStyle name="60% - Accent3 2 2" xfId="720" xr:uid="{00000000-0005-0000-0000-0000AE020000}"/>
    <cellStyle name="60% - Accent3 2 3" xfId="721" xr:uid="{00000000-0005-0000-0000-0000AF020000}"/>
    <cellStyle name="60% - Accent3 2 4" xfId="722" xr:uid="{00000000-0005-0000-0000-0000B0020000}"/>
    <cellStyle name="60% - Accent3 2 5" xfId="723" xr:uid="{00000000-0005-0000-0000-0000B1020000}"/>
    <cellStyle name="60% - Accent3 2 6" xfId="724" xr:uid="{00000000-0005-0000-0000-0000B2020000}"/>
    <cellStyle name="60% - Accent3 2 7" xfId="725" xr:uid="{00000000-0005-0000-0000-0000B3020000}"/>
    <cellStyle name="60% - Accent3 20" xfId="726" xr:uid="{00000000-0005-0000-0000-0000B4020000}"/>
    <cellStyle name="60% - Accent3 21" xfId="727" xr:uid="{00000000-0005-0000-0000-0000B5020000}"/>
    <cellStyle name="60% - Accent3 22" xfId="728" xr:uid="{00000000-0005-0000-0000-0000B6020000}"/>
    <cellStyle name="60% - Accent3 3" xfId="729" xr:uid="{00000000-0005-0000-0000-0000B7020000}"/>
    <cellStyle name="60% - Accent3 3 2" xfId="730" xr:uid="{00000000-0005-0000-0000-0000B8020000}"/>
    <cellStyle name="60% - Accent3 3 3" xfId="731" xr:uid="{00000000-0005-0000-0000-0000B9020000}"/>
    <cellStyle name="60% - Accent3 4" xfId="732" xr:uid="{00000000-0005-0000-0000-0000BA020000}"/>
    <cellStyle name="60% - Accent3 4 2" xfId="733" xr:uid="{00000000-0005-0000-0000-0000BB020000}"/>
    <cellStyle name="60% - Accent3 4 3" xfId="734" xr:uid="{00000000-0005-0000-0000-0000BC020000}"/>
    <cellStyle name="60% - Accent3 5" xfId="735" xr:uid="{00000000-0005-0000-0000-0000BD020000}"/>
    <cellStyle name="60% - Accent3 5 2" xfId="736" xr:uid="{00000000-0005-0000-0000-0000BE020000}"/>
    <cellStyle name="60% - Accent3 5 3" xfId="737" xr:uid="{00000000-0005-0000-0000-0000BF020000}"/>
    <cellStyle name="60% - Accent3 6 2" xfId="738" xr:uid="{00000000-0005-0000-0000-0000C0020000}"/>
    <cellStyle name="60% - Accent3 6 3" xfId="739" xr:uid="{00000000-0005-0000-0000-0000C1020000}"/>
    <cellStyle name="60% - Accent3 7 2" xfId="740" xr:uid="{00000000-0005-0000-0000-0000C2020000}"/>
    <cellStyle name="60% - Accent3 7 3" xfId="741" xr:uid="{00000000-0005-0000-0000-0000C3020000}"/>
    <cellStyle name="60% - Accent3 8 2" xfId="742" xr:uid="{00000000-0005-0000-0000-0000C4020000}"/>
    <cellStyle name="60% - Accent3 8 3" xfId="743" xr:uid="{00000000-0005-0000-0000-0000C5020000}"/>
    <cellStyle name="60% - Accent3 9 2" xfId="744" xr:uid="{00000000-0005-0000-0000-0000C6020000}"/>
    <cellStyle name="60% - Accent3 9 3" xfId="745" xr:uid="{00000000-0005-0000-0000-0000C7020000}"/>
    <cellStyle name="60% - Accent4 10 2" xfId="746" xr:uid="{00000000-0005-0000-0000-0000C8020000}"/>
    <cellStyle name="60% - Accent4 10 3" xfId="747" xr:uid="{00000000-0005-0000-0000-0000C9020000}"/>
    <cellStyle name="60% - Accent4 11 2" xfId="748" xr:uid="{00000000-0005-0000-0000-0000CA020000}"/>
    <cellStyle name="60% - Accent4 11 3" xfId="749" xr:uid="{00000000-0005-0000-0000-0000CB020000}"/>
    <cellStyle name="60% - Accent4 12 2" xfId="750" xr:uid="{00000000-0005-0000-0000-0000CC020000}"/>
    <cellStyle name="60% - Accent4 12 3" xfId="751" xr:uid="{00000000-0005-0000-0000-0000CD020000}"/>
    <cellStyle name="60% - Accent4 13 2" xfId="752" xr:uid="{00000000-0005-0000-0000-0000CE020000}"/>
    <cellStyle name="60% - Accent4 13 3" xfId="753" xr:uid="{00000000-0005-0000-0000-0000CF020000}"/>
    <cellStyle name="60% - Accent4 14 2" xfId="754" xr:uid="{00000000-0005-0000-0000-0000D0020000}"/>
    <cellStyle name="60% - Accent4 14 3" xfId="755" xr:uid="{00000000-0005-0000-0000-0000D1020000}"/>
    <cellStyle name="60% - Accent4 15" xfId="756" xr:uid="{00000000-0005-0000-0000-0000D2020000}"/>
    <cellStyle name="60% - Accent4 15 2" xfId="757" xr:uid="{00000000-0005-0000-0000-0000D3020000}"/>
    <cellStyle name="60% - Accent4 15 3" xfId="758" xr:uid="{00000000-0005-0000-0000-0000D4020000}"/>
    <cellStyle name="60% - Accent4 15 4" xfId="759" xr:uid="{00000000-0005-0000-0000-0000D5020000}"/>
    <cellStyle name="60% - Accent4 15 5" xfId="760" xr:uid="{00000000-0005-0000-0000-0000D6020000}"/>
    <cellStyle name="60% - Accent4 15 6" xfId="761" xr:uid="{00000000-0005-0000-0000-0000D7020000}"/>
    <cellStyle name="60% - Accent4 15 7" xfId="762" xr:uid="{00000000-0005-0000-0000-0000D8020000}"/>
    <cellStyle name="60% - Accent4 16" xfId="763" xr:uid="{00000000-0005-0000-0000-0000D9020000}"/>
    <cellStyle name="60% - Accent4 17" xfId="764" xr:uid="{00000000-0005-0000-0000-0000DA020000}"/>
    <cellStyle name="60% - Accent4 18" xfId="765" xr:uid="{00000000-0005-0000-0000-0000DB020000}"/>
    <cellStyle name="60% - Accent4 19" xfId="766" xr:uid="{00000000-0005-0000-0000-0000DC020000}"/>
    <cellStyle name="60% - Accent4 2" xfId="767" xr:uid="{00000000-0005-0000-0000-0000DD020000}"/>
    <cellStyle name="60% - Accent4 2 2" xfId="768" xr:uid="{00000000-0005-0000-0000-0000DE020000}"/>
    <cellStyle name="60% - Accent4 2 3" xfId="769" xr:uid="{00000000-0005-0000-0000-0000DF020000}"/>
    <cellStyle name="60% - Accent4 2 4" xfId="770" xr:uid="{00000000-0005-0000-0000-0000E0020000}"/>
    <cellStyle name="60% - Accent4 2 5" xfId="771" xr:uid="{00000000-0005-0000-0000-0000E1020000}"/>
    <cellStyle name="60% - Accent4 2 6" xfId="772" xr:uid="{00000000-0005-0000-0000-0000E2020000}"/>
    <cellStyle name="60% - Accent4 2 7" xfId="773" xr:uid="{00000000-0005-0000-0000-0000E3020000}"/>
    <cellStyle name="60% - Accent4 20" xfId="774" xr:uid="{00000000-0005-0000-0000-0000E4020000}"/>
    <cellStyle name="60% - Accent4 21" xfId="775" xr:uid="{00000000-0005-0000-0000-0000E5020000}"/>
    <cellStyle name="60% - Accent4 22" xfId="776" xr:uid="{00000000-0005-0000-0000-0000E6020000}"/>
    <cellStyle name="60% - Accent4 3" xfId="777" xr:uid="{00000000-0005-0000-0000-0000E7020000}"/>
    <cellStyle name="60% - Accent4 3 2" xfId="778" xr:uid="{00000000-0005-0000-0000-0000E8020000}"/>
    <cellStyle name="60% - Accent4 3 3" xfId="779" xr:uid="{00000000-0005-0000-0000-0000E9020000}"/>
    <cellStyle name="60% - Accent4 4" xfId="780" xr:uid="{00000000-0005-0000-0000-0000EA020000}"/>
    <cellStyle name="60% - Accent4 4 2" xfId="781" xr:uid="{00000000-0005-0000-0000-0000EB020000}"/>
    <cellStyle name="60% - Accent4 4 3" xfId="782" xr:uid="{00000000-0005-0000-0000-0000EC020000}"/>
    <cellStyle name="60% - Accent4 5" xfId="783" xr:uid="{00000000-0005-0000-0000-0000ED020000}"/>
    <cellStyle name="60% - Accent4 5 2" xfId="784" xr:uid="{00000000-0005-0000-0000-0000EE020000}"/>
    <cellStyle name="60% - Accent4 5 3" xfId="785" xr:uid="{00000000-0005-0000-0000-0000EF020000}"/>
    <cellStyle name="60% - Accent4 6 2" xfId="786" xr:uid="{00000000-0005-0000-0000-0000F0020000}"/>
    <cellStyle name="60% - Accent4 6 3" xfId="787" xr:uid="{00000000-0005-0000-0000-0000F1020000}"/>
    <cellStyle name="60% - Accent4 7 2" xfId="788" xr:uid="{00000000-0005-0000-0000-0000F2020000}"/>
    <cellStyle name="60% - Accent4 7 3" xfId="789" xr:uid="{00000000-0005-0000-0000-0000F3020000}"/>
    <cellStyle name="60% - Accent4 8 2" xfId="790" xr:uid="{00000000-0005-0000-0000-0000F4020000}"/>
    <cellStyle name="60% - Accent4 8 3" xfId="791" xr:uid="{00000000-0005-0000-0000-0000F5020000}"/>
    <cellStyle name="60% - Accent4 9 2" xfId="792" xr:uid="{00000000-0005-0000-0000-0000F6020000}"/>
    <cellStyle name="60% - Accent4 9 3" xfId="793" xr:uid="{00000000-0005-0000-0000-0000F7020000}"/>
    <cellStyle name="60% - Accent5 10 2" xfId="794" xr:uid="{00000000-0005-0000-0000-0000F8020000}"/>
    <cellStyle name="60% - Accent5 10 3" xfId="795" xr:uid="{00000000-0005-0000-0000-0000F9020000}"/>
    <cellStyle name="60% - Accent5 11 2" xfId="796" xr:uid="{00000000-0005-0000-0000-0000FA020000}"/>
    <cellStyle name="60% - Accent5 11 3" xfId="797" xr:uid="{00000000-0005-0000-0000-0000FB020000}"/>
    <cellStyle name="60% - Accent5 12 2" xfId="798" xr:uid="{00000000-0005-0000-0000-0000FC020000}"/>
    <cellStyle name="60% - Accent5 12 3" xfId="799" xr:uid="{00000000-0005-0000-0000-0000FD020000}"/>
    <cellStyle name="60% - Accent5 13 2" xfId="800" xr:uid="{00000000-0005-0000-0000-0000FE020000}"/>
    <cellStyle name="60% - Accent5 13 3" xfId="801" xr:uid="{00000000-0005-0000-0000-0000FF020000}"/>
    <cellStyle name="60% - Accent5 14 2" xfId="802" xr:uid="{00000000-0005-0000-0000-000000030000}"/>
    <cellStyle name="60% - Accent5 14 3" xfId="803" xr:uid="{00000000-0005-0000-0000-000001030000}"/>
    <cellStyle name="60% - Accent5 15" xfId="804" xr:uid="{00000000-0005-0000-0000-000002030000}"/>
    <cellStyle name="60% - Accent5 15 2" xfId="805" xr:uid="{00000000-0005-0000-0000-000003030000}"/>
    <cellStyle name="60% - Accent5 15 3" xfId="806" xr:uid="{00000000-0005-0000-0000-000004030000}"/>
    <cellStyle name="60% - Accent5 15 4" xfId="807" xr:uid="{00000000-0005-0000-0000-000005030000}"/>
    <cellStyle name="60% - Accent5 15 5" xfId="808" xr:uid="{00000000-0005-0000-0000-000006030000}"/>
    <cellStyle name="60% - Accent5 15 6" xfId="809" xr:uid="{00000000-0005-0000-0000-000007030000}"/>
    <cellStyle name="60% - Accent5 15 7" xfId="810" xr:uid="{00000000-0005-0000-0000-000008030000}"/>
    <cellStyle name="60% - Accent5 16" xfId="811" xr:uid="{00000000-0005-0000-0000-000009030000}"/>
    <cellStyle name="60% - Accent5 17" xfId="812" xr:uid="{00000000-0005-0000-0000-00000A030000}"/>
    <cellStyle name="60% - Accent5 18" xfId="813" xr:uid="{00000000-0005-0000-0000-00000B030000}"/>
    <cellStyle name="60% - Accent5 19" xfId="814" xr:uid="{00000000-0005-0000-0000-00000C030000}"/>
    <cellStyle name="60% - Accent5 2" xfId="815" xr:uid="{00000000-0005-0000-0000-00000D030000}"/>
    <cellStyle name="60% - Accent5 2 2" xfId="816" xr:uid="{00000000-0005-0000-0000-00000E030000}"/>
    <cellStyle name="60% - Accent5 2 3" xfId="817" xr:uid="{00000000-0005-0000-0000-00000F030000}"/>
    <cellStyle name="60% - Accent5 2 4" xfId="818" xr:uid="{00000000-0005-0000-0000-000010030000}"/>
    <cellStyle name="60% - Accent5 20" xfId="819" xr:uid="{00000000-0005-0000-0000-000011030000}"/>
    <cellStyle name="60% - Accent5 21" xfId="820" xr:uid="{00000000-0005-0000-0000-000012030000}"/>
    <cellStyle name="60% - Accent5 22" xfId="821" xr:uid="{00000000-0005-0000-0000-000013030000}"/>
    <cellStyle name="60% - Accent5 3" xfId="822" xr:uid="{00000000-0005-0000-0000-000014030000}"/>
    <cellStyle name="60% - Accent5 3 2" xfId="823" xr:uid="{00000000-0005-0000-0000-000015030000}"/>
    <cellStyle name="60% - Accent5 3 3" xfId="824" xr:uid="{00000000-0005-0000-0000-000016030000}"/>
    <cellStyle name="60% - Accent5 4" xfId="825" xr:uid="{00000000-0005-0000-0000-000017030000}"/>
    <cellStyle name="60% - Accent5 4 2" xfId="826" xr:uid="{00000000-0005-0000-0000-000018030000}"/>
    <cellStyle name="60% - Accent5 4 3" xfId="827" xr:uid="{00000000-0005-0000-0000-000019030000}"/>
    <cellStyle name="60% - Accent5 5" xfId="828" xr:uid="{00000000-0005-0000-0000-00001A030000}"/>
    <cellStyle name="60% - Accent5 5 2" xfId="829" xr:uid="{00000000-0005-0000-0000-00001B030000}"/>
    <cellStyle name="60% - Accent5 5 3" xfId="830" xr:uid="{00000000-0005-0000-0000-00001C030000}"/>
    <cellStyle name="60% - Accent5 6 2" xfId="831" xr:uid="{00000000-0005-0000-0000-00001D030000}"/>
    <cellStyle name="60% - Accent5 6 3" xfId="832" xr:uid="{00000000-0005-0000-0000-00001E030000}"/>
    <cellStyle name="60% - Accent5 7 2" xfId="833" xr:uid="{00000000-0005-0000-0000-00001F030000}"/>
    <cellStyle name="60% - Accent5 7 3" xfId="834" xr:uid="{00000000-0005-0000-0000-000020030000}"/>
    <cellStyle name="60% - Accent5 8 2" xfId="835" xr:uid="{00000000-0005-0000-0000-000021030000}"/>
    <cellStyle name="60% - Accent5 8 3" xfId="836" xr:uid="{00000000-0005-0000-0000-000022030000}"/>
    <cellStyle name="60% - Accent5 9 2" xfId="837" xr:uid="{00000000-0005-0000-0000-000023030000}"/>
    <cellStyle name="60% - Accent5 9 3" xfId="838" xr:uid="{00000000-0005-0000-0000-000024030000}"/>
    <cellStyle name="60% - Accent6 10 2" xfId="839" xr:uid="{00000000-0005-0000-0000-000025030000}"/>
    <cellStyle name="60% - Accent6 10 3" xfId="840" xr:uid="{00000000-0005-0000-0000-000026030000}"/>
    <cellStyle name="60% - Accent6 11 2" xfId="841" xr:uid="{00000000-0005-0000-0000-000027030000}"/>
    <cellStyle name="60% - Accent6 11 3" xfId="842" xr:uid="{00000000-0005-0000-0000-000028030000}"/>
    <cellStyle name="60% - Accent6 12 2" xfId="843" xr:uid="{00000000-0005-0000-0000-000029030000}"/>
    <cellStyle name="60% - Accent6 12 3" xfId="844" xr:uid="{00000000-0005-0000-0000-00002A030000}"/>
    <cellStyle name="60% - Accent6 13 2" xfId="845" xr:uid="{00000000-0005-0000-0000-00002B030000}"/>
    <cellStyle name="60% - Accent6 13 3" xfId="846" xr:uid="{00000000-0005-0000-0000-00002C030000}"/>
    <cellStyle name="60% - Accent6 14 2" xfId="847" xr:uid="{00000000-0005-0000-0000-00002D030000}"/>
    <cellStyle name="60% - Accent6 14 3" xfId="848" xr:uid="{00000000-0005-0000-0000-00002E030000}"/>
    <cellStyle name="60% - Accent6 15" xfId="849" xr:uid="{00000000-0005-0000-0000-00002F030000}"/>
    <cellStyle name="60% - Accent6 15 2" xfId="850" xr:uid="{00000000-0005-0000-0000-000030030000}"/>
    <cellStyle name="60% - Accent6 15 3" xfId="851" xr:uid="{00000000-0005-0000-0000-000031030000}"/>
    <cellStyle name="60% - Accent6 15 4" xfId="852" xr:uid="{00000000-0005-0000-0000-000032030000}"/>
    <cellStyle name="60% - Accent6 15 5" xfId="853" xr:uid="{00000000-0005-0000-0000-000033030000}"/>
    <cellStyle name="60% - Accent6 15 6" xfId="854" xr:uid="{00000000-0005-0000-0000-000034030000}"/>
    <cellStyle name="60% - Accent6 15 7" xfId="855" xr:uid="{00000000-0005-0000-0000-000035030000}"/>
    <cellStyle name="60% - Accent6 16" xfId="856" xr:uid="{00000000-0005-0000-0000-000036030000}"/>
    <cellStyle name="60% - Accent6 17" xfId="857" xr:uid="{00000000-0005-0000-0000-000037030000}"/>
    <cellStyle name="60% - Accent6 18" xfId="858" xr:uid="{00000000-0005-0000-0000-000038030000}"/>
    <cellStyle name="60% - Accent6 19" xfId="859" xr:uid="{00000000-0005-0000-0000-000039030000}"/>
    <cellStyle name="60% - Accent6 2" xfId="860" xr:uid="{00000000-0005-0000-0000-00003A030000}"/>
    <cellStyle name="60% - Accent6 2 2" xfId="861" xr:uid="{00000000-0005-0000-0000-00003B030000}"/>
    <cellStyle name="60% - Accent6 2 3" xfId="862" xr:uid="{00000000-0005-0000-0000-00003C030000}"/>
    <cellStyle name="60% - Accent6 2 4" xfId="863" xr:uid="{00000000-0005-0000-0000-00003D030000}"/>
    <cellStyle name="60% - Accent6 2 5" xfId="864" xr:uid="{00000000-0005-0000-0000-00003E030000}"/>
    <cellStyle name="60% - Accent6 2 6" xfId="865" xr:uid="{00000000-0005-0000-0000-00003F030000}"/>
    <cellStyle name="60% - Accent6 2 7" xfId="866" xr:uid="{00000000-0005-0000-0000-000040030000}"/>
    <cellStyle name="60% - Accent6 20" xfId="867" xr:uid="{00000000-0005-0000-0000-000041030000}"/>
    <cellStyle name="60% - Accent6 21" xfId="868" xr:uid="{00000000-0005-0000-0000-000042030000}"/>
    <cellStyle name="60% - Accent6 22" xfId="869" xr:uid="{00000000-0005-0000-0000-000043030000}"/>
    <cellStyle name="60% - Accent6 3" xfId="870" xr:uid="{00000000-0005-0000-0000-000044030000}"/>
    <cellStyle name="60% - Accent6 3 2" xfId="871" xr:uid="{00000000-0005-0000-0000-000045030000}"/>
    <cellStyle name="60% - Accent6 3 3" xfId="872" xr:uid="{00000000-0005-0000-0000-000046030000}"/>
    <cellStyle name="60% - Accent6 4" xfId="873" xr:uid="{00000000-0005-0000-0000-000047030000}"/>
    <cellStyle name="60% - Accent6 4 2" xfId="874" xr:uid="{00000000-0005-0000-0000-000048030000}"/>
    <cellStyle name="60% - Accent6 4 3" xfId="875" xr:uid="{00000000-0005-0000-0000-000049030000}"/>
    <cellStyle name="60% - Accent6 5" xfId="876" xr:uid="{00000000-0005-0000-0000-00004A030000}"/>
    <cellStyle name="60% - Accent6 5 2" xfId="877" xr:uid="{00000000-0005-0000-0000-00004B030000}"/>
    <cellStyle name="60% - Accent6 5 3" xfId="878" xr:uid="{00000000-0005-0000-0000-00004C030000}"/>
    <cellStyle name="60% - Accent6 6 2" xfId="879" xr:uid="{00000000-0005-0000-0000-00004D030000}"/>
    <cellStyle name="60% - Accent6 6 3" xfId="880" xr:uid="{00000000-0005-0000-0000-00004E030000}"/>
    <cellStyle name="60% - Accent6 7 2" xfId="881" xr:uid="{00000000-0005-0000-0000-00004F030000}"/>
    <cellStyle name="60% - Accent6 7 3" xfId="882" xr:uid="{00000000-0005-0000-0000-000050030000}"/>
    <cellStyle name="60% - Accent6 8 2" xfId="883" xr:uid="{00000000-0005-0000-0000-000051030000}"/>
    <cellStyle name="60% - Accent6 8 3" xfId="884" xr:uid="{00000000-0005-0000-0000-000052030000}"/>
    <cellStyle name="60% - Accent6 9 2" xfId="885" xr:uid="{00000000-0005-0000-0000-000053030000}"/>
    <cellStyle name="60% - Accent6 9 3" xfId="886" xr:uid="{00000000-0005-0000-0000-000054030000}"/>
    <cellStyle name="Accent1 10 2" xfId="887" xr:uid="{00000000-0005-0000-0000-000055030000}"/>
    <cellStyle name="Accent1 10 3" xfId="888" xr:uid="{00000000-0005-0000-0000-000056030000}"/>
    <cellStyle name="Accent1 11 2" xfId="889" xr:uid="{00000000-0005-0000-0000-000057030000}"/>
    <cellStyle name="Accent1 11 3" xfId="890" xr:uid="{00000000-0005-0000-0000-000058030000}"/>
    <cellStyle name="Accent1 12 2" xfId="891" xr:uid="{00000000-0005-0000-0000-000059030000}"/>
    <cellStyle name="Accent1 12 3" xfId="892" xr:uid="{00000000-0005-0000-0000-00005A030000}"/>
    <cellStyle name="Accent1 13 2" xfId="893" xr:uid="{00000000-0005-0000-0000-00005B030000}"/>
    <cellStyle name="Accent1 13 3" xfId="894" xr:uid="{00000000-0005-0000-0000-00005C030000}"/>
    <cellStyle name="Accent1 14 2" xfId="895" xr:uid="{00000000-0005-0000-0000-00005D030000}"/>
    <cellStyle name="Accent1 14 3" xfId="896" xr:uid="{00000000-0005-0000-0000-00005E030000}"/>
    <cellStyle name="Accent1 15" xfId="897" xr:uid="{00000000-0005-0000-0000-00005F030000}"/>
    <cellStyle name="Accent1 15 2" xfId="898" xr:uid="{00000000-0005-0000-0000-000060030000}"/>
    <cellStyle name="Accent1 15 3" xfId="899" xr:uid="{00000000-0005-0000-0000-000061030000}"/>
    <cellStyle name="Accent1 15 4" xfId="900" xr:uid="{00000000-0005-0000-0000-000062030000}"/>
    <cellStyle name="Accent1 15 5" xfId="901" xr:uid="{00000000-0005-0000-0000-000063030000}"/>
    <cellStyle name="Accent1 15 6" xfId="902" xr:uid="{00000000-0005-0000-0000-000064030000}"/>
    <cellStyle name="Accent1 15 7" xfId="903" xr:uid="{00000000-0005-0000-0000-000065030000}"/>
    <cellStyle name="Accent1 16" xfId="904" xr:uid="{00000000-0005-0000-0000-000066030000}"/>
    <cellStyle name="Accent1 17" xfId="905" xr:uid="{00000000-0005-0000-0000-000067030000}"/>
    <cellStyle name="Accent1 18" xfId="906" xr:uid="{00000000-0005-0000-0000-000068030000}"/>
    <cellStyle name="Accent1 19" xfId="907" xr:uid="{00000000-0005-0000-0000-000069030000}"/>
    <cellStyle name="Accent1 2" xfId="908" xr:uid="{00000000-0005-0000-0000-00006A030000}"/>
    <cellStyle name="Accent1 2 2" xfId="909" xr:uid="{00000000-0005-0000-0000-00006B030000}"/>
    <cellStyle name="Accent1 2 3" xfId="910" xr:uid="{00000000-0005-0000-0000-00006C030000}"/>
    <cellStyle name="Accent1 2 4" xfId="911" xr:uid="{00000000-0005-0000-0000-00006D030000}"/>
    <cellStyle name="Accent1 2 5" xfId="912" xr:uid="{00000000-0005-0000-0000-00006E030000}"/>
    <cellStyle name="Accent1 2 6" xfId="913" xr:uid="{00000000-0005-0000-0000-00006F030000}"/>
    <cellStyle name="Accent1 2 7" xfId="914" xr:uid="{00000000-0005-0000-0000-000070030000}"/>
    <cellStyle name="Accent1 20" xfId="915" xr:uid="{00000000-0005-0000-0000-000071030000}"/>
    <cellStyle name="Accent1 21" xfId="916" xr:uid="{00000000-0005-0000-0000-000072030000}"/>
    <cellStyle name="Accent1 22" xfId="917" xr:uid="{00000000-0005-0000-0000-000073030000}"/>
    <cellStyle name="Accent1 3" xfId="918" xr:uid="{00000000-0005-0000-0000-000074030000}"/>
    <cellStyle name="Accent1 3 2" xfId="919" xr:uid="{00000000-0005-0000-0000-000075030000}"/>
    <cellStyle name="Accent1 3 3" xfId="920" xr:uid="{00000000-0005-0000-0000-000076030000}"/>
    <cellStyle name="Accent1 4" xfId="921" xr:uid="{00000000-0005-0000-0000-000077030000}"/>
    <cellStyle name="Accent1 4 2" xfId="922" xr:uid="{00000000-0005-0000-0000-000078030000}"/>
    <cellStyle name="Accent1 4 3" xfId="923" xr:uid="{00000000-0005-0000-0000-000079030000}"/>
    <cellStyle name="Accent1 5" xfId="924" xr:uid="{00000000-0005-0000-0000-00007A030000}"/>
    <cellStyle name="Accent1 5 2" xfId="925" xr:uid="{00000000-0005-0000-0000-00007B030000}"/>
    <cellStyle name="Accent1 5 3" xfId="926" xr:uid="{00000000-0005-0000-0000-00007C030000}"/>
    <cellStyle name="Accent1 6 2" xfId="927" xr:uid="{00000000-0005-0000-0000-00007D030000}"/>
    <cellStyle name="Accent1 6 3" xfId="928" xr:uid="{00000000-0005-0000-0000-00007E030000}"/>
    <cellStyle name="Accent1 7 2" xfId="929" xr:uid="{00000000-0005-0000-0000-00007F030000}"/>
    <cellStyle name="Accent1 7 3" xfId="930" xr:uid="{00000000-0005-0000-0000-000080030000}"/>
    <cellStyle name="Accent1 8 2" xfId="931" xr:uid="{00000000-0005-0000-0000-000081030000}"/>
    <cellStyle name="Accent1 8 3" xfId="932" xr:uid="{00000000-0005-0000-0000-000082030000}"/>
    <cellStyle name="Accent1 9 2" xfId="933" xr:uid="{00000000-0005-0000-0000-000083030000}"/>
    <cellStyle name="Accent1 9 3" xfId="934" xr:uid="{00000000-0005-0000-0000-000084030000}"/>
    <cellStyle name="Accent2 10 2" xfId="935" xr:uid="{00000000-0005-0000-0000-000085030000}"/>
    <cellStyle name="Accent2 10 3" xfId="936" xr:uid="{00000000-0005-0000-0000-000086030000}"/>
    <cellStyle name="Accent2 11 2" xfId="937" xr:uid="{00000000-0005-0000-0000-000087030000}"/>
    <cellStyle name="Accent2 11 3" xfId="938" xr:uid="{00000000-0005-0000-0000-000088030000}"/>
    <cellStyle name="Accent2 12 2" xfId="939" xr:uid="{00000000-0005-0000-0000-000089030000}"/>
    <cellStyle name="Accent2 12 3" xfId="940" xr:uid="{00000000-0005-0000-0000-00008A030000}"/>
    <cellStyle name="Accent2 13 2" xfId="941" xr:uid="{00000000-0005-0000-0000-00008B030000}"/>
    <cellStyle name="Accent2 13 3" xfId="942" xr:uid="{00000000-0005-0000-0000-00008C030000}"/>
    <cellStyle name="Accent2 14 2" xfId="943" xr:uid="{00000000-0005-0000-0000-00008D030000}"/>
    <cellStyle name="Accent2 14 3" xfId="944" xr:uid="{00000000-0005-0000-0000-00008E030000}"/>
    <cellStyle name="Accent2 15" xfId="945" xr:uid="{00000000-0005-0000-0000-00008F030000}"/>
    <cellStyle name="Accent2 15 2" xfId="946" xr:uid="{00000000-0005-0000-0000-000090030000}"/>
    <cellStyle name="Accent2 15 3" xfId="947" xr:uid="{00000000-0005-0000-0000-000091030000}"/>
    <cellStyle name="Accent2 15 4" xfId="948" xr:uid="{00000000-0005-0000-0000-000092030000}"/>
    <cellStyle name="Accent2 15 5" xfId="949" xr:uid="{00000000-0005-0000-0000-000093030000}"/>
    <cellStyle name="Accent2 15 6" xfId="950" xr:uid="{00000000-0005-0000-0000-000094030000}"/>
    <cellStyle name="Accent2 15 7" xfId="951" xr:uid="{00000000-0005-0000-0000-000095030000}"/>
    <cellStyle name="Accent2 16" xfId="952" xr:uid="{00000000-0005-0000-0000-000096030000}"/>
    <cellStyle name="Accent2 17" xfId="953" xr:uid="{00000000-0005-0000-0000-000097030000}"/>
    <cellStyle name="Accent2 18" xfId="954" xr:uid="{00000000-0005-0000-0000-000098030000}"/>
    <cellStyle name="Accent2 19" xfId="955" xr:uid="{00000000-0005-0000-0000-000099030000}"/>
    <cellStyle name="Accent2 2" xfId="956" xr:uid="{00000000-0005-0000-0000-00009A030000}"/>
    <cellStyle name="Accent2 2 2" xfId="957" xr:uid="{00000000-0005-0000-0000-00009B030000}"/>
    <cellStyle name="Accent2 2 3" xfId="958" xr:uid="{00000000-0005-0000-0000-00009C030000}"/>
    <cellStyle name="Accent2 2 4" xfId="959" xr:uid="{00000000-0005-0000-0000-00009D030000}"/>
    <cellStyle name="Accent2 2 5" xfId="960" xr:uid="{00000000-0005-0000-0000-00009E030000}"/>
    <cellStyle name="Accent2 2 6" xfId="961" xr:uid="{00000000-0005-0000-0000-00009F030000}"/>
    <cellStyle name="Accent2 2 7" xfId="962" xr:uid="{00000000-0005-0000-0000-0000A0030000}"/>
    <cellStyle name="Accent2 20" xfId="963" xr:uid="{00000000-0005-0000-0000-0000A1030000}"/>
    <cellStyle name="Accent2 21" xfId="964" xr:uid="{00000000-0005-0000-0000-0000A2030000}"/>
    <cellStyle name="Accent2 22" xfId="965" xr:uid="{00000000-0005-0000-0000-0000A3030000}"/>
    <cellStyle name="Accent2 3" xfId="966" xr:uid="{00000000-0005-0000-0000-0000A4030000}"/>
    <cellStyle name="Accent2 3 2" xfId="967" xr:uid="{00000000-0005-0000-0000-0000A5030000}"/>
    <cellStyle name="Accent2 3 3" xfId="968" xr:uid="{00000000-0005-0000-0000-0000A6030000}"/>
    <cellStyle name="Accent2 4" xfId="969" xr:uid="{00000000-0005-0000-0000-0000A7030000}"/>
    <cellStyle name="Accent2 4 2" xfId="970" xr:uid="{00000000-0005-0000-0000-0000A8030000}"/>
    <cellStyle name="Accent2 4 3" xfId="971" xr:uid="{00000000-0005-0000-0000-0000A9030000}"/>
    <cellStyle name="Accent2 5" xfId="972" xr:uid="{00000000-0005-0000-0000-0000AA030000}"/>
    <cellStyle name="Accent2 5 2" xfId="973" xr:uid="{00000000-0005-0000-0000-0000AB030000}"/>
    <cellStyle name="Accent2 5 3" xfId="974" xr:uid="{00000000-0005-0000-0000-0000AC030000}"/>
    <cellStyle name="Accent2 6 2" xfId="975" xr:uid="{00000000-0005-0000-0000-0000AD030000}"/>
    <cellStyle name="Accent2 6 3" xfId="976" xr:uid="{00000000-0005-0000-0000-0000AE030000}"/>
    <cellStyle name="Accent2 7 2" xfId="977" xr:uid="{00000000-0005-0000-0000-0000AF030000}"/>
    <cellStyle name="Accent2 7 3" xfId="978" xr:uid="{00000000-0005-0000-0000-0000B0030000}"/>
    <cellStyle name="Accent2 8 2" xfId="979" xr:uid="{00000000-0005-0000-0000-0000B1030000}"/>
    <cellStyle name="Accent2 8 3" xfId="980" xr:uid="{00000000-0005-0000-0000-0000B2030000}"/>
    <cellStyle name="Accent2 9 2" xfId="981" xr:uid="{00000000-0005-0000-0000-0000B3030000}"/>
    <cellStyle name="Accent2 9 3" xfId="982" xr:uid="{00000000-0005-0000-0000-0000B4030000}"/>
    <cellStyle name="Accent3 10 2" xfId="983" xr:uid="{00000000-0005-0000-0000-0000B5030000}"/>
    <cellStyle name="Accent3 10 3" xfId="984" xr:uid="{00000000-0005-0000-0000-0000B6030000}"/>
    <cellStyle name="Accent3 11 2" xfId="985" xr:uid="{00000000-0005-0000-0000-0000B7030000}"/>
    <cellStyle name="Accent3 11 3" xfId="986" xr:uid="{00000000-0005-0000-0000-0000B8030000}"/>
    <cellStyle name="Accent3 12 2" xfId="987" xr:uid="{00000000-0005-0000-0000-0000B9030000}"/>
    <cellStyle name="Accent3 12 3" xfId="988" xr:uid="{00000000-0005-0000-0000-0000BA030000}"/>
    <cellStyle name="Accent3 13 2" xfId="989" xr:uid="{00000000-0005-0000-0000-0000BB030000}"/>
    <cellStyle name="Accent3 13 3" xfId="990" xr:uid="{00000000-0005-0000-0000-0000BC030000}"/>
    <cellStyle name="Accent3 14 2" xfId="991" xr:uid="{00000000-0005-0000-0000-0000BD030000}"/>
    <cellStyle name="Accent3 14 3" xfId="992" xr:uid="{00000000-0005-0000-0000-0000BE030000}"/>
    <cellStyle name="Accent3 15" xfId="993" xr:uid="{00000000-0005-0000-0000-0000BF030000}"/>
    <cellStyle name="Accent3 15 2" xfId="994" xr:uid="{00000000-0005-0000-0000-0000C0030000}"/>
    <cellStyle name="Accent3 15 3" xfId="995" xr:uid="{00000000-0005-0000-0000-0000C1030000}"/>
    <cellStyle name="Accent3 15 4" xfId="996" xr:uid="{00000000-0005-0000-0000-0000C2030000}"/>
    <cellStyle name="Accent3 15 5" xfId="997" xr:uid="{00000000-0005-0000-0000-0000C3030000}"/>
    <cellStyle name="Accent3 15 6" xfId="998" xr:uid="{00000000-0005-0000-0000-0000C4030000}"/>
    <cellStyle name="Accent3 15 7" xfId="999" xr:uid="{00000000-0005-0000-0000-0000C5030000}"/>
    <cellStyle name="Accent3 16" xfId="1000" xr:uid="{00000000-0005-0000-0000-0000C6030000}"/>
    <cellStyle name="Accent3 17" xfId="1001" xr:uid="{00000000-0005-0000-0000-0000C7030000}"/>
    <cellStyle name="Accent3 18" xfId="1002" xr:uid="{00000000-0005-0000-0000-0000C8030000}"/>
    <cellStyle name="Accent3 19" xfId="1003" xr:uid="{00000000-0005-0000-0000-0000C9030000}"/>
    <cellStyle name="Accent3 2" xfId="1004" xr:uid="{00000000-0005-0000-0000-0000CA030000}"/>
    <cellStyle name="Accent3 2 2" xfId="1005" xr:uid="{00000000-0005-0000-0000-0000CB030000}"/>
    <cellStyle name="Accent3 2 3" xfId="1006" xr:uid="{00000000-0005-0000-0000-0000CC030000}"/>
    <cellStyle name="Accent3 2 4" xfId="1007" xr:uid="{00000000-0005-0000-0000-0000CD030000}"/>
    <cellStyle name="Accent3 2 5" xfId="1008" xr:uid="{00000000-0005-0000-0000-0000CE030000}"/>
    <cellStyle name="Accent3 2 6" xfId="1009" xr:uid="{00000000-0005-0000-0000-0000CF030000}"/>
    <cellStyle name="Accent3 2 7" xfId="1010" xr:uid="{00000000-0005-0000-0000-0000D0030000}"/>
    <cellStyle name="Accent3 20" xfId="1011" xr:uid="{00000000-0005-0000-0000-0000D1030000}"/>
    <cellStyle name="Accent3 21" xfId="1012" xr:uid="{00000000-0005-0000-0000-0000D2030000}"/>
    <cellStyle name="Accent3 22" xfId="1013" xr:uid="{00000000-0005-0000-0000-0000D3030000}"/>
    <cellStyle name="Accent3 3" xfId="1014" xr:uid="{00000000-0005-0000-0000-0000D4030000}"/>
    <cellStyle name="Accent3 3 2" xfId="1015" xr:uid="{00000000-0005-0000-0000-0000D5030000}"/>
    <cellStyle name="Accent3 3 3" xfId="1016" xr:uid="{00000000-0005-0000-0000-0000D6030000}"/>
    <cellStyle name="Accent3 4" xfId="1017" xr:uid="{00000000-0005-0000-0000-0000D7030000}"/>
    <cellStyle name="Accent3 4 2" xfId="1018" xr:uid="{00000000-0005-0000-0000-0000D8030000}"/>
    <cellStyle name="Accent3 4 3" xfId="1019" xr:uid="{00000000-0005-0000-0000-0000D9030000}"/>
    <cellStyle name="Accent3 5" xfId="1020" xr:uid="{00000000-0005-0000-0000-0000DA030000}"/>
    <cellStyle name="Accent3 5 2" xfId="1021" xr:uid="{00000000-0005-0000-0000-0000DB030000}"/>
    <cellStyle name="Accent3 5 3" xfId="1022" xr:uid="{00000000-0005-0000-0000-0000DC030000}"/>
    <cellStyle name="Accent3 6 2" xfId="1023" xr:uid="{00000000-0005-0000-0000-0000DD030000}"/>
    <cellStyle name="Accent3 6 3" xfId="1024" xr:uid="{00000000-0005-0000-0000-0000DE030000}"/>
    <cellStyle name="Accent3 7 2" xfId="1025" xr:uid="{00000000-0005-0000-0000-0000DF030000}"/>
    <cellStyle name="Accent3 7 3" xfId="1026" xr:uid="{00000000-0005-0000-0000-0000E0030000}"/>
    <cellStyle name="Accent3 8 2" xfId="1027" xr:uid="{00000000-0005-0000-0000-0000E1030000}"/>
    <cellStyle name="Accent3 8 3" xfId="1028" xr:uid="{00000000-0005-0000-0000-0000E2030000}"/>
    <cellStyle name="Accent3 9 2" xfId="1029" xr:uid="{00000000-0005-0000-0000-0000E3030000}"/>
    <cellStyle name="Accent3 9 3" xfId="1030" xr:uid="{00000000-0005-0000-0000-0000E4030000}"/>
    <cellStyle name="Accent4 10 2" xfId="1031" xr:uid="{00000000-0005-0000-0000-0000E5030000}"/>
    <cellStyle name="Accent4 10 3" xfId="1032" xr:uid="{00000000-0005-0000-0000-0000E6030000}"/>
    <cellStyle name="Accent4 11 2" xfId="1033" xr:uid="{00000000-0005-0000-0000-0000E7030000}"/>
    <cellStyle name="Accent4 11 3" xfId="1034" xr:uid="{00000000-0005-0000-0000-0000E8030000}"/>
    <cellStyle name="Accent4 12 2" xfId="1035" xr:uid="{00000000-0005-0000-0000-0000E9030000}"/>
    <cellStyle name="Accent4 12 3" xfId="1036" xr:uid="{00000000-0005-0000-0000-0000EA030000}"/>
    <cellStyle name="Accent4 13 2" xfId="1037" xr:uid="{00000000-0005-0000-0000-0000EB030000}"/>
    <cellStyle name="Accent4 13 3" xfId="1038" xr:uid="{00000000-0005-0000-0000-0000EC030000}"/>
    <cellStyle name="Accent4 14 2" xfId="1039" xr:uid="{00000000-0005-0000-0000-0000ED030000}"/>
    <cellStyle name="Accent4 14 3" xfId="1040" xr:uid="{00000000-0005-0000-0000-0000EE030000}"/>
    <cellStyle name="Accent4 15" xfId="1041" xr:uid="{00000000-0005-0000-0000-0000EF030000}"/>
    <cellStyle name="Accent4 15 2" xfId="1042" xr:uid="{00000000-0005-0000-0000-0000F0030000}"/>
    <cellStyle name="Accent4 15 3" xfId="1043" xr:uid="{00000000-0005-0000-0000-0000F1030000}"/>
    <cellStyle name="Accent4 15 4" xfId="1044" xr:uid="{00000000-0005-0000-0000-0000F2030000}"/>
    <cellStyle name="Accent4 15 5" xfId="1045" xr:uid="{00000000-0005-0000-0000-0000F3030000}"/>
    <cellStyle name="Accent4 15 6" xfId="1046" xr:uid="{00000000-0005-0000-0000-0000F4030000}"/>
    <cellStyle name="Accent4 15 7" xfId="1047" xr:uid="{00000000-0005-0000-0000-0000F5030000}"/>
    <cellStyle name="Accent4 16" xfId="1048" xr:uid="{00000000-0005-0000-0000-0000F6030000}"/>
    <cellStyle name="Accent4 17" xfId="1049" xr:uid="{00000000-0005-0000-0000-0000F7030000}"/>
    <cellStyle name="Accent4 18" xfId="1050" xr:uid="{00000000-0005-0000-0000-0000F8030000}"/>
    <cellStyle name="Accent4 19" xfId="1051" xr:uid="{00000000-0005-0000-0000-0000F9030000}"/>
    <cellStyle name="Accent4 2" xfId="1052" xr:uid="{00000000-0005-0000-0000-0000FA030000}"/>
    <cellStyle name="Accent4 2 2" xfId="1053" xr:uid="{00000000-0005-0000-0000-0000FB030000}"/>
    <cellStyle name="Accent4 2 3" xfId="1054" xr:uid="{00000000-0005-0000-0000-0000FC030000}"/>
    <cellStyle name="Accent4 2 4" xfId="1055" xr:uid="{00000000-0005-0000-0000-0000FD030000}"/>
    <cellStyle name="Accent4 2 5" xfId="1056" xr:uid="{00000000-0005-0000-0000-0000FE030000}"/>
    <cellStyle name="Accent4 2 6" xfId="1057" xr:uid="{00000000-0005-0000-0000-0000FF030000}"/>
    <cellStyle name="Accent4 2 7" xfId="1058" xr:uid="{00000000-0005-0000-0000-000000040000}"/>
    <cellStyle name="Accent4 20" xfId="1059" xr:uid="{00000000-0005-0000-0000-000001040000}"/>
    <cellStyle name="Accent4 21" xfId="1060" xr:uid="{00000000-0005-0000-0000-000002040000}"/>
    <cellStyle name="Accent4 22" xfId="1061" xr:uid="{00000000-0005-0000-0000-000003040000}"/>
    <cellStyle name="Accent4 3" xfId="1062" xr:uid="{00000000-0005-0000-0000-000004040000}"/>
    <cellStyle name="Accent4 3 2" xfId="1063" xr:uid="{00000000-0005-0000-0000-000005040000}"/>
    <cellStyle name="Accent4 3 3" xfId="1064" xr:uid="{00000000-0005-0000-0000-000006040000}"/>
    <cellStyle name="Accent4 4" xfId="1065" xr:uid="{00000000-0005-0000-0000-000007040000}"/>
    <cellStyle name="Accent4 4 2" xfId="1066" xr:uid="{00000000-0005-0000-0000-000008040000}"/>
    <cellStyle name="Accent4 4 3" xfId="1067" xr:uid="{00000000-0005-0000-0000-000009040000}"/>
    <cellStyle name="Accent4 5" xfId="1068" xr:uid="{00000000-0005-0000-0000-00000A040000}"/>
    <cellStyle name="Accent4 5 2" xfId="1069" xr:uid="{00000000-0005-0000-0000-00000B040000}"/>
    <cellStyle name="Accent4 5 3" xfId="1070" xr:uid="{00000000-0005-0000-0000-00000C040000}"/>
    <cellStyle name="Accent4 6 2" xfId="1071" xr:uid="{00000000-0005-0000-0000-00000D040000}"/>
    <cellStyle name="Accent4 6 3" xfId="1072" xr:uid="{00000000-0005-0000-0000-00000E040000}"/>
    <cellStyle name="Accent4 7 2" xfId="1073" xr:uid="{00000000-0005-0000-0000-00000F040000}"/>
    <cellStyle name="Accent4 7 3" xfId="1074" xr:uid="{00000000-0005-0000-0000-000010040000}"/>
    <cellStyle name="Accent4 8 2" xfId="1075" xr:uid="{00000000-0005-0000-0000-000011040000}"/>
    <cellStyle name="Accent4 8 3" xfId="1076" xr:uid="{00000000-0005-0000-0000-000012040000}"/>
    <cellStyle name="Accent4 9 2" xfId="1077" xr:uid="{00000000-0005-0000-0000-000013040000}"/>
    <cellStyle name="Accent4 9 3" xfId="1078" xr:uid="{00000000-0005-0000-0000-000014040000}"/>
    <cellStyle name="Accent5 10 2" xfId="1079" xr:uid="{00000000-0005-0000-0000-000015040000}"/>
    <cellStyle name="Accent5 10 3" xfId="1080" xr:uid="{00000000-0005-0000-0000-000016040000}"/>
    <cellStyle name="Accent5 11 2" xfId="1081" xr:uid="{00000000-0005-0000-0000-000017040000}"/>
    <cellStyle name="Accent5 11 3" xfId="1082" xr:uid="{00000000-0005-0000-0000-000018040000}"/>
    <cellStyle name="Accent5 12 2" xfId="1083" xr:uid="{00000000-0005-0000-0000-000019040000}"/>
    <cellStyle name="Accent5 12 3" xfId="1084" xr:uid="{00000000-0005-0000-0000-00001A040000}"/>
    <cellStyle name="Accent5 13 2" xfId="1085" xr:uid="{00000000-0005-0000-0000-00001B040000}"/>
    <cellStyle name="Accent5 13 3" xfId="1086" xr:uid="{00000000-0005-0000-0000-00001C040000}"/>
    <cellStyle name="Accent5 14 2" xfId="1087" xr:uid="{00000000-0005-0000-0000-00001D040000}"/>
    <cellStyle name="Accent5 14 3" xfId="1088" xr:uid="{00000000-0005-0000-0000-00001E040000}"/>
    <cellStyle name="Accent5 15" xfId="1089" xr:uid="{00000000-0005-0000-0000-00001F040000}"/>
    <cellStyle name="Accent5 15 2" xfId="1090" xr:uid="{00000000-0005-0000-0000-000020040000}"/>
    <cellStyle name="Accent5 15 3" xfId="1091" xr:uid="{00000000-0005-0000-0000-000021040000}"/>
    <cellStyle name="Accent5 15 4" xfId="1092" xr:uid="{00000000-0005-0000-0000-000022040000}"/>
    <cellStyle name="Accent5 15 5" xfId="1093" xr:uid="{00000000-0005-0000-0000-000023040000}"/>
    <cellStyle name="Accent5 15 6" xfId="1094" xr:uid="{00000000-0005-0000-0000-000024040000}"/>
    <cellStyle name="Accent5 15 7" xfId="1095" xr:uid="{00000000-0005-0000-0000-000025040000}"/>
    <cellStyle name="Accent5 16" xfId="1096" xr:uid="{00000000-0005-0000-0000-000026040000}"/>
    <cellStyle name="Accent5 17" xfId="1097" xr:uid="{00000000-0005-0000-0000-000027040000}"/>
    <cellStyle name="Accent5 18" xfId="1098" xr:uid="{00000000-0005-0000-0000-000028040000}"/>
    <cellStyle name="Accent5 19" xfId="1099" xr:uid="{00000000-0005-0000-0000-000029040000}"/>
    <cellStyle name="Accent5 2" xfId="1100" xr:uid="{00000000-0005-0000-0000-00002A040000}"/>
    <cellStyle name="Accent5 2 2" xfId="1101" xr:uid="{00000000-0005-0000-0000-00002B040000}"/>
    <cellStyle name="Accent5 2 3" xfId="1102" xr:uid="{00000000-0005-0000-0000-00002C040000}"/>
    <cellStyle name="Accent5 2 4" xfId="1103" xr:uid="{00000000-0005-0000-0000-00002D040000}"/>
    <cellStyle name="Accent5 20" xfId="1104" xr:uid="{00000000-0005-0000-0000-00002E040000}"/>
    <cellStyle name="Accent5 21" xfId="1105" xr:uid="{00000000-0005-0000-0000-00002F040000}"/>
    <cellStyle name="Accent5 22" xfId="1106" xr:uid="{00000000-0005-0000-0000-000030040000}"/>
    <cellStyle name="Accent5 3" xfId="1107" xr:uid="{00000000-0005-0000-0000-000031040000}"/>
    <cellStyle name="Accent5 3 2" xfId="1108" xr:uid="{00000000-0005-0000-0000-000032040000}"/>
    <cellStyle name="Accent5 3 3" xfId="1109" xr:uid="{00000000-0005-0000-0000-000033040000}"/>
    <cellStyle name="Accent5 4" xfId="1110" xr:uid="{00000000-0005-0000-0000-000034040000}"/>
    <cellStyle name="Accent5 4 2" xfId="1111" xr:uid="{00000000-0005-0000-0000-000035040000}"/>
    <cellStyle name="Accent5 4 3" xfId="1112" xr:uid="{00000000-0005-0000-0000-000036040000}"/>
    <cellStyle name="Accent5 5" xfId="1113" xr:uid="{00000000-0005-0000-0000-000037040000}"/>
    <cellStyle name="Accent5 5 2" xfId="1114" xr:uid="{00000000-0005-0000-0000-000038040000}"/>
    <cellStyle name="Accent5 5 3" xfId="1115" xr:uid="{00000000-0005-0000-0000-000039040000}"/>
    <cellStyle name="Accent5 6 2" xfId="1116" xr:uid="{00000000-0005-0000-0000-00003A040000}"/>
    <cellStyle name="Accent5 6 3" xfId="1117" xr:uid="{00000000-0005-0000-0000-00003B040000}"/>
    <cellStyle name="Accent5 7 2" xfId="1118" xr:uid="{00000000-0005-0000-0000-00003C040000}"/>
    <cellStyle name="Accent5 7 3" xfId="1119" xr:uid="{00000000-0005-0000-0000-00003D040000}"/>
    <cellStyle name="Accent5 8 2" xfId="1120" xr:uid="{00000000-0005-0000-0000-00003E040000}"/>
    <cellStyle name="Accent5 8 3" xfId="1121" xr:uid="{00000000-0005-0000-0000-00003F040000}"/>
    <cellStyle name="Accent5 9 2" xfId="1122" xr:uid="{00000000-0005-0000-0000-000040040000}"/>
    <cellStyle name="Accent5 9 3" xfId="1123" xr:uid="{00000000-0005-0000-0000-000041040000}"/>
    <cellStyle name="Accent6 10 2" xfId="1124" xr:uid="{00000000-0005-0000-0000-000042040000}"/>
    <cellStyle name="Accent6 10 3" xfId="1125" xr:uid="{00000000-0005-0000-0000-000043040000}"/>
    <cellStyle name="Accent6 11 2" xfId="1126" xr:uid="{00000000-0005-0000-0000-000044040000}"/>
    <cellStyle name="Accent6 11 3" xfId="1127" xr:uid="{00000000-0005-0000-0000-000045040000}"/>
    <cellStyle name="Accent6 12 2" xfId="1128" xr:uid="{00000000-0005-0000-0000-000046040000}"/>
    <cellStyle name="Accent6 12 3" xfId="1129" xr:uid="{00000000-0005-0000-0000-000047040000}"/>
    <cellStyle name="Accent6 13 2" xfId="1130" xr:uid="{00000000-0005-0000-0000-000048040000}"/>
    <cellStyle name="Accent6 13 3" xfId="1131" xr:uid="{00000000-0005-0000-0000-000049040000}"/>
    <cellStyle name="Accent6 14 2" xfId="1132" xr:uid="{00000000-0005-0000-0000-00004A040000}"/>
    <cellStyle name="Accent6 14 3" xfId="1133" xr:uid="{00000000-0005-0000-0000-00004B040000}"/>
    <cellStyle name="Accent6 15" xfId="1134" xr:uid="{00000000-0005-0000-0000-00004C040000}"/>
    <cellStyle name="Accent6 15 2" xfId="1135" xr:uid="{00000000-0005-0000-0000-00004D040000}"/>
    <cellStyle name="Accent6 15 3" xfId="1136" xr:uid="{00000000-0005-0000-0000-00004E040000}"/>
    <cellStyle name="Accent6 15 4" xfId="1137" xr:uid="{00000000-0005-0000-0000-00004F040000}"/>
    <cellStyle name="Accent6 15 5" xfId="1138" xr:uid="{00000000-0005-0000-0000-000050040000}"/>
    <cellStyle name="Accent6 15 6" xfId="1139" xr:uid="{00000000-0005-0000-0000-000051040000}"/>
    <cellStyle name="Accent6 15 7" xfId="1140" xr:uid="{00000000-0005-0000-0000-000052040000}"/>
    <cellStyle name="Accent6 16" xfId="1141" xr:uid="{00000000-0005-0000-0000-000053040000}"/>
    <cellStyle name="Accent6 17" xfId="1142" xr:uid="{00000000-0005-0000-0000-000054040000}"/>
    <cellStyle name="Accent6 18" xfId="1143" xr:uid="{00000000-0005-0000-0000-000055040000}"/>
    <cellStyle name="Accent6 19" xfId="1144" xr:uid="{00000000-0005-0000-0000-000056040000}"/>
    <cellStyle name="Accent6 2" xfId="1145" xr:uid="{00000000-0005-0000-0000-000057040000}"/>
    <cellStyle name="Accent6 2 2" xfId="1146" xr:uid="{00000000-0005-0000-0000-000058040000}"/>
    <cellStyle name="Accent6 2 3" xfId="1147" xr:uid="{00000000-0005-0000-0000-000059040000}"/>
    <cellStyle name="Accent6 2 4" xfId="1148" xr:uid="{00000000-0005-0000-0000-00005A040000}"/>
    <cellStyle name="Accent6 2 5" xfId="1149" xr:uid="{00000000-0005-0000-0000-00005B040000}"/>
    <cellStyle name="Accent6 2 6" xfId="1150" xr:uid="{00000000-0005-0000-0000-00005C040000}"/>
    <cellStyle name="Accent6 2 7" xfId="1151" xr:uid="{00000000-0005-0000-0000-00005D040000}"/>
    <cellStyle name="Accent6 20" xfId="1152" xr:uid="{00000000-0005-0000-0000-00005E040000}"/>
    <cellStyle name="Accent6 21" xfId="1153" xr:uid="{00000000-0005-0000-0000-00005F040000}"/>
    <cellStyle name="Accent6 22" xfId="1154" xr:uid="{00000000-0005-0000-0000-000060040000}"/>
    <cellStyle name="Accent6 3" xfId="1155" xr:uid="{00000000-0005-0000-0000-000061040000}"/>
    <cellStyle name="Accent6 3 2" xfId="1156" xr:uid="{00000000-0005-0000-0000-000062040000}"/>
    <cellStyle name="Accent6 3 3" xfId="1157" xr:uid="{00000000-0005-0000-0000-000063040000}"/>
    <cellStyle name="Accent6 4" xfId="1158" xr:uid="{00000000-0005-0000-0000-000064040000}"/>
    <cellStyle name="Accent6 4 2" xfId="1159" xr:uid="{00000000-0005-0000-0000-000065040000}"/>
    <cellStyle name="Accent6 4 3" xfId="1160" xr:uid="{00000000-0005-0000-0000-000066040000}"/>
    <cellStyle name="Accent6 5" xfId="1161" xr:uid="{00000000-0005-0000-0000-000067040000}"/>
    <cellStyle name="Accent6 5 2" xfId="1162" xr:uid="{00000000-0005-0000-0000-000068040000}"/>
    <cellStyle name="Accent6 5 3" xfId="1163" xr:uid="{00000000-0005-0000-0000-000069040000}"/>
    <cellStyle name="Accent6 6 2" xfId="1164" xr:uid="{00000000-0005-0000-0000-00006A040000}"/>
    <cellStyle name="Accent6 6 3" xfId="1165" xr:uid="{00000000-0005-0000-0000-00006B040000}"/>
    <cellStyle name="Accent6 7 2" xfId="1166" xr:uid="{00000000-0005-0000-0000-00006C040000}"/>
    <cellStyle name="Accent6 7 3" xfId="1167" xr:uid="{00000000-0005-0000-0000-00006D040000}"/>
    <cellStyle name="Accent6 8 2" xfId="1168" xr:uid="{00000000-0005-0000-0000-00006E040000}"/>
    <cellStyle name="Accent6 8 3" xfId="1169" xr:uid="{00000000-0005-0000-0000-00006F040000}"/>
    <cellStyle name="Accent6 9 2" xfId="1170" xr:uid="{00000000-0005-0000-0000-000070040000}"/>
    <cellStyle name="Accent6 9 3" xfId="1171" xr:uid="{00000000-0005-0000-0000-000071040000}"/>
    <cellStyle name="Bad 10 2" xfId="1172" xr:uid="{00000000-0005-0000-0000-000072040000}"/>
    <cellStyle name="Bad 10 3" xfId="1173" xr:uid="{00000000-0005-0000-0000-000073040000}"/>
    <cellStyle name="Bad 11 2" xfId="1174" xr:uid="{00000000-0005-0000-0000-000074040000}"/>
    <cellStyle name="Bad 11 3" xfId="1175" xr:uid="{00000000-0005-0000-0000-000075040000}"/>
    <cellStyle name="Bad 12 2" xfId="1176" xr:uid="{00000000-0005-0000-0000-000076040000}"/>
    <cellStyle name="Bad 12 3" xfId="1177" xr:uid="{00000000-0005-0000-0000-000077040000}"/>
    <cellStyle name="Bad 13 2" xfId="1178" xr:uid="{00000000-0005-0000-0000-000078040000}"/>
    <cellStyle name="Bad 13 3" xfId="1179" xr:uid="{00000000-0005-0000-0000-000079040000}"/>
    <cellStyle name="Bad 14 2" xfId="1180" xr:uid="{00000000-0005-0000-0000-00007A040000}"/>
    <cellStyle name="Bad 14 3" xfId="1181" xr:uid="{00000000-0005-0000-0000-00007B040000}"/>
    <cellStyle name="Bad 15" xfId="1182" xr:uid="{00000000-0005-0000-0000-00007C040000}"/>
    <cellStyle name="Bad 15 2" xfId="1183" xr:uid="{00000000-0005-0000-0000-00007D040000}"/>
    <cellStyle name="Bad 15 3" xfId="1184" xr:uid="{00000000-0005-0000-0000-00007E040000}"/>
    <cellStyle name="Bad 15 4" xfId="1185" xr:uid="{00000000-0005-0000-0000-00007F040000}"/>
    <cellStyle name="Bad 15 5" xfId="1186" xr:uid="{00000000-0005-0000-0000-000080040000}"/>
    <cellStyle name="Bad 15 6" xfId="1187" xr:uid="{00000000-0005-0000-0000-000081040000}"/>
    <cellStyle name="Bad 15 7" xfId="1188" xr:uid="{00000000-0005-0000-0000-000082040000}"/>
    <cellStyle name="Bad 16" xfId="1189" xr:uid="{00000000-0005-0000-0000-000083040000}"/>
    <cellStyle name="Bad 17" xfId="1190" xr:uid="{00000000-0005-0000-0000-000084040000}"/>
    <cellStyle name="Bad 18" xfId="1191" xr:uid="{00000000-0005-0000-0000-000085040000}"/>
    <cellStyle name="Bad 19" xfId="1192" xr:uid="{00000000-0005-0000-0000-000086040000}"/>
    <cellStyle name="Bad 2" xfId="1193" xr:uid="{00000000-0005-0000-0000-000087040000}"/>
    <cellStyle name="Bad 2 2" xfId="1194" xr:uid="{00000000-0005-0000-0000-000088040000}"/>
    <cellStyle name="Bad 2 3" xfId="1195" xr:uid="{00000000-0005-0000-0000-000089040000}"/>
    <cellStyle name="Bad 2 4" xfId="1196" xr:uid="{00000000-0005-0000-0000-00008A040000}"/>
    <cellStyle name="Bad 2 5" xfId="1197" xr:uid="{00000000-0005-0000-0000-00008B040000}"/>
    <cellStyle name="Bad 2 6" xfId="1198" xr:uid="{00000000-0005-0000-0000-00008C040000}"/>
    <cellStyle name="Bad 2 7" xfId="1199" xr:uid="{00000000-0005-0000-0000-00008D040000}"/>
    <cellStyle name="Bad 20" xfId="1200" xr:uid="{00000000-0005-0000-0000-00008E040000}"/>
    <cellStyle name="Bad 21" xfId="1201" xr:uid="{00000000-0005-0000-0000-00008F040000}"/>
    <cellStyle name="Bad 22" xfId="1202" xr:uid="{00000000-0005-0000-0000-000090040000}"/>
    <cellStyle name="Bad 3" xfId="1203" xr:uid="{00000000-0005-0000-0000-000091040000}"/>
    <cellStyle name="Bad 3 2" xfId="1204" xr:uid="{00000000-0005-0000-0000-000092040000}"/>
    <cellStyle name="Bad 3 3" xfId="1205" xr:uid="{00000000-0005-0000-0000-000093040000}"/>
    <cellStyle name="Bad 4" xfId="1206" xr:uid="{00000000-0005-0000-0000-000094040000}"/>
    <cellStyle name="Bad 4 2" xfId="1207" xr:uid="{00000000-0005-0000-0000-000095040000}"/>
    <cellStyle name="Bad 4 3" xfId="1208" xr:uid="{00000000-0005-0000-0000-000096040000}"/>
    <cellStyle name="Bad 5" xfId="1209" xr:uid="{00000000-0005-0000-0000-000097040000}"/>
    <cellStyle name="Bad 5 2" xfId="1210" xr:uid="{00000000-0005-0000-0000-000098040000}"/>
    <cellStyle name="Bad 5 3" xfId="1211" xr:uid="{00000000-0005-0000-0000-000099040000}"/>
    <cellStyle name="Bad 6 2" xfId="1212" xr:uid="{00000000-0005-0000-0000-00009A040000}"/>
    <cellStyle name="Bad 6 3" xfId="1213" xr:uid="{00000000-0005-0000-0000-00009B040000}"/>
    <cellStyle name="Bad 7 2" xfId="1214" xr:uid="{00000000-0005-0000-0000-00009C040000}"/>
    <cellStyle name="Bad 7 3" xfId="1215" xr:uid="{00000000-0005-0000-0000-00009D040000}"/>
    <cellStyle name="Bad 8 2" xfId="1216" xr:uid="{00000000-0005-0000-0000-00009E040000}"/>
    <cellStyle name="Bad 8 3" xfId="1217" xr:uid="{00000000-0005-0000-0000-00009F040000}"/>
    <cellStyle name="Bad 9 2" xfId="1218" xr:uid="{00000000-0005-0000-0000-0000A0040000}"/>
    <cellStyle name="Bad 9 3" xfId="1219" xr:uid="{00000000-0005-0000-0000-0000A1040000}"/>
    <cellStyle name="Calculation 10 2" xfId="1220" xr:uid="{00000000-0005-0000-0000-0000A2040000}"/>
    <cellStyle name="Calculation 10 3" xfId="1221" xr:uid="{00000000-0005-0000-0000-0000A3040000}"/>
    <cellStyle name="Calculation 11 2" xfId="1222" xr:uid="{00000000-0005-0000-0000-0000A4040000}"/>
    <cellStyle name="Calculation 11 3" xfId="1223" xr:uid="{00000000-0005-0000-0000-0000A5040000}"/>
    <cellStyle name="Calculation 12 2" xfId="1224" xr:uid="{00000000-0005-0000-0000-0000A6040000}"/>
    <cellStyle name="Calculation 12 3" xfId="1225" xr:uid="{00000000-0005-0000-0000-0000A7040000}"/>
    <cellStyle name="Calculation 13 2" xfId="1226" xr:uid="{00000000-0005-0000-0000-0000A8040000}"/>
    <cellStyle name="Calculation 13 3" xfId="1227" xr:uid="{00000000-0005-0000-0000-0000A9040000}"/>
    <cellStyle name="Calculation 14 2" xfId="1228" xr:uid="{00000000-0005-0000-0000-0000AA040000}"/>
    <cellStyle name="Calculation 14 3" xfId="1229" xr:uid="{00000000-0005-0000-0000-0000AB040000}"/>
    <cellStyle name="Calculation 15" xfId="1230" xr:uid="{00000000-0005-0000-0000-0000AC040000}"/>
    <cellStyle name="Calculation 15 2" xfId="1231" xr:uid="{00000000-0005-0000-0000-0000AD040000}"/>
    <cellStyle name="Calculation 15 3" xfId="1232" xr:uid="{00000000-0005-0000-0000-0000AE040000}"/>
    <cellStyle name="Calculation 15 4" xfId="1233" xr:uid="{00000000-0005-0000-0000-0000AF040000}"/>
    <cellStyle name="Calculation 15 5" xfId="1234" xr:uid="{00000000-0005-0000-0000-0000B0040000}"/>
    <cellStyle name="Calculation 15 6" xfId="1235" xr:uid="{00000000-0005-0000-0000-0000B1040000}"/>
    <cellStyle name="Calculation 15 7" xfId="1236" xr:uid="{00000000-0005-0000-0000-0000B2040000}"/>
    <cellStyle name="Calculation 16" xfId="1237" xr:uid="{00000000-0005-0000-0000-0000B3040000}"/>
    <cellStyle name="Calculation 17" xfId="1238" xr:uid="{00000000-0005-0000-0000-0000B4040000}"/>
    <cellStyle name="Calculation 18" xfId="1239" xr:uid="{00000000-0005-0000-0000-0000B5040000}"/>
    <cellStyle name="Calculation 19" xfId="1240" xr:uid="{00000000-0005-0000-0000-0000B6040000}"/>
    <cellStyle name="Calculation 2" xfId="1241" xr:uid="{00000000-0005-0000-0000-0000B7040000}"/>
    <cellStyle name="Calculation 2 2" xfId="1242" xr:uid="{00000000-0005-0000-0000-0000B8040000}"/>
    <cellStyle name="Calculation 2 3" xfId="1243" xr:uid="{00000000-0005-0000-0000-0000B9040000}"/>
    <cellStyle name="Calculation 2 4" xfId="1244" xr:uid="{00000000-0005-0000-0000-0000BA040000}"/>
    <cellStyle name="Calculation 2 5" xfId="1245" xr:uid="{00000000-0005-0000-0000-0000BB040000}"/>
    <cellStyle name="Calculation 2 5 2" xfId="1246" xr:uid="{00000000-0005-0000-0000-0000BC040000}"/>
    <cellStyle name="Calculation 2 5 3" xfId="1247" xr:uid="{00000000-0005-0000-0000-0000BD040000}"/>
    <cellStyle name="Calculation 2 6" xfId="1248" xr:uid="{00000000-0005-0000-0000-0000BE040000}"/>
    <cellStyle name="Calculation 2 7" xfId="1249" xr:uid="{00000000-0005-0000-0000-0000BF040000}"/>
    <cellStyle name="Calculation 20" xfId="1250" xr:uid="{00000000-0005-0000-0000-0000C0040000}"/>
    <cellStyle name="Calculation 21" xfId="1251" xr:uid="{00000000-0005-0000-0000-0000C1040000}"/>
    <cellStyle name="Calculation 22" xfId="1252" xr:uid="{00000000-0005-0000-0000-0000C2040000}"/>
    <cellStyle name="Calculation 3" xfId="1253" xr:uid="{00000000-0005-0000-0000-0000C3040000}"/>
    <cellStyle name="Calculation 3 2" xfId="1254" xr:uid="{00000000-0005-0000-0000-0000C4040000}"/>
    <cellStyle name="Calculation 3 3" xfId="1255" xr:uid="{00000000-0005-0000-0000-0000C5040000}"/>
    <cellStyle name="Calculation 4" xfId="1256" xr:uid="{00000000-0005-0000-0000-0000C6040000}"/>
    <cellStyle name="Calculation 4 2" xfId="1257" xr:uid="{00000000-0005-0000-0000-0000C7040000}"/>
    <cellStyle name="Calculation 4 3" xfId="1258" xr:uid="{00000000-0005-0000-0000-0000C8040000}"/>
    <cellStyle name="Calculation 5" xfId="1259" xr:uid="{00000000-0005-0000-0000-0000C9040000}"/>
    <cellStyle name="Calculation 5 2" xfId="1260" xr:uid="{00000000-0005-0000-0000-0000CA040000}"/>
    <cellStyle name="Calculation 5 3" xfId="1261" xr:uid="{00000000-0005-0000-0000-0000CB040000}"/>
    <cellStyle name="Calculation 6 2" xfId="1262" xr:uid="{00000000-0005-0000-0000-0000CC040000}"/>
    <cellStyle name="Calculation 6 3" xfId="1263" xr:uid="{00000000-0005-0000-0000-0000CD040000}"/>
    <cellStyle name="Calculation 7 2" xfId="1264" xr:uid="{00000000-0005-0000-0000-0000CE040000}"/>
    <cellStyle name="Calculation 7 3" xfId="1265" xr:uid="{00000000-0005-0000-0000-0000CF040000}"/>
    <cellStyle name="Calculation 8 2" xfId="1266" xr:uid="{00000000-0005-0000-0000-0000D0040000}"/>
    <cellStyle name="Calculation 8 3" xfId="1267" xr:uid="{00000000-0005-0000-0000-0000D1040000}"/>
    <cellStyle name="Calculation 9 2" xfId="1268" xr:uid="{00000000-0005-0000-0000-0000D2040000}"/>
    <cellStyle name="Calculation 9 3" xfId="1269" xr:uid="{00000000-0005-0000-0000-0000D3040000}"/>
    <cellStyle name="Check Cell 10 2" xfId="1270" xr:uid="{00000000-0005-0000-0000-0000D4040000}"/>
    <cellStyle name="Check Cell 10 3" xfId="1271" xr:uid="{00000000-0005-0000-0000-0000D5040000}"/>
    <cellStyle name="Check Cell 11 2" xfId="1272" xr:uid="{00000000-0005-0000-0000-0000D6040000}"/>
    <cellStyle name="Check Cell 11 3" xfId="1273" xr:uid="{00000000-0005-0000-0000-0000D7040000}"/>
    <cellStyle name="Check Cell 12 2" xfId="1274" xr:uid="{00000000-0005-0000-0000-0000D8040000}"/>
    <cellStyle name="Check Cell 12 3" xfId="1275" xr:uid="{00000000-0005-0000-0000-0000D9040000}"/>
    <cellStyle name="Check Cell 13 2" xfId="1276" xr:uid="{00000000-0005-0000-0000-0000DA040000}"/>
    <cellStyle name="Check Cell 13 3" xfId="1277" xr:uid="{00000000-0005-0000-0000-0000DB040000}"/>
    <cellStyle name="Check Cell 14 2" xfId="1278" xr:uid="{00000000-0005-0000-0000-0000DC040000}"/>
    <cellStyle name="Check Cell 14 3" xfId="1279" xr:uid="{00000000-0005-0000-0000-0000DD040000}"/>
    <cellStyle name="Check Cell 15" xfId="1280" xr:uid="{00000000-0005-0000-0000-0000DE040000}"/>
    <cellStyle name="Check Cell 15 2" xfId="1281" xr:uid="{00000000-0005-0000-0000-0000DF040000}"/>
    <cellStyle name="Check Cell 15 3" xfId="1282" xr:uid="{00000000-0005-0000-0000-0000E0040000}"/>
    <cellStyle name="Check Cell 15 4" xfId="1283" xr:uid="{00000000-0005-0000-0000-0000E1040000}"/>
    <cellStyle name="Check Cell 15 5" xfId="1284" xr:uid="{00000000-0005-0000-0000-0000E2040000}"/>
    <cellStyle name="Check Cell 15 6" xfId="1285" xr:uid="{00000000-0005-0000-0000-0000E3040000}"/>
    <cellStyle name="Check Cell 15 7" xfId="1286" xr:uid="{00000000-0005-0000-0000-0000E4040000}"/>
    <cellStyle name="Check Cell 16" xfId="1287" xr:uid="{00000000-0005-0000-0000-0000E5040000}"/>
    <cellStyle name="Check Cell 17" xfId="1288" xr:uid="{00000000-0005-0000-0000-0000E6040000}"/>
    <cellStyle name="Check Cell 18" xfId="1289" xr:uid="{00000000-0005-0000-0000-0000E7040000}"/>
    <cellStyle name="Check Cell 19" xfId="1290" xr:uid="{00000000-0005-0000-0000-0000E8040000}"/>
    <cellStyle name="Check Cell 2" xfId="1291" xr:uid="{00000000-0005-0000-0000-0000E9040000}"/>
    <cellStyle name="Check Cell 2 2" xfId="1292" xr:uid="{00000000-0005-0000-0000-0000EA040000}"/>
    <cellStyle name="Check Cell 2 3" xfId="1293" xr:uid="{00000000-0005-0000-0000-0000EB040000}"/>
    <cellStyle name="Check Cell 2 4" xfId="1294" xr:uid="{00000000-0005-0000-0000-0000EC040000}"/>
    <cellStyle name="Check Cell 20" xfId="1295" xr:uid="{00000000-0005-0000-0000-0000ED040000}"/>
    <cellStyle name="Check Cell 21" xfId="1296" xr:uid="{00000000-0005-0000-0000-0000EE040000}"/>
    <cellStyle name="Check Cell 22" xfId="1297" xr:uid="{00000000-0005-0000-0000-0000EF040000}"/>
    <cellStyle name="Check Cell 3" xfId="1298" xr:uid="{00000000-0005-0000-0000-0000F0040000}"/>
    <cellStyle name="Check Cell 3 2" xfId="1299" xr:uid="{00000000-0005-0000-0000-0000F1040000}"/>
    <cellStyle name="Check Cell 3 3" xfId="1300" xr:uid="{00000000-0005-0000-0000-0000F2040000}"/>
    <cellStyle name="Check Cell 4" xfId="1301" xr:uid="{00000000-0005-0000-0000-0000F3040000}"/>
    <cellStyle name="Check Cell 4 2" xfId="1302" xr:uid="{00000000-0005-0000-0000-0000F4040000}"/>
    <cellStyle name="Check Cell 4 3" xfId="1303" xr:uid="{00000000-0005-0000-0000-0000F5040000}"/>
    <cellStyle name="Check Cell 5" xfId="1304" xr:uid="{00000000-0005-0000-0000-0000F6040000}"/>
    <cellStyle name="Check Cell 5 2" xfId="1305" xr:uid="{00000000-0005-0000-0000-0000F7040000}"/>
    <cellStyle name="Check Cell 5 3" xfId="1306" xr:uid="{00000000-0005-0000-0000-0000F8040000}"/>
    <cellStyle name="Check Cell 6 2" xfId="1307" xr:uid="{00000000-0005-0000-0000-0000F9040000}"/>
    <cellStyle name="Check Cell 6 3" xfId="1308" xr:uid="{00000000-0005-0000-0000-0000FA040000}"/>
    <cellStyle name="Check Cell 7 2" xfId="1309" xr:uid="{00000000-0005-0000-0000-0000FB040000}"/>
    <cellStyle name="Check Cell 7 3" xfId="1310" xr:uid="{00000000-0005-0000-0000-0000FC040000}"/>
    <cellStyle name="Check Cell 8 2" xfId="1311" xr:uid="{00000000-0005-0000-0000-0000FD040000}"/>
    <cellStyle name="Check Cell 8 3" xfId="1312" xr:uid="{00000000-0005-0000-0000-0000FE040000}"/>
    <cellStyle name="Check Cell 9 2" xfId="1313" xr:uid="{00000000-0005-0000-0000-0000FF040000}"/>
    <cellStyle name="Check Cell 9 3" xfId="1314" xr:uid="{00000000-0005-0000-0000-000000050000}"/>
    <cellStyle name="Comma" xfId="32" builtinId="3"/>
    <cellStyle name="Comma [0] 2" xfId="1315" xr:uid="{00000000-0005-0000-0000-000002050000}"/>
    <cellStyle name="Comma 10" xfId="1316" xr:uid="{00000000-0005-0000-0000-000003050000}"/>
    <cellStyle name="Comma 10 10" xfId="1317" xr:uid="{00000000-0005-0000-0000-000004050000}"/>
    <cellStyle name="Comma 10 11" xfId="1318" xr:uid="{00000000-0005-0000-0000-000005050000}"/>
    <cellStyle name="Comma 10 12" xfId="1319" xr:uid="{00000000-0005-0000-0000-000006050000}"/>
    <cellStyle name="Comma 10 13" xfId="1320" xr:uid="{00000000-0005-0000-0000-000007050000}"/>
    <cellStyle name="Comma 10 14" xfId="1321" xr:uid="{00000000-0005-0000-0000-000008050000}"/>
    <cellStyle name="Comma 10 15" xfId="1322" xr:uid="{00000000-0005-0000-0000-000009050000}"/>
    <cellStyle name="Comma 10 16" xfId="1323" xr:uid="{00000000-0005-0000-0000-00000A050000}"/>
    <cellStyle name="Comma 10 17" xfId="1324" xr:uid="{00000000-0005-0000-0000-00000B050000}"/>
    <cellStyle name="Comma 10 2" xfId="1325" xr:uid="{00000000-0005-0000-0000-00000C050000}"/>
    <cellStyle name="Comma 10 2 2" xfId="1326" xr:uid="{00000000-0005-0000-0000-00000D050000}"/>
    <cellStyle name="Comma 10 3" xfId="1327" xr:uid="{00000000-0005-0000-0000-00000E050000}"/>
    <cellStyle name="Comma 10 3 2" xfId="1328" xr:uid="{00000000-0005-0000-0000-00000F050000}"/>
    <cellStyle name="Comma 10 4" xfId="1329" xr:uid="{00000000-0005-0000-0000-000010050000}"/>
    <cellStyle name="Comma 10 4 2" xfId="1330" xr:uid="{00000000-0005-0000-0000-000011050000}"/>
    <cellStyle name="Comma 10 5" xfId="1331" xr:uid="{00000000-0005-0000-0000-000012050000}"/>
    <cellStyle name="Comma 10 5 2" xfId="1332" xr:uid="{00000000-0005-0000-0000-000013050000}"/>
    <cellStyle name="Comma 10 6" xfId="1333" xr:uid="{00000000-0005-0000-0000-000014050000}"/>
    <cellStyle name="Comma 10 7" xfId="1334" xr:uid="{00000000-0005-0000-0000-000015050000}"/>
    <cellStyle name="Comma 10 8" xfId="1335" xr:uid="{00000000-0005-0000-0000-000016050000}"/>
    <cellStyle name="Comma 10 9" xfId="1336" xr:uid="{00000000-0005-0000-0000-000017050000}"/>
    <cellStyle name="Comma 11" xfId="1337" xr:uid="{00000000-0005-0000-0000-000018050000}"/>
    <cellStyle name="Comma 11 2" xfId="1338" xr:uid="{00000000-0005-0000-0000-000019050000}"/>
    <cellStyle name="Comma 11 2 10" xfId="1339" xr:uid="{00000000-0005-0000-0000-00001A050000}"/>
    <cellStyle name="Comma 11 2 2" xfId="1340" xr:uid="{00000000-0005-0000-0000-00001B050000}"/>
    <cellStyle name="Comma 11 2 3" xfId="1341" xr:uid="{00000000-0005-0000-0000-00001C050000}"/>
    <cellStyle name="Comma 11 2 4" xfId="1342" xr:uid="{00000000-0005-0000-0000-00001D050000}"/>
    <cellStyle name="Comma 11 2 5" xfId="1343" xr:uid="{00000000-0005-0000-0000-00001E050000}"/>
    <cellStyle name="Comma 11 2 6" xfId="1344" xr:uid="{00000000-0005-0000-0000-00001F050000}"/>
    <cellStyle name="Comma 11 2 7" xfId="1345" xr:uid="{00000000-0005-0000-0000-000020050000}"/>
    <cellStyle name="Comma 11 2 8" xfId="1346" xr:uid="{00000000-0005-0000-0000-000021050000}"/>
    <cellStyle name="Comma 11 2 9" xfId="1347" xr:uid="{00000000-0005-0000-0000-000022050000}"/>
    <cellStyle name="Comma 11 3" xfId="1348" xr:uid="{00000000-0005-0000-0000-000023050000}"/>
    <cellStyle name="Comma 11 3 10" xfId="1349" xr:uid="{00000000-0005-0000-0000-000024050000}"/>
    <cellStyle name="Comma 11 3 2" xfId="1350" xr:uid="{00000000-0005-0000-0000-000025050000}"/>
    <cellStyle name="Comma 11 3 3" xfId="1351" xr:uid="{00000000-0005-0000-0000-000026050000}"/>
    <cellStyle name="Comma 11 3 4" xfId="1352" xr:uid="{00000000-0005-0000-0000-000027050000}"/>
    <cellStyle name="Comma 11 3 5" xfId="1353" xr:uid="{00000000-0005-0000-0000-000028050000}"/>
    <cellStyle name="Comma 11 3 6" xfId="1354" xr:uid="{00000000-0005-0000-0000-000029050000}"/>
    <cellStyle name="Comma 11 3 7" xfId="1355" xr:uid="{00000000-0005-0000-0000-00002A050000}"/>
    <cellStyle name="Comma 11 3 8" xfId="1356" xr:uid="{00000000-0005-0000-0000-00002B050000}"/>
    <cellStyle name="Comma 11 3 9" xfId="1357" xr:uid="{00000000-0005-0000-0000-00002C050000}"/>
    <cellStyle name="Comma 11 4" xfId="1358" xr:uid="{00000000-0005-0000-0000-00002D050000}"/>
    <cellStyle name="Comma 11 4 10" xfId="1359" xr:uid="{00000000-0005-0000-0000-00002E050000}"/>
    <cellStyle name="Comma 11 4 2" xfId="1360" xr:uid="{00000000-0005-0000-0000-00002F050000}"/>
    <cellStyle name="Comma 11 4 3" xfId="1361" xr:uid="{00000000-0005-0000-0000-000030050000}"/>
    <cellStyle name="Comma 11 4 4" xfId="1362" xr:uid="{00000000-0005-0000-0000-000031050000}"/>
    <cellStyle name="Comma 11 4 5" xfId="1363" xr:uid="{00000000-0005-0000-0000-000032050000}"/>
    <cellStyle name="Comma 11 4 6" xfId="1364" xr:uid="{00000000-0005-0000-0000-000033050000}"/>
    <cellStyle name="Comma 11 4 7" xfId="1365" xr:uid="{00000000-0005-0000-0000-000034050000}"/>
    <cellStyle name="Comma 11 4 8" xfId="1366" xr:uid="{00000000-0005-0000-0000-000035050000}"/>
    <cellStyle name="Comma 11 4 9" xfId="1367" xr:uid="{00000000-0005-0000-0000-000036050000}"/>
    <cellStyle name="Comma 11 5" xfId="1368" xr:uid="{00000000-0005-0000-0000-000037050000}"/>
    <cellStyle name="Comma 11 5 10" xfId="1369" xr:uid="{00000000-0005-0000-0000-000038050000}"/>
    <cellStyle name="Comma 11 5 2" xfId="1370" xr:uid="{00000000-0005-0000-0000-000039050000}"/>
    <cellStyle name="Comma 11 5 3" xfId="1371" xr:uid="{00000000-0005-0000-0000-00003A050000}"/>
    <cellStyle name="Comma 11 5 4" xfId="1372" xr:uid="{00000000-0005-0000-0000-00003B050000}"/>
    <cellStyle name="Comma 11 5 5" xfId="1373" xr:uid="{00000000-0005-0000-0000-00003C050000}"/>
    <cellStyle name="Comma 11 5 6" xfId="1374" xr:uid="{00000000-0005-0000-0000-00003D050000}"/>
    <cellStyle name="Comma 11 5 7" xfId="1375" xr:uid="{00000000-0005-0000-0000-00003E050000}"/>
    <cellStyle name="Comma 11 5 8" xfId="1376" xr:uid="{00000000-0005-0000-0000-00003F050000}"/>
    <cellStyle name="Comma 11 5 9" xfId="1377" xr:uid="{00000000-0005-0000-0000-000040050000}"/>
    <cellStyle name="Comma 11 6" xfId="1378" xr:uid="{00000000-0005-0000-0000-000041050000}"/>
    <cellStyle name="Comma 11 6 10" xfId="1379" xr:uid="{00000000-0005-0000-0000-000042050000}"/>
    <cellStyle name="Comma 11 6 2" xfId="1380" xr:uid="{00000000-0005-0000-0000-000043050000}"/>
    <cellStyle name="Comma 11 6 3" xfId="1381" xr:uid="{00000000-0005-0000-0000-000044050000}"/>
    <cellStyle name="Comma 11 6 4" xfId="1382" xr:uid="{00000000-0005-0000-0000-000045050000}"/>
    <cellStyle name="Comma 11 6 5" xfId="1383" xr:uid="{00000000-0005-0000-0000-000046050000}"/>
    <cellStyle name="Comma 11 6 6" xfId="1384" xr:uid="{00000000-0005-0000-0000-000047050000}"/>
    <cellStyle name="Comma 11 6 7" xfId="1385" xr:uid="{00000000-0005-0000-0000-000048050000}"/>
    <cellStyle name="Comma 11 6 8" xfId="1386" xr:uid="{00000000-0005-0000-0000-000049050000}"/>
    <cellStyle name="Comma 11 6 9" xfId="1387" xr:uid="{00000000-0005-0000-0000-00004A050000}"/>
    <cellStyle name="Comma 11 7" xfId="1388" xr:uid="{00000000-0005-0000-0000-00004B050000}"/>
    <cellStyle name="Comma 11 7 10" xfId="1389" xr:uid="{00000000-0005-0000-0000-00004C050000}"/>
    <cellStyle name="Comma 11 7 2" xfId="1390" xr:uid="{00000000-0005-0000-0000-00004D050000}"/>
    <cellStyle name="Comma 11 7 3" xfId="1391" xr:uid="{00000000-0005-0000-0000-00004E050000}"/>
    <cellStyle name="Comma 11 7 4" xfId="1392" xr:uid="{00000000-0005-0000-0000-00004F050000}"/>
    <cellStyle name="Comma 11 7 5" xfId="1393" xr:uid="{00000000-0005-0000-0000-000050050000}"/>
    <cellStyle name="Comma 11 7 6" xfId="1394" xr:uid="{00000000-0005-0000-0000-000051050000}"/>
    <cellStyle name="Comma 11 7 7" xfId="1395" xr:uid="{00000000-0005-0000-0000-000052050000}"/>
    <cellStyle name="Comma 11 7 8" xfId="1396" xr:uid="{00000000-0005-0000-0000-000053050000}"/>
    <cellStyle name="Comma 11 7 9" xfId="1397" xr:uid="{00000000-0005-0000-0000-000054050000}"/>
    <cellStyle name="Comma 11 8" xfId="1398" xr:uid="{00000000-0005-0000-0000-000055050000}"/>
    <cellStyle name="Comma 12" xfId="1399" xr:uid="{00000000-0005-0000-0000-000056050000}"/>
    <cellStyle name="Comma 12 2" xfId="1400" xr:uid="{00000000-0005-0000-0000-000057050000}"/>
    <cellStyle name="Comma 13" xfId="1401" xr:uid="{00000000-0005-0000-0000-000058050000}"/>
    <cellStyle name="Comma 13 2" xfId="1402" xr:uid="{00000000-0005-0000-0000-000059050000}"/>
    <cellStyle name="Comma 14" xfId="1403" xr:uid="{00000000-0005-0000-0000-00005A050000}"/>
    <cellStyle name="Comma 14 2" xfId="1404" xr:uid="{00000000-0005-0000-0000-00005B050000}"/>
    <cellStyle name="Comma 15" xfId="1405" xr:uid="{00000000-0005-0000-0000-00005C050000}"/>
    <cellStyle name="Comma 15 2" xfId="1406" xr:uid="{00000000-0005-0000-0000-00005D050000}"/>
    <cellStyle name="Comma 16" xfId="1407" xr:uid="{00000000-0005-0000-0000-00005E050000}"/>
    <cellStyle name="Comma 16 2" xfId="1408" xr:uid="{00000000-0005-0000-0000-00005F050000}"/>
    <cellStyle name="Comma 17" xfId="1409" xr:uid="{00000000-0005-0000-0000-000060050000}"/>
    <cellStyle name="Comma 17 2" xfId="1410" xr:uid="{00000000-0005-0000-0000-000061050000}"/>
    <cellStyle name="Comma 18" xfId="1411" xr:uid="{00000000-0005-0000-0000-000062050000}"/>
    <cellStyle name="Comma 18 2" xfId="1412" xr:uid="{00000000-0005-0000-0000-000063050000}"/>
    <cellStyle name="Comma 19" xfId="1413" xr:uid="{00000000-0005-0000-0000-000064050000}"/>
    <cellStyle name="Comma 19 2" xfId="1414" xr:uid="{00000000-0005-0000-0000-000065050000}"/>
    <cellStyle name="Comma 2" xfId="1415" xr:uid="{00000000-0005-0000-0000-000066050000}"/>
    <cellStyle name="Comma 2 10" xfId="1416" xr:uid="{00000000-0005-0000-0000-000067050000}"/>
    <cellStyle name="Comma 2 11" xfId="1417" xr:uid="{00000000-0005-0000-0000-000068050000}"/>
    <cellStyle name="Comma 2 12" xfId="1418" xr:uid="{00000000-0005-0000-0000-000069050000}"/>
    <cellStyle name="Comma 2 13" xfId="1419" xr:uid="{00000000-0005-0000-0000-00006A050000}"/>
    <cellStyle name="Comma 2 14" xfId="1420" xr:uid="{00000000-0005-0000-0000-00006B050000}"/>
    <cellStyle name="Comma 2 15" xfId="1421" xr:uid="{00000000-0005-0000-0000-00006C050000}"/>
    <cellStyle name="Comma 2 16" xfId="1422" xr:uid="{00000000-0005-0000-0000-00006D050000}"/>
    <cellStyle name="Comma 2 17" xfId="1423" xr:uid="{00000000-0005-0000-0000-00006E050000}"/>
    <cellStyle name="Comma 2 18" xfId="1424" xr:uid="{00000000-0005-0000-0000-00006F050000}"/>
    <cellStyle name="Comma 2 19" xfId="1425" xr:uid="{00000000-0005-0000-0000-000070050000}"/>
    <cellStyle name="Comma 2 2" xfId="1" xr:uid="{00000000-0005-0000-0000-000071050000}"/>
    <cellStyle name="Comma 2 2 10" xfId="1426" xr:uid="{00000000-0005-0000-0000-000072050000}"/>
    <cellStyle name="Comma 2 2 10 2" xfId="7212" xr:uid="{00000000-0005-0000-0000-000073050000}"/>
    <cellStyle name="Comma 2 2 11" xfId="1427" xr:uid="{00000000-0005-0000-0000-000074050000}"/>
    <cellStyle name="Comma 2 2 11 2" xfId="7216" xr:uid="{00000000-0005-0000-0000-000075050000}"/>
    <cellStyle name="Comma 2 2 12" xfId="1428" xr:uid="{00000000-0005-0000-0000-000076050000}"/>
    <cellStyle name="Comma 2 2 12 2" xfId="7224" xr:uid="{00000000-0005-0000-0000-000077050000}"/>
    <cellStyle name="Comma 2 2 13" xfId="1429" xr:uid="{00000000-0005-0000-0000-000078050000}"/>
    <cellStyle name="Comma 2 2 13 2" xfId="7221" xr:uid="{00000000-0005-0000-0000-000079050000}"/>
    <cellStyle name="Comma 2 2 14" xfId="1430" xr:uid="{00000000-0005-0000-0000-00007A050000}"/>
    <cellStyle name="Comma 2 2 14 2" xfId="7226" xr:uid="{00000000-0005-0000-0000-00007B050000}"/>
    <cellStyle name="Comma 2 2 15" xfId="1431" xr:uid="{00000000-0005-0000-0000-00007C050000}"/>
    <cellStyle name="Comma 2 2 15 2" xfId="7230" xr:uid="{00000000-0005-0000-0000-00007D050000}"/>
    <cellStyle name="Comma 2 2 16" xfId="1432" xr:uid="{00000000-0005-0000-0000-00007E050000}"/>
    <cellStyle name="Comma 2 2 16 2" xfId="7236" xr:uid="{00000000-0005-0000-0000-00007F050000}"/>
    <cellStyle name="Comma 2 2 17" xfId="1433" xr:uid="{00000000-0005-0000-0000-000080050000}"/>
    <cellStyle name="Comma 2 2 17 2" xfId="7242" xr:uid="{00000000-0005-0000-0000-000081050000}"/>
    <cellStyle name="Comma 2 2 18" xfId="1434" xr:uid="{00000000-0005-0000-0000-000082050000}"/>
    <cellStyle name="Comma 2 2 18 2" xfId="7248" xr:uid="{00000000-0005-0000-0000-000083050000}"/>
    <cellStyle name="Comma 2 2 19" xfId="1435" xr:uid="{00000000-0005-0000-0000-000084050000}"/>
    <cellStyle name="Comma 2 2 19 2" xfId="7263" xr:uid="{00000000-0005-0000-0000-000085050000}"/>
    <cellStyle name="Comma 2 2 2" xfId="1436" xr:uid="{00000000-0005-0000-0000-000086050000}"/>
    <cellStyle name="Comma 2 2 2 2" xfId="1437" xr:uid="{00000000-0005-0000-0000-000087050000}"/>
    <cellStyle name="Comma 2 2 2 2 2" xfId="1438" xr:uid="{00000000-0005-0000-0000-000088050000}"/>
    <cellStyle name="Comma 2 2 2 2 3" xfId="1439" xr:uid="{00000000-0005-0000-0000-000089050000}"/>
    <cellStyle name="Comma 2 2 2 2 4" xfId="1440" xr:uid="{00000000-0005-0000-0000-00008A050000}"/>
    <cellStyle name="Comma 2 2 2 2 5" xfId="1441" xr:uid="{00000000-0005-0000-0000-00008B050000}"/>
    <cellStyle name="Comma 2 2 2 2 6" xfId="1442" xr:uid="{00000000-0005-0000-0000-00008C050000}"/>
    <cellStyle name="Comma 2 2 2 3" xfId="1443" xr:uid="{00000000-0005-0000-0000-00008D050000}"/>
    <cellStyle name="Comma 2 2 2 3 2" xfId="1444" xr:uid="{00000000-0005-0000-0000-00008E050000}"/>
    <cellStyle name="Comma 2 2 2 4" xfId="1445" xr:uid="{00000000-0005-0000-0000-00008F050000}"/>
    <cellStyle name="Comma 2 2 2 4 2" xfId="1446" xr:uid="{00000000-0005-0000-0000-000090050000}"/>
    <cellStyle name="Comma 2 2 2 5" xfId="1447" xr:uid="{00000000-0005-0000-0000-000091050000}"/>
    <cellStyle name="Comma 2 2 2 6" xfId="1448" xr:uid="{00000000-0005-0000-0000-000092050000}"/>
    <cellStyle name="Comma 2 2 2 7" xfId="1449" xr:uid="{00000000-0005-0000-0000-000093050000}"/>
    <cellStyle name="Comma 2 2 2 8" xfId="1450" xr:uid="{00000000-0005-0000-0000-000094050000}"/>
    <cellStyle name="Comma 2 2 2 9" xfId="1451" xr:uid="{00000000-0005-0000-0000-000095050000}"/>
    <cellStyle name="Comma 2 2 20" xfId="1452" xr:uid="{00000000-0005-0000-0000-000096050000}"/>
    <cellStyle name="Comma 2 2 20 2" xfId="7268" xr:uid="{00000000-0005-0000-0000-000097050000}"/>
    <cellStyle name="Comma 2 2 21" xfId="1453" xr:uid="{00000000-0005-0000-0000-000098050000}"/>
    <cellStyle name="Comma 2 2 21 2" xfId="7273" xr:uid="{00000000-0005-0000-0000-000099050000}"/>
    <cellStyle name="Comma 2 2 22" xfId="1454" xr:uid="{00000000-0005-0000-0000-00009A050000}"/>
    <cellStyle name="Comma 2 2 22 2" xfId="7277" xr:uid="{00000000-0005-0000-0000-00009B050000}"/>
    <cellStyle name="Comma 2 2 23" xfId="1455" xr:uid="{00000000-0005-0000-0000-00009C050000}"/>
    <cellStyle name="Comma 2 2 24" xfId="1456" xr:uid="{00000000-0005-0000-0000-00009D050000}"/>
    <cellStyle name="Comma 2 2 25" xfId="1457" xr:uid="{00000000-0005-0000-0000-00009E050000}"/>
    <cellStyle name="Comma 2 2 25 2" xfId="7286" xr:uid="{00000000-0005-0000-0000-00009F050000}"/>
    <cellStyle name="Comma 2 2 26" xfId="1458" xr:uid="{00000000-0005-0000-0000-0000A0050000}"/>
    <cellStyle name="Comma 2 2 26 2" xfId="7635" xr:uid="{00000000-0005-0000-0000-0000A1050000}"/>
    <cellStyle name="Comma 2 2 27" xfId="1459" xr:uid="{00000000-0005-0000-0000-0000A2050000}"/>
    <cellStyle name="Comma 2 2 27 2" xfId="7573" xr:uid="{00000000-0005-0000-0000-0000A3050000}"/>
    <cellStyle name="Comma 2 2 28" xfId="1460" xr:uid="{00000000-0005-0000-0000-0000A4050000}"/>
    <cellStyle name="Comma 2 2 28 2" xfId="8696" xr:uid="{00000000-0005-0000-0000-0000A5050000}"/>
    <cellStyle name="Comma 2 2 29" xfId="8701" xr:uid="{00000000-0005-0000-0000-0000A6050000}"/>
    <cellStyle name="Comma 2 2 3" xfId="1461" xr:uid="{00000000-0005-0000-0000-0000A7050000}"/>
    <cellStyle name="Comma 2 2 3 2" xfId="1462" xr:uid="{00000000-0005-0000-0000-0000A8050000}"/>
    <cellStyle name="Comma 2 2 3 3" xfId="7178" xr:uid="{00000000-0005-0000-0000-0000A9050000}"/>
    <cellStyle name="Comma 2 2 30" xfId="7467" xr:uid="{00000000-0005-0000-0000-0000AA050000}"/>
    <cellStyle name="Comma 2 2 31" xfId="8756" xr:uid="{00000000-0005-0000-0000-0000AB050000}"/>
    <cellStyle name="Comma 2 2 4" xfId="1463" xr:uid="{00000000-0005-0000-0000-0000AC050000}"/>
    <cellStyle name="Comma 2 2 4 2" xfId="1464" xr:uid="{00000000-0005-0000-0000-0000AD050000}"/>
    <cellStyle name="Comma 2 2 4 3" xfId="7182" xr:uid="{00000000-0005-0000-0000-0000AE050000}"/>
    <cellStyle name="Comma 2 2 5" xfId="1465" xr:uid="{00000000-0005-0000-0000-0000AF050000}"/>
    <cellStyle name="Comma 2 2 5 2" xfId="7190" xr:uid="{00000000-0005-0000-0000-0000B0050000}"/>
    <cellStyle name="Comma 2 2 6" xfId="1466" xr:uid="{00000000-0005-0000-0000-0000B1050000}"/>
    <cellStyle name="Comma 2 2 6 2" xfId="7197" xr:uid="{00000000-0005-0000-0000-0000B2050000}"/>
    <cellStyle name="Comma 2 2 7" xfId="1467" xr:uid="{00000000-0005-0000-0000-0000B3050000}"/>
    <cellStyle name="Comma 2 2 7 2" xfId="7201" xr:uid="{00000000-0005-0000-0000-0000B4050000}"/>
    <cellStyle name="Comma 2 2 8" xfId="1468" xr:uid="{00000000-0005-0000-0000-0000B5050000}"/>
    <cellStyle name="Comma 2 2 8 2" xfId="7205" xr:uid="{00000000-0005-0000-0000-0000B6050000}"/>
    <cellStyle name="Comma 2 2 9" xfId="1469" xr:uid="{00000000-0005-0000-0000-0000B7050000}"/>
    <cellStyle name="Comma 2 2 9 2" xfId="7209" xr:uid="{00000000-0005-0000-0000-0000B8050000}"/>
    <cellStyle name="Comma 2 20" xfId="1470" xr:uid="{00000000-0005-0000-0000-0000B9050000}"/>
    <cellStyle name="Comma 2 21" xfId="1471" xr:uid="{00000000-0005-0000-0000-0000BA050000}"/>
    <cellStyle name="Comma 2 22" xfId="1472" xr:uid="{00000000-0005-0000-0000-0000BB050000}"/>
    <cellStyle name="Comma 2 23" xfId="1473" xr:uid="{00000000-0005-0000-0000-0000BC050000}"/>
    <cellStyle name="Comma 2 23 2" xfId="1474" xr:uid="{00000000-0005-0000-0000-0000BD050000}"/>
    <cellStyle name="Comma 2 23 3" xfId="1475" xr:uid="{00000000-0005-0000-0000-0000BE050000}"/>
    <cellStyle name="Comma 2 23 4" xfId="1476" xr:uid="{00000000-0005-0000-0000-0000BF050000}"/>
    <cellStyle name="Comma 2 23 5" xfId="1477" xr:uid="{00000000-0005-0000-0000-0000C0050000}"/>
    <cellStyle name="Comma 2 23 6" xfId="1478" xr:uid="{00000000-0005-0000-0000-0000C1050000}"/>
    <cellStyle name="Comma 2 24" xfId="1479" xr:uid="{00000000-0005-0000-0000-0000C2050000}"/>
    <cellStyle name="Comma 2 24 2" xfId="1480" xr:uid="{00000000-0005-0000-0000-0000C3050000}"/>
    <cellStyle name="Comma 2 24 3" xfId="1481" xr:uid="{00000000-0005-0000-0000-0000C4050000}"/>
    <cellStyle name="Comma 2 24 4" xfId="1482" xr:uid="{00000000-0005-0000-0000-0000C5050000}"/>
    <cellStyle name="Comma 2 24 5" xfId="1483" xr:uid="{00000000-0005-0000-0000-0000C6050000}"/>
    <cellStyle name="Comma 2 24 6" xfId="1484" xr:uid="{00000000-0005-0000-0000-0000C7050000}"/>
    <cellStyle name="Comma 2 24 7" xfId="1485" xr:uid="{00000000-0005-0000-0000-0000C8050000}"/>
    <cellStyle name="Comma 2 25" xfId="1486" xr:uid="{00000000-0005-0000-0000-0000C9050000}"/>
    <cellStyle name="Comma 2 25 2" xfId="1487" xr:uid="{00000000-0005-0000-0000-0000CA050000}"/>
    <cellStyle name="Comma 2 25 3" xfId="1488" xr:uid="{00000000-0005-0000-0000-0000CB050000}"/>
    <cellStyle name="Comma 2 26" xfId="1489" xr:uid="{00000000-0005-0000-0000-0000CC050000}"/>
    <cellStyle name="Comma 2 26 2" xfId="1490" xr:uid="{00000000-0005-0000-0000-0000CD050000}"/>
    <cellStyle name="Comma 2 26 3" xfId="1491" xr:uid="{00000000-0005-0000-0000-0000CE050000}"/>
    <cellStyle name="Comma 2 27" xfId="1492" xr:uid="{00000000-0005-0000-0000-0000CF050000}"/>
    <cellStyle name="Comma 2 27 2" xfId="1493" xr:uid="{00000000-0005-0000-0000-0000D0050000}"/>
    <cellStyle name="Comma 2 27 3" xfId="1494" xr:uid="{00000000-0005-0000-0000-0000D1050000}"/>
    <cellStyle name="Comma 2 28" xfId="1495" xr:uid="{00000000-0005-0000-0000-0000D2050000}"/>
    <cellStyle name="Comma 2 28 2" xfId="1496" xr:uid="{00000000-0005-0000-0000-0000D3050000}"/>
    <cellStyle name="Comma 2 28 3" xfId="1497" xr:uid="{00000000-0005-0000-0000-0000D4050000}"/>
    <cellStyle name="Comma 2 28 4" xfId="7483" xr:uid="{00000000-0005-0000-0000-0000D5050000}"/>
    <cellStyle name="Comma 2 29" xfId="1498" xr:uid="{00000000-0005-0000-0000-0000D6050000}"/>
    <cellStyle name="Comma 2 29 2" xfId="1499" xr:uid="{00000000-0005-0000-0000-0000D7050000}"/>
    <cellStyle name="Comma 2 29 3" xfId="1500" xr:uid="{00000000-0005-0000-0000-0000D8050000}"/>
    <cellStyle name="Comma 2 29 4" xfId="7487" xr:uid="{00000000-0005-0000-0000-0000D9050000}"/>
    <cellStyle name="Comma 2 3" xfId="1501" xr:uid="{00000000-0005-0000-0000-0000DA050000}"/>
    <cellStyle name="Comma 2 3 10" xfId="8275" xr:uid="{00000000-0005-0000-0000-0000DB050000}"/>
    <cellStyle name="Comma 2 3 11" xfId="7464" xr:uid="{00000000-0005-0000-0000-0000DC050000}"/>
    <cellStyle name="Comma 2 3 12" xfId="8753" xr:uid="{00000000-0005-0000-0000-0000DD050000}"/>
    <cellStyle name="Comma 2 3 13" xfId="8884" xr:uid="{6FC498D4-23E8-4169-BBA3-82E211476770}"/>
    <cellStyle name="Comma 2 3 2" xfId="7173" xr:uid="{00000000-0005-0000-0000-0000DE050000}"/>
    <cellStyle name="Comma 2 3 2 2" xfId="7177" xr:uid="{00000000-0005-0000-0000-0000DF050000}"/>
    <cellStyle name="Comma 2 3 2 3" xfId="7461" xr:uid="{00000000-0005-0000-0000-0000E0050000}"/>
    <cellStyle name="Comma 2 3 2 4" xfId="8750" xr:uid="{00000000-0005-0000-0000-0000E1050000}"/>
    <cellStyle name="Comma 2 3 3" xfId="7181" xr:uid="{00000000-0005-0000-0000-0000E2050000}"/>
    <cellStyle name="Comma 2 3 4" xfId="7183" xr:uid="{00000000-0005-0000-0000-0000E3050000}"/>
    <cellStyle name="Comma 2 3 5" xfId="7292" xr:uid="{00000000-0005-0000-0000-0000E4050000}"/>
    <cellStyle name="Comma 2 3 6" xfId="7296" xr:uid="{00000000-0005-0000-0000-0000E5050000}"/>
    <cellStyle name="Comma 2 3 7" xfId="7630" xr:uid="{00000000-0005-0000-0000-0000E6050000}"/>
    <cellStyle name="Comma 2 3 8" xfId="7578" xr:uid="{00000000-0005-0000-0000-0000E7050000}"/>
    <cellStyle name="Comma 2 3 9" xfId="8691" xr:uid="{00000000-0005-0000-0000-0000E8050000}"/>
    <cellStyle name="Comma 2 30" xfId="1502" xr:uid="{00000000-0005-0000-0000-0000E9050000}"/>
    <cellStyle name="Comma 2 30 2" xfId="1503" xr:uid="{00000000-0005-0000-0000-0000EA050000}"/>
    <cellStyle name="Comma 2 30 3" xfId="1504" xr:uid="{00000000-0005-0000-0000-0000EB050000}"/>
    <cellStyle name="Comma 2 31" xfId="1505" xr:uid="{00000000-0005-0000-0000-0000EC050000}"/>
    <cellStyle name="Comma 2 31 2" xfId="7498" xr:uid="{00000000-0005-0000-0000-0000ED050000}"/>
    <cellStyle name="Comma 2 32" xfId="1506" xr:uid="{00000000-0005-0000-0000-0000EE050000}"/>
    <cellStyle name="Comma 2 32 2" xfId="1507" xr:uid="{00000000-0005-0000-0000-0000EF050000}"/>
    <cellStyle name="Comma 2 32 3" xfId="1508" xr:uid="{00000000-0005-0000-0000-0000F0050000}"/>
    <cellStyle name="Comma 2 32 4" xfId="7510" xr:uid="{00000000-0005-0000-0000-0000F1050000}"/>
    <cellStyle name="Comma 2 33" xfId="1509" xr:uid="{00000000-0005-0000-0000-0000F2050000}"/>
    <cellStyle name="Comma 2 33 2" xfId="7566" xr:uid="{00000000-0005-0000-0000-0000F3050000}"/>
    <cellStyle name="Comma 2 34" xfId="1510" xr:uid="{00000000-0005-0000-0000-0000F4050000}"/>
    <cellStyle name="Comma 2 34 2" xfId="7477" xr:uid="{00000000-0005-0000-0000-0000F5050000}"/>
    <cellStyle name="Comma 2 35" xfId="1511" xr:uid="{00000000-0005-0000-0000-0000F6050000}"/>
    <cellStyle name="Comma 2 35 2" xfId="7520" xr:uid="{00000000-0005-0000-0000-0000F7050000}"/>
    <cellStyle name="Comma 2 36" xfId="1512" xr:uid="{00000000-0005-0000-0000-0000F8050000}"/>
    <cellStyle name="Comma 2 36 2" xfId="7524" xr:uid="{00000000-0005-0000-0000-0000F9050000}"/>
    <cellStyle name="Comma 2 37" xfId="1513" xr:uid="{00000000-0005-0000-0000-0000FA050000}"/>
    <cellStyle name="Comma 2 37 2" xfId="7530" xr:uid="{00000000-0005-0000-0000-0000FB050000}"/>
    <cellStyle name="Comma 2 38" xfId="1514" xr:uid="{00000000-0005-0000-0000-0000FC050000}"/>
    <cellStyle name="Comma 2 38 2" xfId="7534" xr:uid="{00000000-0005-0000-0000-0000FD050000}"/>
    <cellStyle name="Comma 2 39" xfId="1515" xr:uid="{00000000-0005-0000-0000-0000FE050000}"/>
    <cellStyle name="Comma 2 39 2" xfId="7539" xr:uid="{00000000-0005-0000-0000-0000FF050000}"/>
    <cellStyle name="Comma 2 4" xfId="1516" xr:uid="{00000000-0005-0000-0000-000000060000}"/>
    <cellStyle name="Comma 2 40" xfId="1517" xr:uid="{00000000-0005-0000-0000-000001060000}"/>
    <cellStyle name="Comma 2 40 2" xfId="7553" xr:uid="{00000000-0005-0000-0000-000002060000}"/>
    <cellStyle name="Comma 2 41" xfId="1518" xr:uid="{00000000-0005-0000-0000-000003060000}"/>
    <cellStyle name="Comma 2 41 2" xfId="7558" xr:uid="{00000000-0005-0000-0000-000004060000}"/>
    <cellStyle name="Comma 2 42" xfId="1519" xr:uid="{00000000-0005-0000-0000-000005060000}"/>
    <cellStyle name="Comma 2 43" xfId="1520" xr:uid="{00000000-0005-0000-0000-000006060000}"/>
    <cellStyle name="Comma 2 44" xfId="1521" xr:uid="{00000000-0005-0000-0000-000007060000}"/>
    <cellStyle name="Comma 2 45" xfId="1522" xr:uid="{00000000-0005-0000-0000-000008060000}"/>
    <cellStyle name="Comma 2 46" xfId="1523" xr:uid="{00000000-0005-0000-0000-000009060000}"/>
    <cellStyle name="Comma 2 47" xfId="1524" xr:uid="{00000000-0005-0000-0000-00000A060000}"/>
    <cellStyle name="Comma 2 48" xfId="1525" xr:uid="{00000000-0005-0000-0000-00000B060000}"/>
    <cellStyle name="Comma 2 49" xfId="1526" xr:uid="{00000000-0005-0000-0000-00000C060000}"/>
    <cellStyle name="Comma 2 5" xfId="1527" xr:uid="{00000000-0005-0000-0000-00000D060000}"/>
    <cellStyle name="Comma 2 50" xfId="1528" xr:uid="{00000000-0005-0000-0000-00000E060000}"/>
    <cellStyle name="Comma 2 51" xfId="1529" xr:uid="{00000000-0005-0000-0000-00000F060000}"/>
    <cellStyle name="Comma 2 52" xfId="1530" xr:uid="{00000000-0005-0000-0000-000010060000}"/>
    <cellStyle name="Comma 2 53" xfId="1531" xr:uid="{00000000-0005-0000-0000-000011060000}"/>
    <cellStyle name="Comma 2 54" xfId="1532" xr:uid="{00000000-0005-0000-0000-000012060000}"/>
    <cellStyle name="Comma 2 55" xfId="1533" xr:uid="{00000000-0005-0000-0000-000013060000}"/>
    <cellStyle name="Comma 2 56" xfId="1534" xr:uid="{00000000-0005-0000-0000-000014060000}"/>
    <cellStyle name="Comma 2 57" xfId="1535" xr:uid="{00000000-0005-0000-0000-000015060000}"/>
    <cellStyle name="Comma 2 58" xfId="1536" xr:uid="{00000000-0005-0000-0000-000016060000}"/>
    <cellStyle name="Comma 2 59" xfId="1537" xr:uid="{00000000-0005-0000-0000-000017060000}"/>
    <cellStyle name="Comma 2 6" xfId="1538" xr:uid="{00000000-0005-0000-0000-000018060000}"/>
    <cellStyle name="Comma 2 60" xfId="1539" xr:uid="{00000000-0005-0000-0000-000019060000}"/>
    <cellStyle name="Comma 2 61" xfId="1540" xr:uid="{00000000-0005-0000-0000-00001A060000}"/>
    <cellStyle name="Comma 2 62" xfId="1541" xr:uid="{00000000-0005-0000-0000-00001B060000}"/>
    <cellStyle name="Comma 2 63" xfId="1542" xr:uid="{00000000-0005-0000-0000-00001C060000}"/>
    <cellStyle name="Comma 2 64" xfId="1543" xr:uid="{00000000-0005-0000-0000-00001D060000}"/>
    <cellStyle name="Comma 2 65" xfId="1544" xr:uid="{00000000-0005-0000-0000-00001E060000}"/>
    <cellStyle name="Comma 2 66" xfId="1545" xr:uid="{00000000-0005-0000-0000-00001F060000}"/>
    <cellStyle name="Comma 2 67" xfId="1546" xr:uid="{00000000-0005-0000-0000-000020060000}"/>
    <cellStyle name="Comma 2 68" xfId="1547" xr:uid="{00000000-0005-0000-0000-000021060000}"/>
    <cellStyle name="Comma 2 69" xfId="1548" xr:uid="{00000000-0005-0000-0000-000022060000}"/>
    <cellStyle name="Comma 2 7" xfId="1549" xr:uid="{00000000-0005-0000-0000-000023060000}"/>
    <cellStyle name="Comma 2 8" xfId="1550" xr:uid="{00000000-0005-0000-0000-000024060000}"/>
    <cellStyle name="Comma 2 9" xfId="1551" xr:uid="{00000000-0005-0000-0000-000025060000}"/>
    <cellStyle name="Comma 20" xfId="1552" xr:uid="{00000000-0005-0000-0000-000026060000}"/>
    <cellStyle name="Comma 20 2" xfId="1553" xr:uid="{00000000-0005-0000-0000-000027060000}"/>
    <cellStyle name="Comma 21" xfId="1554" xr:uid="{00000000-0005-0000-0000-000028060000}"/>
    <cellStyle name="Comma 21 2" xfId="1555" xr:uid="{00000000-0005-0000-0000-000029060000}"/>
    <cellStyle name="Comma 22" xfId="1556" xr:uid="{00000000-0005-0000-0000-00002A060000}"/>
    <cellStyle name="Comma 22 2" xfId="1557" xr:uid="{00000000-0005-0000-0000-00002B060000}"/>
    <cellStyle name="Comma 23" xfId="1558" xr:uid="{00000000-0005-0000-0000-00002C060000}"/>
    <cellStyle name="Comma 24" xfId="1559" xr:uid="{00000000-0005-0000-0000-00002D060000}"/>
    <cellStyle name="Comma 25" xfId="1560" xr:uid="{00000000-0005-0000-0000-00002E060000}"/>
    <cellStyle name="Comma 26" xfId="1561" xr:uid="{00000000-0005-0000-0000-00002F060000}"/>
    <cellStyle name="Comma 27" xfId="1562" xr:uid="{00000000-0005-0000-0000-000030060000}"/>
    <cellStyle name="Comma 28" xfId="1563" xr:uid="{00000000-0005-0000-0000-000031060000}"/>
    <cellStyle name="Comma 29" xfId="1564" xr:uid="{00000000-0005-0000-0000-000032060000}"/>
    <cellStyle name="Comma 3" xfId="2" xr:uid="{00000000-0005-0000-0000-000033060000}"/>
    <cellStyle name="Comma 3 10" xfId="1565" xr:uid="{00000000-0005-0000-0000-000034060000}"/>
    <cellStyle name="Comma 3 10 2" xfId="7511" xr:uid="{00000000-0005-0000-0000-000035060000}"/>
    <cellStyle name="Comma 3 11" xfId="1566" xr:uid="{00000000-0005-0000-0000-000036060000}"/>
    <cellStyle name="Comma 3 11 2" xfId="7475" xr:uid="{00000000-0005-0000-0000-000037060000}"/>
    <cellStyle name="Comma 3 12" xfId="1567" xr:uid="{00000000-0005-0000-0000-000038060000}"/>
    <cellStyle name="Comma 3 12 2" xfId="7478" xr:uid="{00000000-0005-0000-0000-000039060000}"/>
    <cellStyle name="Comma 3 13" xfId="1568" xr:uid="{00000000-0005-0000-0000-00003A060000}"/>
    <cellStyle name="Comma 3 13 2" xfId="7521" xr:uid="{00000000-0005-0000-0000-00003B060000}"/>
    <cellStyle name="Comma 3 14" xfId="1569" xr:uid="{00000000-0005-0000-0000-00003C060000}"/>
    <cellStyle name="Comma 3 14 2" xfId="7525" xr:uid="{00000000-0005-0000-0000-00003D060000}"/>
    <cellStyle name="Comma 3 15" xfId="1570" xr:uid="{00000000-0005-0000-0000-00003E060000}"/>
    <cellStyle name="Comma 3 15 2" xfId="7531" xr:uid="{00000000-0005-0000-0000-00003F060000}"/>
    <cellStyle name="Comma 3 16" xfId="1571" xr:uid="{00000000-0005-0000-0000-000040060000}"/>
    <cellStyle name="Comma 3 16 2" xfId="7535" xr:uid="{00000000-0005-0000-0000-000041060000}"/>
    <cellStyle name="Comma 3 17" xfId="1572" xr:uid="{00000000-0005-0000-0000-000042060000}"/>
    <cellStyle name="Comma 3 17 2" xfId="7542" xr:uid="{00000000-0005-0000-0000-000043060000}"/>
    <cellStyle name="Comma 3 18" xfId="1573" xr:uid="{00000000-0005-0000-0000-000044060000}"/>
    <cellStyle name="Comma 3 18 2" xfId="7554" xr:uid="{00000000-0005-0000-0000-000045060000}"/>
    <cellStyle name="Comma 3 19" xfId="1574" xr:uid="{00000000-0005-0000-0000-000046060000}"/>
    <cellStyle name="Comma 3 19 2" xfId="7559" xr:uid="{00000000-0005-0000-0000-000047060000}"/>
    <cellStyle name="Comma 3 2" xfId="3" xr:uid="{00000000-0005-0000-0000-000048060000}"/>
    <cellStyle name="Comma 3 2 2" xfId="1575" xr:uid="{00000000-0005-0000-0000-000049060000}"/>
    <cellStyle name="Comma 3 2 2 2" xfId="1576" xr:uid="{00000000-0005-0000-0000-00004A060000}"/>
    <cellStyle name="Comma 3 2 2 3" xfId="1577" xr:uid="{00000000-0005-0000-0000-00004B060000}"/>
    <cellStyle name="Comma 3 2 2 4" xfId="1578" xr:uid="{00000000-0005-0000-0000-00004C060000}"/>
    <cellStyle name="Comma 3 2 2 5" xfId="1579" xr:uid="{00000000-0005-0000-0000-00004D060000}"/>
    <cellStyle name="Comma 3 2 2 6" xfId="1580" xr:uid="{00000000-0005-0000-0000-00004E060000}"/>
    <cellStyle name="Comma 3 2 3" xfId="1581" xr:uid="{00000000-0005-0000-0000-00004F060000}"/>
    <cellStyle name="Comma 3 2 4" xfId="1582" xr:uid="{00000000-0005-0000-0000-000050060000}"/>
    <cellStyle name="Comma 3 2 5" xfId="1583" xr:uid="{00000000-0005-0000-0000-000051060000}"/>
    <cellStyle name="Comma 3 2 6" xfId="1584" xr:uid="{00000000-0005-0000-0000-000052060000}"/>
    <cellStyle name="Comma 3 2 7" xfId="1585" xr:uid="{00000000-0005-0000-0000-000053060000}"/>
    <cellStyle name="Comma 3 2 8" xfId="1586" xr:uid="{00000000-0005-0000-0000-000054060000}"/>
    <cellStyle name="Comma 3 20" xfId="1587" xr:uid="{00000000-0005-0000-0000-000055060000}"/>
    <cellStyle name="Comma 3 20 2" xfId="7728" xr:uid="{00000000-0005-0000-0000-000056060000}"/>
    <cellStyle name="Comma 3 21" xfId="1588" xr:uid="{00000000-0005-0000-0000-000057060000}"/>
    <cellStyle name="Comma 3 21 2" xfId="7743" xr:uid="{00000000-0005-0000-0000-000058060000}"/>
    <cellStyle name="Comma 3 22" xfId="1589" xr:uid="{00000000-0005-0000-0000-000059060000}"/>
    <cellStyle name="Comma 3 22 2" xfId="7809" xr:uid="{00000000-0005-0000-0000-00005A060000}"/>
    <cellStyle name="Comma 3 23" xfId="1590" xr:uid="{00000000-0005-0000-0000-00005B060000}"/>
    <cellStyle name="Comma 3 23 2" xfId="7893" xr:uid="{00000000-0005-0000-0000-00005C060000}"/>
    <cellStyle name="Comma 3 24" xfId="1591" xr:uid="{00000000-0005-0000-0000-00005D060000}"/>
    <cellStyle name="Comma 3 24 2" xfId="8220" xr:uid="{00000000-0005-0000-0000-00005E060000}"/>
    <cellStyle name="Comma 3 25" xfId="1592" xr:uid="{00000000-0005-0000-0000-00005F060000}"/>
    <cellStyle name="Comma 3 25 2" xfId="8650" xr:uid="{00000000-0005-0000-0000-000060060000}"/>
    <cellStyle name="Comma 3 26" xfId="1593" xr:uid="{00000000-0005-0000-0000-000061060000}"/>
    <cellStyle name="Comma 3 26 2" xfId="8301" xr:uid="{00000000-0005-0000-0000-000062060000}"/>
    <cellStyle name="Comma 3 27" xfId="1594" xr:uid="{00000000-0005-0000-0000-000063060000}"/>
    <cellStyle name="Comma 3 27 2" xfId="8572" xr:uid="{00000000-0005-0000-0000-000064060000}"/>
    <cellStyle name="Comma 3 28" xfId="1595" xr:uid="{00000000-0005-0000-0000-000065060000}"/>
    <cellStyle name="Comma 3 28 2" xfId="8381" xr:uid="{00000000-0005-0000-0000-000066060000}"/>
    <cellStyle name="Comma 3 29" xfId="1596" xr:uid="{00000000-0005-0000-0000-000067060000}"/>
    <cellStyle name="Comma 3 29 2" xfId="7170" xr:uid="{00000000-0005-0000-0000-000068060000}"/>
    <cellStyle name="Comma 3 3" xfId="1597" xr:uid="{00000000-0005-0000-0000-000069060000}"/>
    <cellStyle name="Comma 3 3 2" xfId="1598" xr:uid="{00000000-0005-0000-0000-00006A060000}"/>
    <cellStyle name="Comma 3 3 3" xfId="1599" xr:uid="{00000000-0005-0000-0000-00006B060000}"/>
    <cellStyle name="Comma 3 30" xfId="1600" xr:uid="{00000000-0005-0000-0000-00006C060000}"/>
    <cellStyle name="Comma 3 31" xfId="1601" xr:uid="{00000000-0005-0000-0000-00006D060000}"/>
    <cellStyle name="Comma 3 32" xfId="1602" xr:uid="{00000000-0005-0000-0000-00006E060000}"/>
    <cellStyle name="Comma 3 33" xfId="1603" xr:uid="{00000000-0005-0000-0000-00006F060000}"/>
    <cellStyle name="Comma 3 34" xfId="1604" xr:uid="{00000000-0005-0000-0000-000070060000}"/>
    <cellStyle name="Comma 3 34 2" xfId="1605" xr:uid="{00000000-0005-0000-0000-000071060000}"/>
    <cellStyle name="Comma 3 34 3" xfId="1606" xr:uid="{00000000-0005-0000-0000-000072060000}"/>
    <cellStyle name="Comma 3 35" xfId="1607" xr:uid="{00000000-0005-0000-0000-000073060000}"/>
    <cellStyle name="Comma 3 35 2" xfId="1608" xr:uid="{00000000-0005-0000-0000-000074060000}"/>
    <cellStyle name="Comma 3 35 3" xfId="1609" xr:uid="{00000000-0005-0000-0000-000075060000}"/>
    <cellStyle name="Comma 3 36" xfId="1610" xr:uid="{00000000-0005-0000-0000-000076060000}"/>
    <cellStyle name="Comma 3 36 2" xfId="1611" xr:uid="{00000000-0005-0000-0000-000077060000}"/>
    <cellStyle name="Comma 3 36 3" xfId="1612" xr:uid="{00000000-0005-0000-0000-000078060000}"/>
    <cellStyle name="Comma 3 37" xfId="1613" xr:uid="{00000000-0005-0000-0000-000079060000}"/>
    <cellStyle name="Comma 3 37 2" xfId="1614" xr:uid="{00000000-0005-0000-0000-00007A060000}"/>
    <cellStyle name="Comma 3 37 3" xfId="1615" xr:uid="{00000000-0005-0000-0000-00007B060000}"/>
    <cellStyle name="Comma 3 38" xfId="1616" xr:uid="{00000000-0005-0000-0000-00007C060000}"/>
    <cellStyle name="Comma 3 38 2" xfId="1617" xr:uid="{00000000-0005-0000-0000-00007D060000}"/>
    <cellStyle name="Comma 3 38 3" xfId="1618" xr:uid="{00000000-0005-0000-0000-00007E060000}"/>
    <cellStyle name="Comma 3 39" xfId="1619" xr:uid="{00000000-0005-0000-0000-00007F060000}"/>
    <cellStyle name="Comma 3 39 2" xfId="1620" xr:uid="{00000000-0005-0000-0000-000080060000}"/>
    <cellStyle name="Comma 3 39 3" xfId="1621" xr:uid="{00000000-0005-0000-0000-000081060000}"/>
    <cellStyle name="Comma 3 4" xfId="1622" xr:uid="{00000000-0005-0000-0000-000082060000}"/>
    <cellStyle name="Comma 3 4 2" xfId="1623" xr:uid="{00000000-0005-0000-0000-000083060000}"/>
    <cellStyle name="Comma 3 4 3" xfId="1624" xr:uid="{00000000-0005-0000-0000-000084060000}"/>
    <cellStyle name="Comma 3 40" xfId="1625" xr:uid="{00000000-0005-0000-0000-000085060000}"/>
    <cellStyle name="Comma 3 41" xfId="1626" xr:uid="{00000000-0005-0000-0000-000086060000}"/>
    <cellStyle name="Comma 3 42" xfId="1627" xr:uid="{00000000-0005-0000-0000-000087060000}"/>
    <cellStyle name="Comma 3 43" xfId="1628" xr:uid="{00000000-0005-0000-0000-000088060000}"/>
    <cellStyle name="Comma 3 44" xfId="1629" xr:uid="{00000000-0005-0000-0000-000089060000}"/>
    <cellStyle name="Comma 3 45" xfId="1630" xr:uid="{00000000-0005-0000-0000-00008A060000}"/>
    <cellStyle name="Comma 3 46" xfId="1631" xr:uid="{00000000-0005-0000-0000-00008B060000}"/>
    <cellStyle name="Comma 3 47" xfId="1632" xr:uid="{00000000-0005-0000-0000-00008C060000}"/>
    <cellStyle name="Comma 3 48" xfId="1633" xr:uid="{00000000-0005-0000-0000-00008D060000}"/>
    <cellStyle name="Comma 3 49" xfId="1634" xr:uid="{00000000-0005-0000-0000-00008E060000}"/>
    <cellStyle name="Comma 3 5" xfId="1635" xr:uid="{00000000-0005-0000-0000-00008F060000}"/>
    <cellStyle name="Comma 3 5 2" xfId="1636" xr:uid="{00000000-0005-0000-0000-000090060000}"/>
    <cellStyle name="Comma 3 5 3" xfId="1637" xr:uid="{00000000-0005-0000-0000-000091060000}"/>
    <cellStyle name="Comma 3 50" xfId="1638" xr:uid="{00000000-0005-0000-0000-000092060000}"/>
    <cellStyle name="Comma 3 51" xfId="1639" xr:uid="{00000000-0005-0000-0000-000093060000}"/>
    <cellStyle name="Comma 3 52" xfId="1640" xr:uid="{00000000-0005-0000-0000-000094060000}"/>
    <cellStyle name="Comma 3 53" xfId="1641" xr:uid="{00000000-0005-0000-0000-000095060000}"/>
    <cellStyle name="Comma 3 54" xfId="1642" xr:uid="{00000000-0005-0000-0000-000096060000}"/>
    <cellStyle name="Comma 3 55" xfId="1643" xr:uid="{00000000-0005-0000-0000-000097060000}"/>
    <cellStyle name="Comma 3 56" xfId="1644" xr:uid="{00000000-0005-0000-0000-000098060000}"/>
    <cellStyle name="Comma 3 57" xfId="7066" xr:uid="{00000000-0005-0000-0000-000099060000}"/>
    <cellStyle name="Comma 3 6" xfId="1645" xr:uid="{00000000-0005-0000-0000-00009A060000}"/>
    <cellStyle name="Comma 3 6 2" xfId="1646" xr:uid="{00000000-0005-0000-0000-00009B060000}"/>
    <cellStyle name="Comma 3 6 3" xfId="1647" xr:uid="{00000000-0005-0000-0000-00009C060000}"/>
    <cellStyle name="Comma 3 6 4" xfId="1648" xr:uid="{00000000-0005-0000-0000-00009D060000}"/>
    <cellStyle name="Comma 3 6 5" xfId="7484" xr:uid="{00000000-0005-0000-0000-00009E060000}"/>
    <cellStyle name="Comma 3 7" xfId="1649" xr:uid="{00000000-0005-0000-0000-00009F060000}"/>
    <cellStyle name="Comma 3 7 2" xfId="1650" xr:uid="{00000000-0005-0000-0000-0000A0060000}"/>
    <cellStyle name="Comma 3 7 3" xfId="1651" xr:uid="{00000000-0005-0000-0000-0000A1060000}"/>
    <cellStyle name="Comma 3 7 4" xfId="1652" xr:uid="{00000000-0005-0000-0000-0000A2060000}"/>
    <cellStyle name="Comma 3 7 5" xfId="7488" xr:uid="{00000000-0005-0000-0000-0000A3060000}"/>
    <cellStyle name="Comma 3 8" xfId="1653" xr:uid="{00000000-0005-0000-0000-0000A4060000}"/>
    <cellStyle name="Comma 3 8 2" xfId="1654" xr:uid="{00000000-0005-0000-0000-0000A5060000}"/>
    <cellStyle name="Comma 3 8 3" xfId="1655" xr:uid="{00000000-0005-0000-0000-0000A6060000}"/>
    <cellStyle name="Comma 3 8 4" xfId="1656" xr:uid="{00000000-0005-0000-0000-0000A7060000}"/>
    <cellStyle name="Comma 3 8 5" xfId="7493" xr:uid="{00000000-0005-0000-0000-0000A8060000}"/>
    <cellStyle name="Comma 3 9" xfId="1657" xr:uid="{00000000-0005-0000-0000-0000A9060000}"/>
    <cellStyle name="Comma 3 9 2" xfId="7499" xr:uid="{00000000-0005-0000-0000-0000AA060000}"/>
    <cellStyle name="Comma 30" xfId="1658" xr:uid="{00000000-0005-0000-0000-0000AB060000}"/>
    <cellStyle name="Comma 31" xfId="1659" xr:uid="{00000000-0005-0000-0000-0000AC060000}"/>
    <cellStyle name="Comma 31 2" xfId="1660" xr:uid="{00000000-0005-0000-0000-0000AD060000}"/>
    <cellStyle name="Comma 31 3" xfId="1661" xr:uid="{00000000-0005-0000-0000-0000AE060000}"/>
    <cellStyle name="Comma 31 4" xfId="1662" xr:uid="{00000000-0005-0000-0000-0000AF060000}"/>
    <cellStyle name="Comma 31 5" xfId="1663" xr:uid="{00000000-0005-0000-0000-0000B0060000}"/>
    <cellStyle name="Comma 31 6" xfId="1664" xr:uid="{00000000-0005-0000-0000-0000B1060000}"/>
    <cellStyle name="Comma 31 7" xfId="1665" xr:uid="{00000000-0005-0000-0000-0000B2060000}"/>
    <cellStyle name="Comma 32" xfId="1666" xr:uid="{00000000-0005-0000-0000-0000B3060000}"/>
    <cellStyle name="Comma 33" xfId="1667" xr:uid="{00000000-0005-0000-0000-0000B4060000}"/>
    <cellStyle name="Comma 34" xfId="1668" xr:uid="{00000000-0005-0000-0000-0000B5060000}"/>
    <cellStyle name="Comma 35" xfId="1669" xr:uid="{00000000-0005-0000-0000-0000B6060000}"/>
    <cellStyle name="Comma 36" xfId="1670" xr:uid="{00000000-0005-0000-0000-0000B7060000}"/>
    <cellStyle name="Comma 37" xfId="1671" xr:uid="{00000000-0005-0000-0000-0000B8060000}"/>
    <cellStyle name="Comma 38" xfId="1672" xr:uid="{00000000-0005-0000-0000-0000B9060000}"/>
    <cellStyle name="Comma 39" xfId="1673" xr:uid="{00000000-0005-0000-0000-0000BA060000}"/>
    <cellStyle name="Comma 39 2" xfId="1674" xr:uid="{00000000-0005-0000-0000-0000BB060000}"/>
    <cellStyle name="Comma 4" xfId="1675" xr:uid="{00000000-0005-0000-0000-0000BC060000}"/>
    <cellStyle name="Comma 4 2" xfId="4" xr:uid="{00000000-0005-0000-0000-0000BD060000}"/>
    <cellStyle name="Comma 4 3" xfId="1676" xr:uid="{00000000-0005-0000-0000-0000BE060000}"/>
    <cellStyle name="Comma 4 4" xfId="1677" xr:uid="{00000000-0005-0000-0000-0000BF060000}"/>
    <cellStyle name="Comma 4 5" xfId="1678" xr:uid="{00000000-0005-0000-0000-0000C0060000}"/>
    <cellStyle name="Comma 4 6" xfId="1679" xr:uid="{00000000-0005-0000-0000-0000C1060000}"/>
    <cellStyle name="Comma 4 7" xfId="1680" xr:uid="{00000000-0005-0000-0000-0000C2060000}"/>
    <cellStyle name="Comma 4 8" xfId="8874" xr:uid="{00000000-0005-0000-0000-000009000000}"/>
    <cellStyle name="Comma 40" xfId="1681" xr:uid="{00000000-0005-0000-0000-0000C3060000}"/>
    <cellStyle name="Comma 40 2" xfId="1682" xr:uid="{00000000-0005-0000-0000-0000C4060000}"/>
    <cellStyle name="Comma 41" xfId="1683" xr:uid="{00000000-0005-0000-0000-0000C5060000}"/>
    <cellStyle name="Comma 41 2" xfId="1684" xr:uid="{00000000-0005-0000-0000-0000C6060000}"/>
    <cellStyle name="Comma 42" xfId="1685" xr:uid="{00000000-0005-0000-0000-0000C7060000}"/>
    <cellStyle name="Comma 42 2" xfId="1686" xr:uid="{00000000-0005-0000-0000-0000C8060000}"/>
    <cellStyle name="Comma 43" xfId="1687" xr:uid="{00000000-0005-0000-0000-0000C9060000}"/>
    <cellStyle name="Comma 43 10" xfId="1688" xr:uid="{00000000-0005-0000-0000-0000CA060000}"/>
    <cellStyle name="Comma 43 2" xfId="1689" xr:uid="{00000000-0005-0000-0000-0000CB060000}"/>
    <cellStyle name="Comma 43 3" xfId="1690" xr:uid="{00000000-0005-0000-0000-0000CC060000}"/>
    <cellStyle name="Comma 43 4" xfId="1691" xr:uid="{00000000-0005-0000-0000-0000CD060000}"/>
    <cellStyle name="Comma 43 5" xfId="1692" xr:uid="{00000000-0005-0000-0000-0000CE060000}"/>
    <cellStyle name="Comma 43 6" xfId="1693" xr:uid="{00000000-0005-0000-0000-0000CF060000}"/>
    <cellStyle name="Comma 43 7" xfId="1694" xr:uid="{00000000-0005-0000-0000-0000D0060000}"/>
    <cellStyle name="Comma 43 8" xfId="1695" xr:uid="{00000000-0005-0000-0000-0000D1060000}"/>
    <cellStyle name="Comma 43 9" xfId="1696" xr:uid="{00000000-0005-0000-0000-0000D2060000}"/>
    <cellStyle name="Comma 44" xfId="1697" xr:uid="{00000000-0005-0000-0000-0000D3060000}"/>
    <cellStyle name="Comma 44 10" xfId="1698" xr:uid="{00000000-0005-0000-0000-0000D4060000}"/>
    <cellStyle name="Comma 44 2" xfId="1699" xr:uid="{00000000-0005-0000-0000-0000D5060000}"/>
    <cellStyle name="Comma 44 3" xfId="1700" xr:uid="{00000000-0005-0000-0000-0000D6060000}"/>
    <cellStyle name="Comma 44 4" xfId="1701" xr:uid="{00000000-0005-0000-0000-0000D7060000}"/>
    <cellStyle name="Comma 44 5" xfId="1702" xr:uid="{00000000-0005-0000-0000-0000D8060000}"/>
    <cellStyle name="Comma 44 6" xfId="1703" xr:uid="{00000000-0005-0000-0000-0000D9060000}"/>
    <cellStyle name="Comma 44 7" xfId="1704" xr:uid="{00000000-0005-0000-0000-0000DA060000}"/>
    <cellStyle name="Comma 44 8" xfId="1705" xr:uid="{00000000-0005-0000-0000-0000DB060000}"/>
    <cellStyle name="Comma 44 9" xfId="1706" xr:uid="{00000000-0005-0000-0000-0000DC060000}"/>
    <cellStyle name="Comma 45" xfId="1707" xr:uid="{00000000-0005-0000-0000-0000DD060000}"/>
    <cellStyle name="Comma 45 10" xfId="1708" xr:uid="{00000000-0005-0000-0000-0000DE060000}"/>
    <cellStyle name="Comma 45 2" xfId="1709" xr:uid="{00000000-0005-0000-0000-0000DF060000}"/>
    <cellStyle name="Comma 45 3" xfId="1710" xr:uid="{00000000-0005-0000-0000-0000E0060000}"/>
    <cellStyle name="Comma 45 4" xfId="1711" xr:uid="{00000000-0005-0000-0000-0000E1060000}"/>
    <cellStyle name="Comma 45 5" xfId="1712" xr:uid="{00000000-0005-0000-0000-0000E2060000}"/>
    <cellStyle name="Comma 45 6" xfId="1713" xr:uid="{00000000-0005-0000-0000-0000E3060000}"/>
    <cellStyle name="Comma 45 7" xfId="1714" xr:uid="{00000000-0005-0000-0000-0000E4060000}"/>
    <cellStyle name="Comma 45 8" xfId="1715" xr:uid="{00000000-0005-0000-0000-0000E5060000}"/>
    <cellStyle name="Comma 45 9" xfId="1716" xr:uid="{00000000-0005-0000-0000-0000E6060000}"/>
    <cellStyle name="Comma 46" xfId="1717" xr:uid="{00000000-0005-0000-0000-0000E7060000}"/>
    <cellStyle name="Comma 46 10" xfId="1718" xr:uid="{00000000-0005-0000-0000-0000E8060000}"/>
    <cellStyle name="Comma 46 2" xfId="1719" xr:uid="{00000000-0005-0000-0000-0000E9060000}"/>
    <cellStyle name="Comma 46 3" xfId="1720" xr:uid="{00000000-0005-0000-0000-0000EA060000}"/>
    <cellStyle name="Comma 46 4" xfId="1721" xr:uid="{00000000-0005-0000-0000-0000EB060000}"/>
    <cellStyle name="Comma 46 5" xfId="1722" xr:uid="{00000000-0005-0000-0000-0000EC060000}"/>
    <cellStyle name="Comma 46 6" xfId="1723" xr:uid="{00000000-0005-0000-0000-0000ED060000}"/>
    <cellStyle name="Comma 46 7" xfId="1724" xr:uid="{00000000-0005-0000-0000-0000EE060000}"/>
    <cellStyle name="Comma 46 8" xfId="1725" xr:uid="{00000000-0005-0000-0000-0000EF060000}"/>
    <cellStyle name="Comma 46 9" xfId="1726" xr:uid="{00000000-0005-0000-0000-0000F0060000}"/>
    <cellStyle name="Comma 47" xfId="1727" xr:uid="{00000000-0005-0000-0000-0000F1060000}"/>
    <cellStyle name="Comma 47 10" xfId="1728" xr:uid="{00000000-0005-0000-0000-0000F2060000}"/>
    <cellStyle name="Comma 47 2" xfId="1729" xr:uid="{00000000-0005-0000-0000-0000F3060000}"/>
    <cellStyle name="Comma 47 3" xfId="1730" xr:uid="{00000000-0005-0000-0000-0000F4060000}"/>
    <cellStyle name="Comma 47 4" xfId="1731" xr:uid="{00000000-0005-0000-0000-0000F5060000}"/>
    <cellStyle name="Comma 47 5" xfId="1732" xr:uid="{00000000-0005-0000-0000-0000F6060000}"/>
    <cellStyle name="Comma 47 6" xfId="1733" xr:uid="{00000000-0005-0000-0000-0000F7060000}"/>
    <cellStyle name="Comma 47 7" xfId="1734" xr:uid="{00000000-0005-0000-0000-0000F8060000}"/>
    <cellStyle name="Comma 47 8" xfId="1735" xr:uid="{00000000-0005-0000-0000-0000F9060000}"/>
    <cellStyle name="Comma 47 9" xfId="1736" xr:uid="{00000000-0005-0000-0000-0000FA060000}"/>
    <cellStyle name="Comma 48" xfId="1737" xr:uid="{00000000-0005-0000-0000-0000FB060000}"/>
    <cellStyle name="Comma 48 10" xfId="1738" xr:uid="{00000000-0005-0000-0000-0000FC060000}"/>
    <cellStyle name="Comma 48 2" xfId="1739" xr:uid="{00000000-0005-0000-0000-0000FD060000}"/>
    <cellStyle name="Comma 48 3" xfId="1740" xr:uid="{00000000-0005-0000-0000-0000FE060000}"/>
    <cellStyle name="Comma 48 4" xfId="1741" xr:uid="{00000000-0005-0000-0000-0000FF060000}"/>
    <cellStyle name="Comma 48 5" xfId="1742" xr:uid="{00000000-0005-0000-0000-000000070000}"/>
    <cellStyle name="Comma 48 6" xfId="1743" xr:uid="{00000000-0005-0000-0000-000001070000}"/>
    <cellStyle name="Comma 48 7" xfId="1744" xr:uid="{00000000-0005-0000-0000-000002070000}"/>
    <cellStyle name="Comma 48 8" xfId="1745" xr:uid="{00000000-0005-0000-0000-000003070000}"/>
    <cellStyle name="Comma 48 9" xfId="1746" xr:uid="{00000000-0005-0000-0000-000004070000}"/>
    <cellStyle name="Comma 49" xfId="1747" xr:uid="{00000000-0005-0000-0000-000005070000}"/>
    <cellStyle name="Comma 49 2" xfId="1748" xr:uid="{00000000-0005-0000-0000-000006070000}"/>
    <cellStyle name="Comma 5" xfId="1749" xr:uid="{00000000-0005-0000-0000-000007070000}"/>
    <cellStyle name="Comma 5 10" xfId="1750" xr:uid="{00000000-0005-0000-0000-000008070000}"/>
    <cellStyle name="Comma 5 10 2" xfId="1751" xr:uid="{00000000-0005-0000-0000-000009070000}"/>
    <cellStyle name="Comma 5 11" xfId="1752" xr:uid="{00000000-0005-0000-0000-00000A070000}"/>
    <cellStyle name="Comma 5 11 2" xfId="1753" xr:uid="{00000000-0005-0000-0000-00000B070000}"/>
    <cellStyle name="Comma 5 12" xfId="1754" xr:uid="{00000000-0005-0000-0000-00000C070000}"/>
    <cellStyle name="Comma 5 12 2" xfId="1755" xr:uid="{00000000-0005-0000-0000-00000D070000}"/>
    <cellStyle name="Comma 5 13" xfId="1756" xr:uid="{00000000-0005-0000-0000-00000E070000}"/>
    <cellStyle name="Comma 5 13 2" xfId="1757" xr:uid="{00000000-0005-0000-0000-00000F070000}"/>
    <cellStyle name="Comma 5 14" xfId="1758" xr:uid="{00000000-0005-0000-0000-000010070000}"/>
    <cellStyle name="Comma 5 14 2" xfId="1759" xr:uid="{00000000-0005-0000-0000-000011070000}"/>
    <cellStyle name="Comma 5 15" xfId="1760" xr:uid="{00000000-0005-0000-0000-000012070000}"/>
    <cellStyle name="Comma 5 15 2" xfId="1761" xr:uid="{00000000-0005-0000-0000-000013070000}"/>
    <cellStyle name="Comma 5 16" xfId="1762" xr:uid="{00000000-0005-0000-0000-000014070000}"/>
    <cellStyle name="Comma 5 16 2" xfId="1763" xr:uid="{00000000-0005-0000-0000-000015070000}"/>
    <cellStyle name="Comma 5 17" xfId="1764" xr:uid="{00000000-0005-0000-0000-000016070000}"/>
    <cellStyle name="Comma 5 17 2" xfId="1765" xr:uid="{00000000-0005-0000-0000-000017070000}"/>
    <cellStyle name="Comma 5 18" xfId="1766" xr:uid="{00000000-0005-0000-0000-000018070000}"/>
    <cellStyle name="Comma 5 19" xfId="1767" xr:uid="{00000000-0005-0000-0000-000019070000}"/>
    <cellStyle name="Comma 5 2" xfId="1768" xr:uid="{00000000-0005-0000-0000-00001A070000}"/>
    <cellStyle name="Comma 5 2 2" xfId="1769" xr:uid="{00000000-0005-0000-0000-00001B070000}"/>
    <cellStyle name="Comma 5 20" xfId="1770" xr:uid="{00000000-0005-0000-0000-00001C070000}"/>
    <cellStyle name="Comma 5 21" xfId="1771" xr:uid="{00000000-0005-0000-0000-00001D070000}"/>
    <cellStyle name="Comma 5 22" xfId="1772" xr:uid="{00000000-0005-0000-0000-00001E070000}"/>
    <cellStyle name="Comma 5 23" xfId="1773" xr:uid="{00000000-0005-0000-0000-00001F070000}"/>
    <cellStyle name="Comma 5 24" xfId="7185" xr:uid="{00000000-0005-0000-0000-000020070000}"/>
    <cellStyle name="Comma 5 25" xfId="8875" xr:uid="{00000000-0005-0000-0000-00000B000000}"/>
    <cellStyle name="Comma 5 3" xfId="1774" xr:uid="{00000000-0005-0000-0000-000021070000}"/>
    <cellStyle name="Comma 5 3 2" xfId="1775" xr:uid="{00000000-0005-0000-0000-000022070000}"/>
    <cellStyle name="Comma 5 4" xfId="1776" xr:uid="{00000000-0005-0000-0000-000023070000}"/>
    <cellStyle name="Comma 5 4 2" xfId="1777" xr:uid="{00000000-0005-0000-0000-000024070000}"/>
    <cellStyle name="Comma 5 5" xfId="1778" xr:uid="{00000000-0005-0000-0000-000025070000}"/>
    <cellStyle name="Comma 5 5 2" xfId="1779" xr:uid="{00000000-0005-0000-0000-000026070000}"/>
    <cellStyle name="Comma 5 6" xfId="1780" xr:uid="{00000000-0005-0000-0000-000027070000}"/>
    <cellStyle name="Comma 5 6 2" xfId="1781" xr:uid="{00000000-0005-0000-0000-000028070000}"/>
    <cellStyle name="Comma 5 7" xfId="1782" xr:uid="{00000000-0005-0000-0000-000029070000}"/>
    <cellStyle name="Comma 5 7 2" xfId="1783" xr:uid="{00000000-0005-0000-0000-00002A070000}"/>
    <cellStyle name="Comma 5 8" xfId="1784" xr:uid="{00000000-0005-0000-0000-00002B070000}"/>
    <cellStyle name="Comma 5 8 2" xfId="1785" xr:uid="{00000000-0005-0000-0000-00002C070000}"/>
    <cellStyle name="Comma 5 9" xfId="1786" xr:uid="{00000000-0005-0000-0000-00002D070000}"/>
    <cellStyle name="Comma 5 9 2" xfId="1787" xr:uid="{00000000-0005-0000-0000-00002E070000}"/>
    <cellStyle name="Comma 50" xfId="1788" xr:uid="{00000000-0005-0000-0000-00002F070000}"/>
    <cellStyle name="Comma 50 2" xfId="1789" xr:uid="{00000000-0005-0000-0000-000030070000}"/>
    <cellStyle name="Comma 51" xfId="1790" xr:uid="{00000000-0005-0000-0000-000031070000}"/>
    <cellStyle name="Comma 52" xfId="1791" xr:uid="{00000000-0005-0000-0000-000032070000}"/>
    <cellStyle name="Comma 52 2" xfId="1792" xr:uid="{00000000-0005-0000-0000-000033070000}"/>
    <cellStyle name="Comma 53" xfId="1793" xr:uid="{00000000-0005-0000-0000-000034070000}"/>
    <cellStyle name="Comma 54" xfId="1794" xr:uid="{00000000-0005-0000-0000-000035070000}"/>
    <cellStyle name="Comma 55" xfId="1795" xr:uid="{00000000-0005-0000-0000-000036070000}"/>
    <cellStyle name="Comma 56" xfId="1796" xr:uid="{00000000-0005-0000-0000-000037070000}"/>
    <cellStyle name="Comma 57" xfId="1797" xr:uid="{00000000-0005-0000-0000-000038070000}"/>
    <cellStyle name="Comma 58" xfId="7065" xr:uid="{00000000-0005-0000-0000-000039070000}"/>
    <cellStyle name="Comma 59" xfId="1798" xr:uid="{00000000-0005-0000-0000-00003A070000}"/>
    <cellStyle name="Comma 59 2" xfId="1799" xr:uid="{00000000-0005-0000-0000-00003B070000}"/>
    <cellStyle name="Comma 59 3" xfId="1800" xr:uid="{00000000-0005-0000-0000-00003C070000}"/>
    <cellStyle name="Comma 6" xfId="5" xr:uid="{00000000-0005-0000-0000-00003D070000}"/>
    <cellStyle name="Comma 6 10" xfId="1801" xr:uid="{00000000-0005-0000-0000-00003E070000}"/>
    <cellStyle name="Comma 6 11" xfId="1802" xr:uid="{00000000-0005-0000-0000-00003F070000}"/>
    <cellStyle name="Comma 6 2" xfId="1803" xr:uid="{00000000-0005-0000-0000-000040070000}"/>
    <cellStyle name="Comma 6 2 2" xfId="1804" xr:uid="{00000000-0005-0000-0000-000041070000}"/>
    <cellStyle name="Comma 6 3" xfId="1805" xr:uid="{00000000-0005-0000-0000-000042070000}"/>
    <cellStyle name="Comma 6 3 2" xfId="1806" xr:uid="{00000000-0005-0000-0000-000043070000}"/>
    <cellStyle name="Comma 6 4" xfId="1807" xr:uid="{00000000-0005-0000-0000-000044070000}"/>
    <cellStyle name="Comma 6 4 2" xfId="1808" xr:uid="{00000000-0005-0000-0000-000045070000}"/>
    <cellStyle name="Comma 6 5" xfId="1809" xr:uid="{00000000-0005-0000-0000-000046070000}"/>
    <cellStyle name="Comma 6 5 2" xfId="1810" xr:uid="{00000000-0005-0000-0000-000047070000}"/>
    <cellStyle name="Comma 6 6" xfId="1811" xr:uid="{00000000-0005-0000-0000-000048070000}"/>
    <cellStyle name="Comma 6 7" xfId="1812" xr:uid="{00000000-0005-0000-0000-000049070000}"/>
    <cellStyle name="Comma 6 8" xfId="1813" xr:uid="{00000000-0005-0000-0000-00004A070000}"/>
    <cellStyle name="Comma 6 9" xfId="1814" xr:uid="{00000000-0005-0000-0000-00004B070000}"/>
    <cellStyle name="Comma 60" xfId="1815" xr:uid="{00000000-0005-0000-0000-00004C070000}"/>
    <cellStyle name="Comma 60 2" xfId="1816" xr:uid="{00000000-0005-0000-0000-00004D070000}"/>
    <cellStyle name="Comma 60 3" xfId="1817" xr:uid="{00000000-0005-0000-0000-00004E070000}"/>
    <cellStyle name="Comma 61" xfId="7083" xr:uid="{00000000-0005-0000-0000-00004F070000}"/>
    <cellStyle name="Comma 62" xfId="7072" xr:uid="{00000000-0005-0000-0000-000050070000}"/>
    <cellStyle name="Comma 7" xfId="1818" xr:uid="{00000000-0005-0000-0000-000051070000}"/>
    <cellStyle name="Comma 7 10" xfId="1819" xr:uid="{00000000-0005-0000-0000-000052070000}"/>
    <cellStyle name="Comma 7 11" xfId="1820" xr:uid="{00000000-0005-0000-0000-000053070000}"/>
    <cellStyle name="Comma 7 2" xfId="1821" xr:uid="{00000000-0005-0000-0000-000054070000}"/>
    <cellStyle name="Comma 7 2 2" xfId="1822" xr:uid="{00000000-0005-0000-0000-000055070000}"/>
    <cellStyle name="Comma 7 3" xfId="1823" xr:uid="{00000000-0005-0000-0000-000056070000}"/>
    <cellStyle name="Comma 7 3 2" xfId="1824" xr:uid="{00000000-0005-0000-0000-000057070000}"/>
    <cellStyle name="Comma 7 4" xfId="1825" xr:uid="{00000000-0005-0000-0000-000058070000}"/>
    <cellStyle name="Comma 7 4 2" xfId="1826" xr:uid="{00000000-0005-0000-0000-000059070000}"/>
    <cellStyle name="Comma 7 5" xfId="1827" xr:uid="{00000000-0005-0000-0000-00005A070000}"/>
    <cellStyle name="Comma 7 5 2" xfId="1828" xr:uid="{00000000-0005-0000-0000-00005B070000}"/>
    <cellStyle name="Comma 7 6" xfId="1829" xr:uid="{00000000-0005-0000-0000-00005C070000}"/>
    <cellStyle name="Comma 7 7" xfId="1830" xr:uid="{00000000-0005-0000-0000-00005D070000}"/>
    <cellStyle name="Comma 7 8" xfId="1831" xr:uid="{00000000-0005-0000-0000-00005E070000}"/>
    <cellStyle name="Comma 7 9" xfId="1832" xr:uid="{00000000-0005-0000-0000-00005F070000}"/>
    <cellStyle name="Comma 8" xfId="1833" xr:uid="{00000000-0005-0000-0000-000060070000}"/>
    <cellStyle name="Comma 8 10" xfId="1834" xr:uid="{00000000-0005-0000-0000-000061070000}"/>
    <cellStyle name="Comma 8 11" xfId="1835" xr:uid="{00000000-0005-0000-0000-000062070000}"/>
    <cellStyle name="Comma 8 2" xfId="1836" xr:uid="{00000000-0005-0000-0000-000063070000}"/>
    <cellStyle name="Comma 8 2 2" xfId="1837" xr:uid="{00000000-0005-0000-0000-000064070000}"/>
    <cellStyle name="Comma 8 3" xfId="1838" xr:uid="{00000000-0005-0000-0000-000065070000}"/>
    <cellStyle name="Comma 8 3 2" xfId="1839" xr:uid="{00000000-0005-0000-0000-000066070000}"/>
    <cellStyle name="Comma 8 4" xfId="1840" xr:uid="{00000000-0005-0000-0000-000067070000}"/>
    <cellStyle name="Comma 8 4 2" xfId="1841" xr:uid="{00000000-0005-0000-0000-000068070000}"/>
    <cellStyle name="Comma 8 5" xfId="1842" xr:uid="{00000000-0005-0000-0000-000069070000}"/>
    <cellStyle name="Comma 8 5 2" xfId="1843" xr:uid="{00000000-0005-0000-0000-00006A070000}"/>
    <cellStyle name="Comma 8 6" xfId="1844" xr:uid="{00000000-0005-0000-0000-00006B070000}"/>
    <cellStyle name="Comma 8 7" xfId="1845" xr:uid="{00000000-0005-0000-0000-00006C070000}"/>
    <cellStyle name="Comma 8 8" xfId="1846" xr:uid="{00000000-0005-0000-0000-00006D070000}"/>
    <cellStyle name="Comma 8 9" xfId="1847" xr:uid="{00000000-0005-0000-0000-00006E070000}"/>
    <cellStyle name="Comma 9" xfId="1848" xr:uid="{00000000-0005-0000-0000-00006F070000}"/>
    <cellStyle name="Comma 9 2" xfId="1849" xr:uid="{00000000-0005-0000-0000-000070070000}"/>
    <cellStyle name="Comma 9 3" xfId="1850" xr:uid="{00000000-0005-0000-0000-000071070000}"/>
    <cellStyle name="Comma 9 4" xfId="1851" xr:uid="{00000000-0005-0000-0000-000072070000}"/>
    <cellStyle name="Comma 9 5" xfId="1852" xr:uid="{00000000-0005-0000-0000-000073070000}"/>
    <cellStyle name="Currency" xfId="8846" builtinId="4"/>
    <cellStyle name="Currency 2" xfId="6" xr:uid="{00000000-0005-0000-0000-000075070000}"/>
    <cellStyle name="Currency 2 10" xfId="1853" xr:uid="{00000000-0005-0000-0000-000076070000}"/>
    <cellStyle name="Currency 2 10 2" xfId="7073" xr:uid="{00000000-0005-0000-0000-000077070000}"/>
    <cellStyle name="Currency 2 10 2 2" xfId="8695" xr:uid="{00000000-0005-0000-0000-000078070000}"/>
    <cellStyle name="Currency 2 10 2 2 2" xfId="8462" xr:uid="{00000000-0005-0000-0000-000079070000}"/>
    <cellStyle name="Currency 2 10 2 2 3" xfId="8788" xr:uid="{00000000-0005-0000-0000-00007A070000}"/>
    <cellStyle name="Currency 2 10 2 2 4" xfId="7430" xr:uid="{00000000-0005-0000-0000-00007B070000}"/>
    <cellStyle name="Currency 2 10 2 3" xfId="8457" xr:uid="{00000000-0005-0000-0000-00007C070000}"/>
    <cellStyle name="Currency 2 10 2 4" xfId="8801" xr:uid="{00000000-0005-0000-0000-00007D070000}"/>
    <cellStyle name="Currency 2 10 2 5" xfId="8811" xr:uid="{00000000-0005-0000-0000-00007E070000}"/>
    <cellStyle name="Currency 2 10 3" xfId="7367" xr:uid="{00000000-0005-0000-0000-00007F070000}"/>
    <cellStyle name="Currency 2 10 3 2" xfId="8710" xr:uid="{00000000-0005-0000-0000-000080070000}"/>
    <cellStyle name="Currency 2 10 3 3" xfId="8805" xr:uid="{00000000-0005-0000-0000-000081070000}"/>
    <cellStyle name="Currency 2 10 3 4" xfId="8815" xr:uid="{00000000-0005-0000-0000-000082070000}"/>
    <cellStyle name="Currency 2 10 4" xfId="7373" xr:uid="{00000000-0005-0000-0000-000083070000}"/>
    <cellStyle name="Currency 2 10 5" xfId="8794" xr:uid="{00000000-0005-0000-0000-000084070000}"/>
    <cellStyle name="Currency 2 10 6" xfId="8818" xr:uid="{00000000-0005-0000-0000-000085070000}"/>
    <cellStyle name="Currency 2 11" xfId="1854" xr:uid="{00000000-0005-0000-0000-000086070000}"/>
    <cellStyle name="Currency 2 11 2" xfId="7123" xr:uid="{00000000-0005-0000-0000-000087070000}"/>
    <cellStyle name="Currency 2 11 2 2" xfId="8475" xr:uid="{00000000-0005-0000-0000-000088070000}"/>
    <cellStyle name="Currency 2 11 2 2 2" xfId="8703" xr:uid="{00000000-0005-0000-0000-000089070000}"/>
    <cellStyle name="Currency 2 11 2 2 3" xfId="8804" xr:uid="{00000000-0005-0000-0000-00008A070000}"/>
    <cellStyle name="Currency 2 11 2 2 4" xfId="8814" xr:uid="{00000000-0005-0000-0000-00008B070000}"/>
    <cellStyle name="Currency 2 11 2 3" xfId="8734" xr:uid="{00000000-0005-0000-0000-00008C070000}"/>
    <cellStyle name="Currency 2 11 2 4" xfId="8789" xr:uid="{00000000-0005-0000-0000-00008D070000}"/>
    <cellStyle name="Currency 2 11 2 5" xfId="7432" xr:uid="{00000000-0005-0000-0000-00008E070000}"/>
    <cellStyle name="Currency 2 11 3" xfId="7471" xr:uid="{00000000-0005-0000-0000-00008F070000}"/>
    <cellStyle name="Currency 2 11 3 2" xfId="8222" xr:uid="{00000000-0005-0000-0000-000090070000}"/>
    <cellStyle name="Currency 2 11 3 3" xfId="8781" xr:uid="{00000000-0005-0000-0000-000091070000}"/>
    <cellStyle name="Currency 2 11 3 4" xfId="7425" xr:uid="{00000000-0005-0000-0000-000092070000}"/>
    <cellStyle name="Currency 2 11 4" xfId="8762" xr:uid="{00000000-0005-0000-0000-000093070000}"/>
    <cellStyle name="Currency 2 11 5" xfId="7377" xr:uid="{00000000-0005-0000-0000-000094070000}"/>
    <cellStyle name="Currency 2 11 6" xfId="8835" xr:uid="{00000000-0005-0000-0000-000095070000}"/>
    <cellStyle name="Currency 2 12" xfId="1855" xr:uid="{00000000-0005-0000-0000-000096070000}"/>
    <cellStyle name="Currency 2 12 2" xfId="7128" xr:uid="{00000000-0005-0000-0000-000097070000}"/>
    <cellStyle name="Currency 2 12 2 2" xfId="8689" xr:uid="{00000000-0005-0000-0000-000098070000}"/>
    <cellStyle name="Currency 2 12 2 2 2" xfId="8291" xr:uid="{00000000-0005-0000-0000-000099070000}"/>
    <cellStyle name="Currency 2 12 2 2 3" xfId="8783" xr:uid="{00000000-0005-0000-0000-00009A070000}"/>
    <cellStyle name="Currency 2 12 2 2 4" xfId="7426" xr:uid="{00000000-0005-0000-0000-00009B070000}"/>
    <cellStyle name="Currency 2 12 2 3" xfId="8735" xr:uid="{00000000-0005-0000-0000-00009C070000}"/>
    <cellStyle name="Currency 2 12 2 4" xfId="8800" xr:uid="{00000000-0005-0000-0000-00009D070000}"/>
    <cellStyle name="Currency 2 12 2 5" xfId="8810" xr:uid="{00000000-0005-0000-0000-00009E070000}"/>
    <cellStyle name="Currency 2 12 3" xfId="7472" xr:uid="{00000000-0005-0000-0000-00009F070000}"/>
    <cellStyle name="Currency 2 12 3 2" xfId="8648" xr:uid="{00000000-0005-0000-0000-0000A0070000}"/>
    <cellStyle name="Currency 2 12 3 3" xfId="8796" xr:uid="{00000000-0005-0000-0000-0000A1070000}"/>
    <cellStyle name="Currency 2 12 3 4" xfId="8806" xr:uid="{00000000-0005-0000-0000-0000A2070000}"/>
    <cellStyle name="Currency 2 12 4" xfId="8763" xr:uid="{00000000-0005-0000-0000-0000A3070000}"/>
    <cellStyle name="Currency 2 12 5" xfId="7378" xr:uid="{00000000-0005-0000-0000-0000A4070000}"/>
    <cellStyle name="Currency 2 12 6" xfId="8836" xr:uid="{00000000-0005-0000-0000-0000A5070000}"/>
    <cellStyle name="Currency 2 13" xfId="1856" xr:uid="{00000000-0005-0000-0000-0000A6070000}"/>
    <cellStyle name="Currency 2 13 2" xfId="7124" xr:uid="{00000000-0005-0000-0000-0000A7070000}"/>
    <cellStyle name="Currency 2 14" xfId="1857" xr:uid="{00000000-0005-0000-0000-0000A8070000}"/>
    <cellStyle name="Currency 2 14 2" xfId="7127" xr:uid="{00000000-0005-0000-0000-0000A9070000}"/>
    <cellStyle name="Currency 2 15" xfId="1858" xr:uid="{00000000-0005-0000-0000-0000AA070000}"/>
    <cellStyle name="Currency 2 15 2" xfId="7125" xr:uid="{00000000-0005-0000-0000-0000AB070000}"/>
    <cellStyle name="Currency 2 16" xfId="1859" xr:uid="{00000000-0005-0000-0000-0000AC070000}"/>
    <cellStyle name="Currency 2 16 2" xfId="7126" xr:uid="{00000000-0005-0000-0000-0000AD070000}"/>
    <cellStyle name="Currency 2 17" xfId="1860" xr:uid="{00000000-0005-0000-0000-0000AE070000}"/>
    <cellStyle name="Currency 2 17 2" xfId="1861" xr:uid="{00000000-0005-0000-0000-0000AF070000}"/>
    <cellStyle name="Currency 2 17 3" xfId="1862" xr:uid="{00000000-0005-0000-0000-0000B0070000}"/>
    <cellStyle name="Currency 2 18" xfId="1863" xr:uid="{00000000-0005-0000-0000-0000B1070000}"/>
    <cellStyle name="Currency 2 18 2" xfId="1864" xr:uid="{00000000-0005-0000-0000-0000B2070000}"/>
    <cellStyle name="Currency 2 18 3" xfId="1865" xr:uid="{00000000-0005-0000-0000-0000B3070000}"/>
    <cellStyle name="Currency 2 19" xfId="1866" xr:uid="{00000000-0005-0000-0000-0000B4070000}"/>
    <cellStyle name="Currency 2 19 2" xfId="1867" xr:uid="{00000000-0005-0000-0000-0000B5070000}"/>
    <cellStyle name="Currency 2 19 3" xfId="1868" xr:uid="{00000000-0005-0000-0000-0000B6070000}"/>
    <cellStyle name="Currency 2 2" xfId="1869" xr:uid="{00000000-0005-0000-0000-0000B7070000}"/>
    <cellStyle name="Currency 2 2 10" xfId="7208" xr:uid="{00000000-0005-0000-0000-0000B8070000}"/>
    <cellStyle name="Currency 2 2 11" xfId="7215" xr:uid="{00000000-0005-0000-0000-0000B9070000}"/>
    <cellStyle name="Currency 2 2 12" xfId="7222" xr:uid="{00000000-0005-0000-0000-0000BA070000}"/>
    <cellStyle name="Currency 2 2 13" xfId="7228" xr:uid="{00000000-0005-0000-0000-0000BB070000}"/>
    <cellStyle name="Currency 2 2 14" xfId="7234" xr:uid="{00000000-0005-0000-0000-0000BC070000}"/>
    <cellStyle name="Currency 2 2 15" xfId="7240" xr:uid="{00000000-0005-0000-0000-0000BD070000}"/>
    <cellStyle name="Currency 2 2 16" xfId="7246" xr:uid="{00000000-0005-0000-0000-0000BE070000}"/>
    <cellStyle name="Currency 2 2 17" xfId="7252" xr:uid="{00000000-0005-0000-0000-0000BF070000}"/>
    <cellStyle name="Currency 2 2 18" xfId="7258" xr:uid="{00000000-0005-0000-0000-0000C0070000}"/>
    <cellStyle name="Currency 2 2 19" xfId="7223" xr:uid="{00000000-0005-0000-0000-0000C1070000}"/>
    <cellStyle name="Currency 2 2 2" xfId="1870" xr:uid="{00000000-0005-0000-0000-0000C2070000}"/>
    <cellStyle name="Currency 2 2 2 2" xfId="7175" xr:uid="{00000000-0005-0000-0000-0000C3070000}"/>
    <cellStyle name="Currency 2 2 2 3" xfId="7463" xr:uid="{00000000-0005-0000-0000-0000C4070000}"/>
    <cellStyle name="Currency 2 2 2 4" xfId="8752" xr:uid="{00000000-0005-0000-0000-0000C5070000}"/>
    <cellStyle name="Currency 2 2 2 5" xfId="7169" xr:uid="{00000000-0005-0000-0000-0000C6070000}"/>
    <cellStyle name="Currency 2 2 20" xfId="7254" xr:uid="{00000000-0005-0000-0000-0000C7070000}"/>
    <cellStyle name="Currency 2 2 21" xfId="7261" xr:uid="{00000000-0005-0000-0000-0000C8070000}"/>
    <cellStyle name="Currency 2 2 22" xfId="7266" xr:uid="{00000000-0005-0000-0000-0000C9070000}"/>
    <cellStyle name="Currency 2 2 23" xfId="7271" xr:uid="{00000000-0005-0000-0000-0000CA070000}"/>
    <cellStyle name="Currency 2 2 24" xfId="7285" xr:uid="{00000000-0005-0000-0000-0000CB070000}"/>
    <cellStyle name="Currency 2 2 25" xfId="7287" xr:uid="{00000000-0005-0000-0000-0000CC070000}"/>
    <cellStyle name="Currency 2 2 26" xfId="7636" xr:uid="{00000000-0005-0000-0000-0000CD070000}"/>
    <cellStyle name="Currency 2 2 27" xfId="7572" xr:uid="{00000000-0005-0000-0000-0000CE070000}"/>
    <cellStyle name="Currency 2 2 28" xfId="8688" xr:uid="{00000000-0005-0000-0000-0000CF070000}"/>
    <cellStyle name="Currency 2 2 29" xfId="8702" xr:uid="{00000000-0005-0000-0000-0000D0070000}"/>
    <cellStyle name="Currency 2 2 3" xfId="7179" xr:uid="{00000000-0005-0000-0000-0000D1070000}"/>
    <cellStyle name="Currency 2 2 30" xfId="7468" xr:uid="{00000000-0005-0000-0000-0000D2070000}"/>
    <cellStyle name="Currency 2 2 31" xfId="8757" xr:uid="{00000000-0005-0000-0000-0000D3070000}"/>
    <cellStyle name="Currency 2 2 4" xfId="7174" xr:uid="{00000000-0005-0000-0000-0000D4070000}"/>
    <cellStyle name="Currency 2 2 5" xfId="7186" xr:uid="{00000000-0005-0000-0000-0000D5070000}"/>
    <cellStyle name="Currency 2 2 6" xfId="7194" xr:uid="{00000000-0005-0000-0000-0000D6070000}"/>
    <cellStyle name="Currency 2 2 7" xfId="7196" xr:uid="{00000000-0005-0000-0000-0000D7070000}"/>
    <cellStyle name="Currency 2 2 8" xfId="7200" xr:uid="{00000000-0005-0000-0000-0000D8070000}"/>
    <cellStyle name="Currency 2 2 9" xfId="7204" xr:uid="{00000000-0005-0000-0000-0000D9070000}"/>
    <cellStyle name="Currency 2 20" xfId="1871" xr:uid="{00000000-0005-0000-0000-0000DA070000}"/>
    <cellStyle name="Currency 2 20 2" xfId="1872" xr:uid="{00000000-0005-0000-0000-0000DB070000}"/>
    <cellStyle name="Currency 2 20 3" xfId="1873" xr:uid="{00000000-0005-0000-0000-0000DC070000}"/>
    <cellStyle name="Currency 2 21" xfId="1874" xr:uid="{00000000-0005-0000-0000-0000DD070000}"/>
    <cellStyle name="Currency 2 22" xfId="1875" xr:uid="{00000000-0005-0000-0000-0000DE070000}"/>
    <cellStyle name="Currency 2 22 2" xfId="1876" xr:uid="{00000000-0005-0000-0000-0000DF070000}"/>
    <cellStyle name="Currency 2 22 3" xfId="1877" xr:uid="{00000000-0005-0000-0000-0000E0070000}"/>
    <cellStyle name="Currency 2 23" xfId="1878" xr:uid="{00000000-0005-0000-0000-0000E1070000}"/>
    <cellStyle name="Currency 2 23 2" xfId="7482" xr:uid="{00000000-0005-0000-0000-0000E2070000}"/>
    <cellStyle name="Currency 2 24" xfId="1879" xr:uid="{00000000-0005-0000-0000-0000E3070000}"/>
    <cellStyle name="Currency 2 24 2" xfId="7486" xr:uid="{00000000-0005-0000-0000-0000E4070000}"/>
    <cellStyle name="Currency 2 25" xfId="1880" xr:uid="{00000000-0005-0000-0000-0000E5070000}"/>
    <cellStyle name="Currency 2 25 2" xfId="7492" xr:uid="{00000000-0005-0000-0000-0000E6070000}"/>
    <cellStyle name="Currency 2 26" xfId="1881" xr:uid="{00000000-0005-0000-0000-0000E7070000}"/>
    <cellStyle name="Currency 2 26 2" xfId="7497" xr:uid="{00000000-0005-0000-0000-0000E8070000}"/>
    <cellStyle name="Currency 2 27" xfId="1882" xr:uid="{00000000-0005-0000-0000-0000E9070000}"/>
    <cellStyle name="Currency 2 27 2" xfId="7509" xr:uid="{00000000-0005-0000-0000-0000EA070000}"/>
    <cellStyle name="Currency 2 28" xfId="1883" xr:uid="{00000000-0005-0000-0000-0000EB070000}"/>
    <cellStyle name="Currency 2 28 2" xfId="7480" xr:uid="{00000000-0005-0000-0000-0000EC070000}"/>
    <cellStyle name="Currency 2 29" xfId="1884" xr:uid="{00000000-0005-0000-0000-0000ED070000}"/>
    <cellStyle name="Currency 2 29 2" xfId="7479" xr:uid="{00000000-0005-0000-0000-0000EE070000}"/>
    <cellStyle name="Currency 2 3" xfId="1885" xr:uid="{00000000-0005-0000-0000-0000EF070000}"/>
    <cellStyle name="Currency 2 3 10" xfId="7214" xr:uid="{00000000-0005-0000-0000-0000F0070000}"/>
    <cellStyle name="Currency 2 3 11" xfId="7219" xr:uid="{00000000-0005-0000-0000-0000F1070000}"/>
    <cellStyle name="Currency 2 3 12" xfId="7227" xr:uid="{00000000-0005-0000-0000-0000F2070000}"/>
    <cellStyle name="Currency 2 3 13" xfId="7232" xr:uid="{00000000-0005-0000-0000-0000F3070000}"/>
    <cellStyle name="Currency 2 3 14" xfId="7238" xr:uid="{00000000-0005-0000-0000-0000F4070000}"/>
    <cellStyle name="Currency 2 3 15" xfId="7244" xr:uid="{00000000-0005-0000-0000-0000F5070000}"/>
    <cellStyle name="Currency 2 3 16" xfId="7250" xr:uid="{00000000-0005-0000-0000-0000F6070000}"/>
    <cellStyle name="Currency 2 3 17" xfId="7256" xr:uid="{00000000-0005-0000-0000-0000F7070000}"/>
    <cellStyle name="Currency 2 3 18" xfId="7260" xr:uid="{00000000-0005-0000-0000-0000F8070000}"/>
    <cellStyle name="Currency 2 3 19" xfId="7265" xr:uid="{00000000-0005-0000-0000-0000F9070000}"/>
    <cellStyle name="Currency 2 3 2" xfId="1886" xr:uid="{00000000-0005-0000-0000-0000FA070000}"/>
    <cellStyle name="Currency 2 3 2 2" xfId="7176" xr:uid="{00000000-0005-0000-0000-0000FB070000}"/>
    <cellStyle name="Currency 2 3 2 3" xfId="7462" xr:uid="{00000000-0005-0000-0000-0000FC070000}"/>
    <cellStyle name="Currency 2 3 2 4" xfId="8751" xr:uid="{00000000-0005-0000-0000-0000FD070000}"/>
    <cellStyle name="Currency 2 3 2 5" xfId="7172" xr:uid="{00000000-0005-0000-0000-0000FE070000}"/>
    <cellStyle name="Currency 2 3 20" xfId="7270" xr:uid="{00000000-0005-0000-0000-0000FF070000}"/>
    <cellStyle name="Currency 2 3 21" xfId="7275" xr:uid="{00000000-0005-0000-0000-000000080000}"/>
    <cellStyle name="Currency 2 3 22" xfId="7279" xr:uid="{00000000-0005-0000-0000-000001080000}"/>
    <cellStyle name="Currency 2 3 23" xfId="7282" xr:uid="{00000000-0005-0000-0000-000002080000}"/>
    <cellStyle name="Currency 2 3 24" xfId="7290" xr:uid="{00000000-0005-0000-0000-000003080000}"/>
    <cellStyle name="Currency 2 3 25" xfId="7410" xr:uid="{00000000-0005-0000-0000-000004080000}"/>
    <cellStyle name="Currency 2 3 26" xfId="7632" xr:uid="{00000000-0005-0000-0000-000005080000}"/>
    <cellStyle name="Currency 2 3 27" xfId="7576" xr:uid="{00000000-0005-0000-0000-000006080000}"/>
    <cellStyle name="Currency 2 3 28" xfId="8681" xr:uid="{00000000-0005-0000-0000-000007080000}"/>
    <cellStyle name="Currency 2 3 29" xfId="8709" xr:uid="{00000000-0005-0000-0000-000008080000}"/>
    <cellStyle name="Currency 2 3 3" xfId="7180" xr:uid="{00000000-0005-0000-0000-000009080000}"/>
    <cellStyle name="Currency 2 3 30" xfId="7465" xr:uid="{00000000-0005-0000-0000-00000A080000}"/>
    <cellStyle name="Currency 2 3 31" xfId="8754" xr:uid="{00000000-0005-0000-0000-00000B080000}"/>
    <cellStyle name="Currency 2 3 4" xfId="7184" xr:uid="{00000000-0005-0000-0000-00000C080000}"/>
    <cellStyle name="Currency 2 3 5" xfId="7192" xr:uid="{00000000-0005-0000-0000-00000D080000}"/>
    <cellStyle name="Currency 2 3 6" xfId="7199" xr:uid="{00000000-0005-0000-0000-00000E080000}"/>
    <cellStyle name="Currency 2 3 7" xfId="7203" xr:uid="{00000000-0005-0000-0000-00000F080000}"/>
    <cellStyle name="Currency 2 3 8" xfId="7207" xr:uid="{00000000-0005-0000-0000-000010080000}"/>
    <cellStyle name="Currency 2 3 9" xfId="7211" xr:uid="{00000000-0005-0000-0000-000011080000}"/>
    <cellStyle name="Currency 2 30" xfId="1887" xr:uid="{00000000-0005-0000-0000-000012080000}"/>
    <cellStyle name="Currency 2 30 2" xfId="7519" xr:uid="{00000000-0005-0000-0000-000013080000}"/>
    <cellStyle name="Currency 2 31" xfId="1888" xr:uid="{00000000-0005-0000-0000-000014080000}"/>
    <cellStyle name="Currency 2 31 2" xfId="7523" xr:uid="{00000000-0005-0000-0000-000015080000}"/>
    <cellStyle name="Currency 2 32" xfId="1889" xr:uid="{00000000-0005-0000-0000-000016080000}"/>
    <cellStyle name="Currency 2 32 2" xfId="7529" xr:uid="{00000000-0005-0000-0000-000017080000}"/>
    <cellStyle name="Currency 2 33" xfId="1890" xr:uid="{00000000-0005-0000-0000-000018080000}"/>
    <cellStyle name="Currency 2 33 2" xfId="7533" xr:uid="{00000000-0005-0000-0000-000019080000}"/>
    <cellStyle name="Currency 2 34" xfId="1891" xr:uid="{00000000-0005-0000-0000-00001A080000}"/>
    <cellStyle name="Currency 2 34 2" xfId="7538" xr:uid="{00000000-0005-0000-0000-00001B080000}"/>
    <cellStyle name="Currency 2 35" xfId="1892" xr:uid="{00000000-0005-0000-0000-00001C080000}"/>
    <cellStyle name="Currency 2 35 2" xfId="7552" xr:uid="{00000000-0005-0000-0000-00001D080000}"/>
    <cellStyle name="Currency 2 36" xfId="1893" xr:uid="{00000000-0005-0000-0000-00001E080000}"/>
    <cellStyle name="Currency 2 36 2" xfId="7557" xr:uid="{00000000-0005-0000-0000-00001F080000}"/>
    <cellStyle name="Currency 2 37" xfId="1894" xr:uid="{00000000-0005-0000-0000-000020080000}"/>
    <cellStyle name="Currency 2 38" xfId="1895" xr:uid="{00000000-0005-0000-0000-000021080000}"/>
    <cellStyle name="Currency 2 39" xfId="1896" xr:uid="{00000000-0005-0000-0000-000022080000}"/>
    <cellStyle name="Currency 2 4" xfId="1897" xr:uid="{00000000-0005-0000-0000-000023080000}"/>
    <cellStyle name="Currency 2 4 2" xfId="1898" xr:uid="{00000000-0005-0000-0000-000024080000}"/>
    <cellStyle name="Currency 2 40" xfId="1899" xr:uid="{00000000-0005-0000-0000-000025080000}"/>
    <cellStyle name="Currency 2 41" xfId="1900" xr:uid="{00000000-0005-0000-0000-000026080000}"/>
    <cellStyle name="Currency 2 42" xfId="1901" xr:uid="{00000000-0005-0000-0000-000027080000}"/>
    <cellStyle name="Currency 2 43" xfId="1902" xr:uid="{00000000-0005-0000-0000-000028080000}"/>
    <cellStyle name="Currency 2 44" xfId="1903" xr:uid="{00000000-0005-0000-0000-000029080000}"/>
    <cellStyle name="Currency 2 45" xfId="1904" xr:uid="{00000000-0005-0000-0000-00002A080000}"/>
    <cellStyle name="Currency 2 46" xfId="1905" xr:uid="{00000000-0005-0000-0000-00002B080000}"/>
    <cellStyle name="Currency 2 47" xfId="1906" xr:uid="{00000000-0005-0000-0000-00002C080000}"/>
    <cellStyle name="Currency 2 5" xfId="1907" xr:uid="{00000000-0005-0000-0000-00002D080000}"/>
    <cellStyle name="Currency 2 5 2" xfId="1908" xr:uid="{00000000-0005-0000-0000-00002E080000}"/>
    <cellStyle name="Currency 2 6" xfId="1909" xr:uid="{00000000-0005-0000-0000-00002F080000}"/>
    <cellStyle name="Currency 2 6 2" xfId="1910" xr:uid="{00000000-0005-0000-0000-000030080000}"/>
    <cellStyle name="Currency 2 7" xfId="1911" xr:uid="{00000000-0005-0000-0000-000031080000}"/>
    <cellStyle name="Currency 2 8" xfId="1912" xr:uid="{00000000-0005-0000-0000-000032080000}"/>
    <cellStyle name="Currency 2 9" xfId="1913" xr:uid="{00000000-0005-0000-0000-000033080000}"/>
    <cellStyle name="Currency 3" xfId="1914" xr:uid="{00000000-0005-0000-0000-000034080000}"/>
    <cellStyle name="Currency 3 10" xfId="7894" xr:uid="{00000000-0005-0000-0000-000035080000}"/>
    <cellStyle name="Currency 3 11" xfId="8221" xr:uid="{00000000-0005-0000-0000-000036080000}"/>
    <cellStyle name="Currency 3 12" xfId="8649" xr:uid="{00000000-0005-0000-0000-000037080000}"/>
    <cellStyle name="Currency 3 13" xfId="8302" xr:uid="{00000000-0005-0000-0000-000038080000}"/>
    <cellStyle name="Currency 3 14" xfId="8571" xr:uid="{00000000-0005-0000-0000-000039080000}"/>
    <cellStyle name="Currency 3 15" xfId="8382" xr:uid="{00000000-0005-0000-0000-00003A080000}"/>
    <cellStyle name="Currency 3 16" xfId="8379" xr:uid="{00000000-0005-0000-0000-00003B080000}"/>
    <cellStyle name="Currency 3 17" xfId="8458" xr:uid="{00000000-0005-0000-0000-00003C080000}"/>
    <cellStyle name="Currency 3 18" xfId="7466" xr:uid="{00000000-0005-0000-0000-00003D080000}"/>
    <cellStyle name="Currency 3 19" xfId="8755" xr:uid="{00000000-0005-0000-0000-00003E080000}"/>
    <cellStyle name="Currency 3 2" xfId="1915" xr:uid="{00000000-0005-0000-0000-00003F080000}"/>
    <cellStyle name="Currency 3 2 2" xfId="7368" xr:uid="{00000000-0005-0000-0000-000040080000}"/>
    <cellStyle name="Currency 3 2 3" xfId="7372" xr:uid="{00000000-0005-0000-0000-000041080000}"/>
    <cellStyle name="Currency 3 2 4" xfId="8785" xr:uid="{00000000-0005-0000-0000-000042080000}"/>
    <cellStyle name="Currency 3 2 5" xfId="7171" xr:uid="{00000000-0005-0000-0000-000043080000}"/>
    <cellStyle name="Currency 3 3" xfId="1916" xr:uid="{00000000-0005-0000-0000-000044080000}"/>
    <cellStyle name="Currency 3 3 2" xfId="7514" xr:uid="{00000000-0005-0000-0000-000045080000}"/>
    <cellStyle name="Currency 3 4" xfId="1917" xr:uid="{00000000-0005-0000-0000-000046080000}"/>
    <cellStyle name="Currency 3 4 2" xfId="7564" xr:uid="{00000000-0005-0000-0000-000047080000}"/>
    <cellStyle name="Currency 3 5" xfId="7516" xr:uid="{00000000-0005-0000-0000-000048080000}"/>
    <cellStyle name="Currency 3 6" xfId="7526" xr:uid="{00000000-0005-0000-0000-000049080000}"/>
    <cellStyle name="Currency 3 7" xfId="7734" xr:uid="{00000000-0005-0000-0000-00004A080000}"/>
    <cellStyle name="Currency 3 8" xfId="7737" xr:uid="{00000000-0005-0000-0000-00004B080000}"/>
    <cellStyle name="Currency 3 9" xfId="7810" xr:uid="{00000000-0005-0000-0000-00004C080000}"/>
    <cellStyle name="Currency 4" xfId="1918" xr:uid="{00000000-0005-0000-0000-00004D080000}"/>
    <cellStyle name="Currency 4 2" xfId="1919" xr:uid="{00000000-0005-0000-0000-00004E080000}"/>
    <cellStyle name="Currency 4 3" xfId="1920" xr:uid="{00000000-0005-0000-0000-00004F080000}"/>
    <cellStyle name="Currency 5" xfId="1921" xr:uid="{00000000-0005-0000-0000-000050080000}"/>
    <cellStyle name="Currency 5 10" xfId="8749" xr:uid="{00000000-0005-0000-0000-000051080000}"/>
    <cellStyle name="Currency 5 2" xfId="1922" xr:uid="{00000000-0005-0000-0000-000052080000}"/>
    <cellStyle name="Currency 5 2 2" xfId="7369" xr:uid="{00000000-0005-0000-0000-000053080000}"/>
    <cellStyle name="Currency 5 2 3" xfId="7371" xr:uid="{00000000-0005-0000-0000-000054080000}"/>
    <cellStyle name="Currency 5 2 4" xfId="8782" xr:uid="{00000000-0005-0000-0000-000055080000}"/>
    <cellStyle name="Currency 5 2 5" xfId="7187" xr:uid="{00000000-0005-0000-0000-000056080000}"/>
    <cellStyle name="Currency 5 3" xfId="1923" xr:uid="{00000000-0005-0000-0000-000057080000}"/>
    <cellStyle name="Currency 5 3 2" xfId="7515" xr:uid="{00000000-0005-0000-0000-000058080000}"/>
    <cellStyle name="Currency 5 4" xfId="7565" xr:uid="{00000000-0005-0000-0000-000059080000}"/>
    <cellStyle name="Currency 5 5" xfId="7517" xr:uid="{00000000-0005-0000-0000-00005A080000}"/>
    <cellStyle name="Currency 5 6" xfId="7527" xr:uid="{00000000-0005-0000-0000-00005B080000}"/>
    <cellStyle name="Currency 5 7" xfId="8378" xr:uid="{00000000-0005-0000-0000-00005C080000}"/>
    <cellStyle name="Currency 5 8" xfId="8459" xr:uid="{00000000-0005-0000-0000-00005D080000}"/>
    <cellStyle name="Currency 5 9" xfId="7460" xr:uid="{00000000-0005-0000-0000-00005E080000}"/>
    <cellStyle name="Currency 6" xfId="7064" xr:uid="{00000000-0005-0000-0000-00005F080000}"/>
    <cellStyle name="Currency 7" xfId="1924" xr:uid="{00000000-0005-0000-0000-000060080000}"/>
    <cellStyle name="Data Field" xfId="1925" xr:uid="{00000000-0005-0000-0000-000061080000}"/>
    <cellStyle name="Data Field 2" xfId="1926" xr:uid="{00000000-0005-0000-0000-000062080000}"/>
    <cellStyle name="Data Name" xfId="1927" xr:uid="{00000000-0005-0000-0000-000063080000}"/>
    <cellStyle name="Data Name 10" xfId="1928" xr:uid="{00000000-0005-0000-0000-000064080000}"/>
    <cellStyle name="Data Name 2" xfId="1929" xr:uid="{00000000-0005-0000-0000-000065080000}"/>
    <cellStyle name="Data Name 3" xfId="1930" xr:uid="{00000000-0005-0000-0000-000066080000}"/>
    <cellStyle name="Data Name 4" xfId="1931" xr:uid="{00000000-0005-0000-0000-000067080000}"/>
    <cellStyle name="Data Name 5" xfId="1932" xr:uid="{00000000-0005-0000-0000-000068080000}"/>
    <cellStyle name="Data Name 6" xfId="1933" xr:uid="{00000000-0005-0000-0000-000069080000}"/>
    <cellStyle name="Data Name 7" xfId="1934" xr:uid="{00000000-0005-0000-0000-00006A080000}"/>
    <cellStyle name="Data Name 8" xfId="1935" xr:uid="{00000000-0005-0000-0000-00006B080000}"/>
    <cellStyle name="Data Name 9" xfId="1936" xr:uid="{00000000-0005-0000-0000-00006C080000}"/>
    <cellStyle name="Date/Time" xfId="1937" xr:uid="{00000000-0005-0000-0000-00006D080000}"/>
    <cellStyle name="Date/Time 2" xfId="1938" xr:uid="{00000000-0005-0000-0000-00006E080000}"/>
    <cellStyle name="Explanatory Text 10 2" xfId="1939" xr:uid="{00000000-0005-0000-0000-00006F080000}"/>
    <cellStyle name="Explanatory Text 10 3" xfId="1940" xr:uid="{00000000-0005-0000-0000-000070080000}"/>
    <cellStyle name="Explanatory Text 11 2" xfId="1941" xr:uid="{00000000-0005-0000-0000-000071080000}"/>
    <cellStyle name="Explanatory Text 11 3" xfId="1942" xr:uid="{00000000-0005-0000-0000-000072080000}"/>
    <cellStyle name="Explanatory Text 12 2" xfId="1943" xr:uid="{00000000-0005-0000-0000-000073080000}"/>
    <cellStyle name="Explanatory Text 12 3" xfId="1944" xr:uid="{00000000-0005-0000-0000-000074080000}"/>
    <cellStyle name="Explanatory Text 13 2" xfId="1945" xr:uid="{00000000-0005-0000-0000-000075080000}"/>
    <cellStyle name="Explanatory Text 13 3" xfId="1946" xr:uid="{00000000-0005-0000-0000-000076080000}"/>
    <cellStyle name="Explanatory Text 14 2" xfId="1947" xr:uid="{00000000-0005-0000-0000-000077080000}"/>
    <cellStyle name="Explanatory Text 14 3" xfId="1948" xr:uid="{00000000-0005-0000-0000-000078080000}"/>
    <cellStyle name="Explanatory Text 15" xfId="1949" xr:uid="{00000000-0005-0000-0000-000079080000}"/>
    <cellStyle name="Explanatory Text 15 2" xfId="1950" xr:uid="{00000000-0005-0000-0000-00007A080000}"/>
    <cellStyle name="Explanatory Text 15 3" xfId="1951" xr:uid="{00000000-0005-0000-0000-00007B080000}"/>
    <cellStyle name="Explanatory Text 15 4" xfId="1952" xr:uid="{00000000-0005-0000-0000-00007C080000}"/>
    <cellStyle name="Explanatory Text 15 5" xfId="1953" xr:uid="{00000000-0005-0000-0000-00007D080000}"/>
    <cellStyle name="Explanatory Text 15 6" xfId="1954" xr:uid="{00000000-0005-0000-0000-00007E080000}"/>
    <cellStyle name="Explanatory Text 15 7" xfId="1955" xr:uid="{00000000-0005-0000-0000-00007F080000}"/>
    <cellStyle name="Explanatory Text 16" xfId="1956" xr:uid="{00000000-0005-0000-0000-000080080000}"/>
    <cellStyle name="Explanatory Text 17" xfId="1957" xr:uid="{00000000-0005-0000-0000-000081080000}"/>
    <cellStyle name="Explanatory Text 18" xfId="1958" xr:uid="{00000000-0005-0000-0000-000082080000}"/>
    <cellStyle name="Explanatory Text 19" xfId="1959" xr:uid="{00000000-0005-0000-0000-000083080000}"/>
    <cellStyle name="Explanatory Text 2" xfId="1960" xr:uid="{00000000-0005-0000-0000-000084080000}"/>
    <cellStyle name="Explanatory Text 2 2" xfId="1961" xr:uid="{00000000-0005-0000-0000-000085080000}"/>
    <cellStyle name="Explanatory Text 2 3" xfId="1962" xr:uid="{00000000-0005-0000-0000-000086080000}"/>
    <cellStyle name="Explanatory Text 2 4" xfId="1963" xr:uid="{00000000-0005-0000-0000-000087080000}"/>
    <cellStyle name="Explanatory Text 20" xfId="1964" xr:uid="{00000000-0005-0000-0000-000088080000}"/>
    <cellStyle name="Explanatory Text 21" xfId="1965" xr:uid="{00000000-0005-0000-0000-000089080000}"/>
    <cellStyle name="Explanatory Text 22" xfId="1966" xr:uid="{00000000-0005-0000-0000-00008A080000}"/>
    <cellStyle name="Explanatory Text 3" xfId="1967" xr:uid="{00000000-0005-0000-0000-00008B080000}"/>
    <cellStyle name="Explanatory Text 3 2" xfId="1968" xr:uid="{00000000-0005-0000-0000-00008C080000}"/>
    <cellStyle name="Explanatory Text 3 3" xfId="1969" xr:uid="{00000000-0005-0000-0000-00008D080000}"/>
    <cellStyle name="Explanatory Text 4" xfId="1970" xr:uid="{00000000-0005-0000-0000-00008E080000}"/>
    <cellStyle name="Explanatory Text 4 2" xfId="1971" xr:uid="{00000000-0005-0000-0000-00008F080000}"/>
    <cellStyle name="Explanatory Text 4 3" xfId="1972" xr:uid="{00000000-0005-0000-0000-000090080000}"/>
    <cellStyle name="Explanatory Text 5" xfId="1973" xr:uid="{00000000-0005-0000-0000-000091080000}"/>
    <cellStyle name="Explanatory Text 5 2" xfId="1974" xr:uid="{00000000-0005-0000-0000-000092080000}"/>
    <cellStyle name="Explanatory Text 5 3" xfId="1975" xr:uid="{00000000-0005-0000-0000-000093080000}"/>
    <cellStyle name="Explanatory Text 6 2" xfId="1976" xr:uid="{00000000-0005-0000-0000-000094080000}"/>
    <cellStyle name="Explanatory Text 6 3" xfId="1977" xr:uid="{00000000-0005-0000-0000-000095080000}"/>
    <cellStyle name="Explanatory Text 7 2" xfId="1978" xr:uid="{00000000-0005-0000-0000-000096080000}"/>
    <cellStyle name="Explanatory Text 7 3" xfId="1979" xr:uid="{00000000-0005-0000-0000-000097080000}"/>
    <cellStyle name="Explanatory Text 8 2" xfId="1980" xr:uid="{00000000-0005-0000-0000-000098080000}"/>
    <cellStyle name="Explanatory Text 8 3" xfId="1981" xr:uid="{00000000-0005-0000-0000-000099080000}"/>
    <cellStyle name="Explanatory Text 9 2" xfId="1982" xr:uid="{00000000-0005-0000-0000-00009A080000}"/>
    <cellStyle name="Explanatory Text 9 3" xfId="1983" xr:uid="{00000000-0005-0000-0000-00009B080000}"/>
    <cellStyle name="General" xfId="8842" xr:uid="{00000000-0005-0000-0000-00009C080000}"/>
    <cellStyle name="Good 10 2" xfId="1984" xr:uid="{00000000-0005-0000-0000-00009E080000}"/>
    <cellStyle name="Good 10 3" xfId="1985" xr:uid="{00000000-0005-0000-0000-00009F080000}"/>
    <cellStyle name="Good 11 2" xfId="1986" xr:uid="{00000000-0005-0000-0000-0000A0080000}"/>
    <cellStyle name="Good 11 3" xfId="1987" xr:uid="{00000000-0005-0000-0000-0000A1080000}"/>
    <cellStyle name="Good 12 2" xfId="1988" xr:uid="{00000000-0005-0000-0000-0000A2080000}"/>
    <cellStyle name="Good 12 3" xfId="1989" xr:uid="{00000000-0005-0000-0000-0000A3080000}"/>
    <cellStyle name="Good 13 2" xfId="1990" xr:uid="{00000000-0005-0000-0000-0000A4080000}"/>
    <cellStyle name="Good 13 3" xfId="1991" xr:uid="{00000000-0005-0000-0000-0000A5080000}"/>
    <cellStyle name="Good 14 2" xfId="1992" xr:uid="{00000000-0005-0000-0000-0000A6080000}"/>
    <cellStyle name="Good 14 3" xfId="1993" xr:uid="{00000000-0005-0000-0000-0000A7080000}"/>
    <cellStyle name="Good 15" xfId="1994" xr:uid="{00000000-0005-0000-0000-0000A8080000}"/>
    <cellStyle name="Good 15 2" xfId="1995" xr:uid="{00000000-0005-0000-0000-0000A9080000}"/>
    <cellStyle name="Good 15 3" xfId="1996" xr:uid="{00000000-0005-0000-0000-0000AA080000}"/>
    <cellStyle name="Good 15 4" xfId="1997" xr:uid="{00000000-0005-0000-0000-0000AB080000}"/>
    <cellStyle name="Good 15 5" xfId="1998" xr:uid="{00000000-0005-0000-0000-0000AC080000}"/>
    <cellStyle name="Good 15 6" xfId="1999" xr:uid="{00000000-0005-0000-0000-0000AD080000}"/>
    <cellStyle name="Good 15 7" xfId="2000" xr:uid="{00000000-0005-0000-0000-0000AE080000}"/>
    <cellStyle name="Good 16" xfId="2001" xr:uid="{00000000-0005-0000-0000-0000AF080000}"/>
    <cellStyle name="Good 17" xfId="2002" xr:uid="{00000000-0005-0000-0000-0000B0080000}"/>
    <cellStyle name="Good 18" xfId="2003" xr:uid="{00000000-0005-0000-0000-0000B1080000}"/>
    <cellStyle name="Good 19" xfId="2004" xr:uid="{00000000-0005-0000-0000-0000B2080000}"/>
    <cellStyle name="Good 2" xfId="2005" xr:uid="{00000000-0005-0000-0000-0000B3080000}"/>
    <cellStyle name="Good 2 2" xfId="2006" xr:uid="{00000000-0005-0000-0000-0000B4080000}"/>
    <cellStyle name="Good 2 3" xfId="2007" xr:uid="{00000000-0005-0000-0000-0000B5080000}"/>
    <cellStyle name="Good 2 4" xfId="2008" xr:uid="{00000000-0005-0000-0000-0000B6080000}"/>
    <cellStyle name="Good 20" xfId="2009" xr:uid="{00000000-0005-0000-0000-0000B7080000}"/>
    <cellStyle name="Good 21" xfId="2010" xr:uid="{00000000-0005-0000-0000-0000B8080000}"/>
    <cellStyle name="Good 22" xfId="2011" xr:uid="{00000000-0005-0000-0000-0000B9080000}"/>
    <cellStyle name="Good 3" xfId="2012" xr:uid="{00000000-0005-0000-0000-0000BA080000}"/>
    <cellStyle name="Good 3 2" xfId="2013" xr:uid="{00000000-0005-0000-0000-0000BB080000}"/>
    <cellStyle name="Good 3 3" xfId="2014" xr:uid="{00000000-0005-0000-0000-0000BC080000}"/>
    <cellStyle name="Good 4" xfId="2015" xr:uid="{00000000-0005-0000-0000-0000BD080000}"/>
    <cellStyle name="Good 4 2" xfId="2016" xr:uid="{00000000-0005-0000-0000-0000BE080000}"/>
    <cellStyle name="Good 4 3" xfId="2017" xr:uid="{00000000-0005-0000-0000-0000BF080000}"/>
    <cellStyle name="Good 5" xfId="2018" xr:uid="{00000000-0005-0000-0000-0000C0080000}"/>
    <cellStyle name="Good 5 2" xfId="2019" xr:uid="{00000000-0005-0000-0000-0000C1080000}"/>
    <cellStyle name="Good 5 3" xfId="2020" xr:uid="{00000000-0005-0000-0000-0000C2080000}"/>
    <cellStyle name="Good 6 2" xfId="2021" xr:uid="{00000000-0005-0000-0000-0000C3080000}"/>
    <cellStyle name="Good 6 3" xfId="2022" xr:uid="{00000000-0005-0000-0000-0000C4080000}"/>
    <cellStyle name="Good 7 2" xfId="2023" xr:uid="{00000000-0005-0000-0000-0000C5080000}"/>
    <cellStyle name="Good 7 3" xfId="2024" xr:uid="{00000000-0005-0000-0000-0000C6080000}"/>
    <cellStyle name="Good 8 2" xfId="2025" xr:uid="{00000000-0005-0000-0000-0000C7080000}"/>
    <cellStyle name="Good 8 3" xfId="2026" xr:uid="{00000000-0005-0000-0000-0000C8080000}"/>
    <cellStyle name="Good 9 2" xfId="2027" xr:uid="{00000000-0005-0000-0000-0000C9080000}"/>
    <cellStyle name="Good 9 3" xfId="2028" xr:uid="{00000000-0005-0000-0000-0000CA080000}"/>
    <cellStyle name="Heading" xfId="2029" xr:uid="{00000000-0005-0000-0000-0000CB080000}"/>
    <cellStyle name="Heading 1 10 2" xfId="2030" xr:uid="{00000000-0005-0000-0000-0000CC080000}"/>
    <cellStyle name="Heading 1 10 3" xfId="2031" xr:uid="{00000000-0005-0000-0000-0000CD080000}"/>
    <cellStyle name="Heading 1 11 2" xfId="2032" xr:uid="{00000000-0005-0000-0000-0000CE080000}"/>
    <cellStyle name="Heading 1 11 3" xfId="2033" xr:uid="{00000000-0005-0000-0000-0000CF080000}"/>
    <cellStyle name="Heading 1 12 2" xfId="2034" xr:uid="{00000000-0005-0000-0000-0000D0080000}"/>
    <cellStyle name="Heading 1 12 3" xfId="2035" xr:uid="{00000000-0005-0000-0000-0000D1080000}"/>
    <cellStyle name="Heading 1 13 2" xfId="2036" xr:uid="{00000000-0005-0000-0000-0000D2080000}"/>
    <cellStyle name="Heading 1 13 3" xfId="2037" xr:uid="{00000000-0005-0000-0000-0000D3080000}"/>
    <cellStyle name="Heading 1 14 2" xfId="2038" xr:uid="{00000000-0005-0000-0000-0000D4080000}"/>
    <cellStyle name="Heading 1 14 3" xfId="2039" xr:uid="{00000000-0005-0000-0000-0000D5080000}"/>
    <cellStyle name="Heading 1 15" xfId="2040" xr:uid="{00000000-0005-0000-0000-0000D6080000}"/>
    <cellStyle name="Heading 1 15 2" xfId="2041" xr:uid="{00000000-0005-0000-0000-0000D7080000}"/>
    <cellStyle name="Heading 1 15 3" xfId="2042" xr:uid="{00000000-0005-0000-0000-0000D8080000}"/>
    <cellStyle name="Heading 1 15 4" xfId="2043" xr:uid="{00000000-0005-0000-0000-0000D9080000}"/>
    <cellStyle name="Heading 1 15 5" xfId="2044" xr:uid="{00000000-0005-0000-0000-0000DA080000}"/>
    <cellStyle name="Heading 1 15 6" xfId="2045" xr:uid="{00000000-0005-0000-0000-0000DB080000}"/>
    <cellStyle name="Heading 1 15 7" xfId="2046" xr:uid="{00000000-0005-0000-0000-0000DC080000}"/>
    <cellStyle name="Heading 1 16" xfId="2047" xr:uid="{00000000-0005-0000-0000-0000DD080000}"/>
    <cellStyle name="Heading 1 17" xfId="2048" xr:uid="{00000000-0005-0000-0000-0000DE080000}"/>
    <cellStyle name="Heading 1 18" xfId="2049" xr:uid="{00000000-0005-0000-0000-0000DF080000}"/>
    <cellStyle name="Heading 1 19" xfId="2050" xr:uid="{00000000-0005-0000-0000-0000E0080000}"/>
    <cellStyle name="Heading 1 2" xfId="2051" xr:uid="{00000000-0005-0000-0000-0000E1080000}"/>
    <cellStyle name="Heading 1 2 2" xfId="2052" xr:uid="{00000000-0005-0000-0000-0000E2080000}"/>
    <cellStyle name="Heading 1 2 3" xfId="2053" xr:uid="{00000000-0005-0000-0000-0000E3080000}"/>
    <cellStyle name="Heading 1 2 4" xfId="2054" xr:uid="{00000000-0005-0000-0000-0000E4080000}"/>
    <cellStyle name="Heading 1 2 5" xfId="2055" xr:uid="{00000000-0005-0000-0000-0000E5080000}"/>
    <cellStyle name="Heading 1 2 6" xfId="2056" xr:uid="{00000000-0005-0000-0000-0000E6080000}"/>
    <cellStyle name="Heading 1 2 7" xfId="2057" xr:uid="{00000000-0005-0000-0000-0000E7080000}"/>
    <cellStyle name="Heading 1 20" xfId="2058" xr:uid="{00000000-0005-0000-0000-0000E8080000}"/>
    <cellStyle name="Heading 1 21" xfId="2059" xr:uid="{00000000-0005-0000-0000-0000E9080000}"/>
    <cellStyle name="Heading 1 22" xfId="2060" xr:uid="{00000000-0005-0000-0000-0000EA080000}"/>
    <cellStyle name="Heading 1 3" xfId="2061" xr:uid="{00000000-0005-0000-0000-0000EB080000}"/>
    <cellStyle name="Heading 1 3 2" xfId="2062" xr:uid="{00000000-0005-0000-0000-0000EC080000}"/>
    <cellStyle name="Heading 1 3 3" xfId="2063" xr:uid="{00000000-0005-0000-0000-0000ED080000}"/>
    <cellStyle name="Heading 1 4" xfId="2064" xr:uid="{00000000-0005-0000-0000-0000EE080000}"/>
    <cellStyle name="Heading 1 4 2" xfId="2065" xr:uid="{00000000-0005-0000-0000-0000EF080000}"/>
    <cellStyle name="Heading 1 4 3" xfId="2066" xr:uid="{00000000-0005-0000-0000-0000F0080000}"/>
    <cellStyle name="Heading 1 5" xfId="2067" xr:uid="{00000000-0005-0000-0000-0000F1080000}"/>
    <cellStyle name="Heading 1 5 2" xfId="2068" xr:uid="{00000000-0005-0000-0000-0000F2080000}"/>
    <cellStyle name="Heading 1 5 3" xfId="2069" xr:uid="{00000000-0005-0000-0000-0000F3080000}"/>
    <cellStyle name="Heading 1 6 2" xfId="2070" xr:uid="{00000000-0005-0000-0000-0000F4080000}"/>
    <cellStyle name="Heading 1 6 3" xfId="2071" xr:uid="{00000000-0005-0000-0000-0000F5080000}"/>
    <cellStyle name="Heading 1 7 2" xfId="2072" xr:uid="{00000000-0005-0000-0000-0000F6080000}"/>
    <cellStyle name="Heading 1 7 3" xfId="2073" xr:uid="{00000000-0005-0000-0000-0000F7080000}"/>
    <cellStyle name="Heading 1 8 2" xfId="2074" xr:uid="{00000000-0005-0000-0000-0000F8080000}"/>
    <cellStyle name="Heading 1 8 3" xfId="2075" xr:uid="{00000000-0005-0000-0000-0000F9080000}"/>
    <cellStyle name="Heading 1 9 2" xfId="2076" xr:uid="{00000000-0005-0000-0000-0000FA080000}"/>
    <cellStyle name="Heading 1 9 3" xfId="2077" xr:uid="{00000000-0005-0000-0000-0000FB080000}"/>
    <cellStyle name="Heading 2 10" xfId="2078" xr:uid="{00000000-0005-0000-0000-0000FC080000}"/>
    <cellStyle name="Heading 2 10 2" xfId="2079" xr:uid="{00000000-0005-0000-0000-0000FD080000}"/>
    <cellStyle name="Heading 2 10 3" xfId="2080" xr:uid="{00000000-0005-0000-0000-0000FE080000}"/>
    <cellStyle name="Heading 2 11" xfId="2081" xr:uid="{00000000-0005-0000-0000-0000FF080000}"/>
    <cellStyle name="Heading 2 11 2" xfId="2082" xr:uid="{00000000-0005-0000-0000-000000090000}"/>
    <cellStyle name="Heading 2 11 3" xfId="2083" xr:uid="{00000000-0005-0000-0000-000001090000}"/>
    <cellStyle name="Heading 2 12" xfId="2084" xr:uid="{00000000-0005-0000-0000-000002090000}"/>
    <cellStyle name="Heading 2 12 2" xfId="2085" xr:uid="{00000000-0005-0000-0000-000003090000}"/>
    <cellStyle name="Heading 2 12 3" xfId="2086" xr:uid="{00000000-0005-0000-0000-000004090000}"/>
    <cellStyle name="Heading 2 13" xfId="2087" xr:uid="{00000000-0005-0000-0000-000005090000}"/>
    <cellStyle name="Heading 2 13 2" xfId="2088" xr:uid="{00000000-0005-0000-0000-000006090000}"/>
    <cellStyle name="Heading 2 13 3" xfId="2089" xr:uid="{00000000-0005-0000-0000-000007090000}"/>
    <cellStyle name="Heading 2 14" xfId="2090" xr:uid="{00000000-0005-0000-0000-000008090000}"/>
    <cellStyle name="Heading 2 14 2" xfId="2091" xr:uid="{00000000-0005-0000-0000-000009090000}"/>
    <cellStyle name="Heading 2 14 3" xfId="2092" xr:uid="{00000000-0005-0000-0000-00000A090000}"/>
    <cellStyle name="Heading 2 15" xfId="2093" xr:uid="{00000000-0005-0000-0000-00000B090000}"/>
    <cellStyle name="Heading 2 15 2" xfId="2094" xr:uid="{00000000-0005-0000-0000-00000C090000}"/>
    <cellStyle name="Heading 2 15 3" xfId="2095" xr:uid="{00000000-0005-0000-0000-00000D090000}"/>
    <cellStyle name="Heading 2 15 4" xfId="2096" xr:uid="{00000000-0005-0000-0000-00000E090000}"/>
    <cellStyle name="Heading 2 15 5" xfId="2097" xr:uid="{00000000-0005-0000-0000-00000F090000}"/>
    <cellStyle name="Heading 2 15 6" xfId="2098" xr:uid="{00000000-0005-0000-0000-000010090000}"/>
    <cellStyle name="Heading 2 15 7" xfId="2099" xr:uid="{00000000-0005-0000-0000-000011090000}"/>
    <cellStyle name="Heading 2 15 8" xfId="2100" xr:uid="{00000000-0005-0000-0000-000012090000}"/>
    <cellStyle name="Heading 2 15 9" xfId="2101" xr:uid="{00000000-0005-0000-0000-000013090000}"/>
    <cellStyle name="Heading 2 16" xfId="2102" xr:uid="{00000000-0005-0000-0000-000014090000}"/>
    <cellStyle name="Heading 2 16 2" xfId="2103" xr:uid="{00000000-0005-0000-0000-000015090000}"/>
    <cellStyle name="Heading 2 16 3" xfId="2104" xr:uid="{00000000-0005-0000-0000-000016090000}"/>
    <cellStyle name="Heading 2 17" xfId="2105" xr:uid="{00000000-0005-0000-0000-000017090000}"/>
    <cellStyle name="Heading 2 17 2" xfId="2106" xr:uid="{00000000-0005-0000-0000-000018090000}"/>
    <cellStyle name="Heading 2 17 3" xfId="2107" xr:uid="{00000000-0005-0000-0000-000019090000}"/>
    <cellStyle name="Heading 2 18" xfId="2108" xr:uid="{00000000-0005-0000-0000-00001A090000}"/>
    <cellStyle name="Heading 2 18 2" xfId="2109" xr:uid="{00000000-0005-0000-0000-00001B090000}"/>
    <cellStyle name="Heading 2 18 3" xfId="2110" xr:uid="{00000000-0005-0000-0000-00001C090000}"/>
    <cellStyle name="Heading 2 19" xfId="2111" xr:uid="{00000000-0005-0000-0000-00001D090000}"/>
    <cellStyle name="Heading 2 19 2" xfId="2112" xr:uid="{00000000-0005-0000-0000-00001E090000}"/>
    <cellStyle name="Heading 2 19 3" xfId="2113" xr:uid="{00000000-0005-0000-0000-00001F090000}"/>
    <cellStyle name="Heading 2 2" xfId="2114" xr:uid="{00000000-0005-0000-0000-000020090000}"/>
    <cellStyle name="Heading 2 2 10" xfId="2115" xr:uid="{00000000-0005-0000-0000-000021090000}"/>
    <cellStyle name="Heading 2 2 11" xfId="2116" xr:uid="{00000000-0005-0000-0000-000022090000}"/>
    <cellStyle name="Heading 2 2 2" xfId="2117" xr:uid="{00000000-0005-0000-0000-000023090000}"/>
    <cellStyle name="Heading 2 2 2 2" xfId="2118" xr:uid="{00000000-0005-0000-0000-000024090000}"/>
    <cellStyle name="Heading 2 2 2 3" xfId="2119" xr:uid="{00000000-0005-0000-0000-000025090000}"/>
    <cellStyle name="Heading 2 2 3" xfId="2120" xr:uid="{00000000-0005-0000-0000-000026090000}"/>
    <cellStyle name="Heading 2 2 3 2" xfId="2121" xr:uid="{00000000-0005-0000-0000-000027090000}"/>
    <cellStyle name="Heading 2 2 3 3" xfId="2122" xr:uid="{00000000-0005-0000-0000-000028090000}"/>
    <cellStyle name="Heading 2 2 4" xfId="2123" xr:uid="{00000000-0005-0000-0000-000029090000}"/>
    <cellStyle name="Heading 2 2 4 2" xfId="2124" xr:uid="{00000000-0005-0000-0000-00002A090000}"/>
    <cellStyle name="Heading 2 2 4 3" xfId="2125" xr:uid="{00000000-0005-0000-0000-00002B090000}"/>
    <cellStyle name="Heading 2 2 5" xfId="2126" xr:uid="{00000000-0005-0000-0000-00002C090000}"/>
    <cellStyle name="Heading 2 2 5 2" xfId="2127" xr:uid="{00000000-0005-0000-0000-00002D090000}"/>
    <cellStyle name="Heading 2 2 5 3" xfId="2128" xr:uid="{00000000-0005-0000-0000-00002E090000}"/>
    <cellStyle name="Heading 2 2 6" xfId="2129" xr:uid="{00000000-0005-0000-0000-00002F090000}"/>
    <cellStyle name="Heading 2 2 6 2" xfId="2130" xr:uid="{00000000-0005-0000-0000-000030090000}"/>
    <cellStyle name="Heading 2 2 6 3" xfId="2131" xr:uid="{00000000-0005-0000-0000-000031090000}"/>
    <cellStyle name="Heading 2 2 7" xfId="2132" xr:uid="{00000000-0005-0000-0000-000032090000}"/>
    <cellStyle name="Heading 2 2 7 2" xfId="2133" xr:uid="{00000000-0005-0000-0000-000033090000}"/>
    <cellStyle name="Heading 2 2 7 3" xfId="2134" xr:uid="{00000000-0005-0000-0000-000034090000}"/>
    <cellStyle name="Heading 2 2 8" xfId="2135" xr:uid="{00000000-0005-0000-0000-000035090000}"/>
    <cellStyle name="Heading 2 2 9" xfId="2136" xr:uid="{00000000-0005-0000-0000-000036090000}"/>
    <cellStyle name="Heading 2 20" xfId="2137" xr:uid="{00000000-0005-0000-0000-000037090000}"/>
    <cellStyle name="Heading 2 20 2" xfId="2138" xr:uid="{00000000-0005-0000-0000-000038090000}"/>
    <cellStyle name="Heading 2 20 3" xfId="2139" xr:uid="{00000000-0005-0000-0000-000039090000}"/>
    <cellStyle name="Heading 2 21" xfId="2140" xr:uid="{00000000-0005-0000-0000-00003A090000}"/>
    <cellStyle name="Heading 2 21 2" xfId="2141" xr:uid="{00000000-0005-0000-0000-00003B090000}"/>
    <cellStyle name="Heading 2 21 3" xfId="2142" xr:uid="{00000000-0005-0000-0000-00003C090000}"/>
    <cellStyle name="Heading 2 22" xfId="2143" xr:uid="{00000000-0005-0000-0000-00003D090000}"/>
    <cellStyle name="Heading 2 22 2" xfId="2144" xr:uid="{00000000-0005-0000-0000-00003E090000}"/>
    <cellStyle name="Heading 2 22 3" xfId="2145" xr:uid="{00000000-0005-0000-0000-00003F090000}"/>
    <cellStyle name="Heading 2 23" xfId="2146" xr:uid="{00000000-0005-0000-0000-000040090000}"/>
    <cellStyle name="Heading 2 24" xfId="2147" xr:uid="{00000000-0005-0000-0000-000041090000}"/>
    <cellStyle name="Heading 2 3" xfId="2148" xr:uid="{00000000-0005-0000-0000-000042090000}"/>
    <cellStyle name="Heading 2 3 2" xfId="2149" xr:uid="{00000000-0005-0000-0000-000043090000}"/>
    <cellStyle name="Heading 2 3 3" xfId="2150" xr:uid="{00000000-0005-0000-0000-000044090000}"/>
    <cellStyle name="Heading 2 4" xfId="2151" xr:uid="{00000000-0005-0000-0000-000045090000}"/>
    <cellStyle name="Heading 2 4 2" xfId="2152" xr:uid="{00000000-0005-0000-0000-000046090000}"/>
    <cellStyle name="Heading 2 4 3" xfId="2153" xr:uid="{00000000-0005-0000-0000-000047090000}"/>
    <cellStyle name="Heading 2 5" xfId="2154" xr:uid="{00000000-0005-0000-0000-000048090000}"/>
    <cellStyle name="Heading 2 5 2" xfId="2155" xr:uid="{00000000-0005-0000-0000-000049090000}"/>
    <cellStyle name="Heading 2 5 3" xfId="2156" xr:uid="{00000000-0005-0000-0000-00004A090000}"/>
    <cellStyle name="Heading 2 6" xfId="2157" xr:uid="{00000000-0005-0000-0000-00004B090000}"/>
    <cellStyle name="Heading 2 6 2" xfId="2158" xr:uid="{00000000-0005-0000-0000-00004C090000}"/>
    <cellStyle name="Heading 2 6 3" xfId="2159" xr:uid="{00000000-0005-0000-0000-00004D090000}"/>
    <cellStyle name="Heading 2 7" xfId="2160" xr:uid="{00000000-0005-0000-0000-00004E090000}"/>
    <cellStyle name="Heading 2 7 2" xfId="2161" xr:uid="{00000000-0005-0000-0000-00004F090000}"/>
    <cellStyle name="Heading 2 7 3" xfId="2162" xr:uid="{00000000-0005-0000-0000-000050090000}"/>
    <cellStyle name="Heading 2 8" xfId="2163" xr:uid="{00000000-0005-0000-0000-000051090000}"/>
    <cellStyle name="Heading 2 8 2" xfId="2164" xr:uid="{00000000-0005-0000-0000-000052090000}"/>
    <cellStyle name="Heading 2 8 3" xfId="2165" xr:uid="{00000000-0005-0000-0000-000053090000}"/>
    <cellStyle name="Heading 2 9" xfId="2166" xr:uid="{00000000-0005-0000-0000-000054090000}"/>
    <cellStyle name="Heading 2 9 2" xfId="2167" xr:uid="{00000000-0005-0000-0000-000055090000}"/>
    <cellStyle name="Heading 2 9 3" xfId="2168" xr:uid="{00000000-0005-0000-0000-000056090000}"/>
    <cellStyle name="Heading 3 10 2" xfId="2169" xr:uid="{00000000-0005-0000-0000-000057090000}"/>
    <cellStyle name="Heading 3 10 3" xfId="2170" xr:uid="{00000000-0005-0000-0000-000058090000}"/>
    <cellStyle name="Heading 3 11 2" xfId="2171" xr:uid="{00000000-0005-0000-0000-000059090000}"/>
    <cellStyle name="Heading 3 11 3" xfId="2172" xr:uid="{00000000-0005-0000-0000-00005A090000}"/>
    <cellStyle name="Heading 3 12 2" xfId="2173" xr:uid="{00000000-0005-0000-0000-00005B090000}"/>
    <cellStyle name="Heading 3 12 3" xfId="2174" xr:uid="{00000000-0005-0000-0000-00005C090000}"/>
    <cellStyle name="Heading 3 13 2" xfId="2175" xr:uid="{00000000-0005-0000-0000-00005D090000}"/>
    <cellStyle name="Heading 3 13 3" xfId="2176" xr:uid="{00000000-0005-0000-0000-00005E090000}"/>
    <cellStyle name="Heading 3 14 2" xfId="2177" xr:uid="{00000000-0005-0000-0000-00005F090000}"/>
    <cellStyle name="Heading 3 14 3" xfId="2178" xr:uid="{00000000-0005-0000-0000-000060090000}"/>
    <cellStyle name="Heading 3 15" xfId="2179" xr:uid="{00000000-0005-0000-0000-000061090000}"/>
    <cellStyle name="Heading 3 15 2" xfId="2180" xr:uid="{00000000-0005-0000-0000-000062090000}"/>
    <cellStyle name="Heading 3 15 3" xfId="2181" xr:uid="{00000000-0005-0000-0000-000063090000}"/>
    <cellStyle name="Heading 3 15 4" xfId="2182" xr:uid="{00000000-0005-0000-0000-000064090000}"/>
    <cellStyle name="Heading 3 15 5" xfId="2183" xr:uid="{00000000-0005-0000-0000-000065090000}"/>
    <cellStyle name="Heading 3 15 6" xfId="2184" xr:uid="{00000000-0005-0000-0000-000066090000}"/>
    <cellStyle name="Heading 3 15 7" xfId="2185" xr:uid="{00000000-0005-0000-0000-000067090000}"/>
    <cellStyle name="Heading 3 16" xfId="2186" xr:uid="{00000000-0005-0000-0000-000068090000}"/>
    <cellStyle name="Heading 3 17" xfId="2187" xr:uid="{00000000-0005-0000-0000-000069090000}"/>
    <cellStyle name="Heading 3 18" xfId="2188" xr:uid="{00000000-0005-0000-0000-00006A090000}"/>
    <cellStyle name="Heading 3 19" xfId="2189" xr:uid="{00000000-0005-0000-0000-00006B090000}"/>
    <cellStyle name="Heading 3 2" xfId="2190" xr:uid="{00000000-0005-0000-0000-00006C090000}"/>
    <cellStyle name="Heading 3 2 2" xfId="2191" xr:uid="{00000000-0005-0000-0000-00006D090000}"/>
    <cellStyle name="Heading 3 2 3" xfId="2192" xr:uid="{00000000-0005-0000-0000-00006E090000}"/>
    <cellStyle name="Heading 3 2 4" xfId="2193" xr:uid="{00000000-0005-0000-0000-00006F090000}"/>
    <cellStyle name="Heading 3 2 5" xfId="2194" xr:uid="{00000000-0005-0000-0000-000070090000}"/>
    <cellStyle name="Heading 3 2 6" xfId="2195" xr:uid="{00000000-0005-0000-0000-000071090000}"/>
    <cellStyle name="Heading 3 2 7" xfId="2196" xr:uid="{00000000-0005-0000-0000-000072090000}"/>
    <cellStyle name="Heading 3 20" xfId="2197" xr:uid="{00000000-0005-0000-0000-000073090000}"/>
    <cellStyle name="Heading 3 21" xfId="2198" xr:uid="{00000000-0005-0000-0000-000074090000}"/>
    <cellStyle name="Heading 3 22" xfId="2199" xr:uid="{00000000-0005-0000-0000-000075090000}"/>
    <cellStyle name="Heading 3 3" xfId="2200" xr:uid="{00000000-0005-0000-0000-000076090000}"/>
    <cellStyle name="Heading 3 3 2" xfId="2201" xr:uid="{00000000-0005-0000-0000-000077090000}"/>
    <cellStyle name="Heading 3 3 3" xfId="2202" xr:uid="{00000000-0005-0000-0000-000078090000}"/>
    <cellStyle name="Heading 3 4" xfId="2203" xr:uid="{00000000-0005-0000-0000-000079090000}"/>
    <cellStyle name="Heading 3 4 2" xfId="2204" xr:uid="{00000000-0005-0000-0000-00007A090000}"/>
    <cellStyle name="Heading 3 4 3" xfId="2205" xr:uid="{00000000-0005-0000-0000-00007B090000}"/>
    <cellStyle name="Heading 3 5" xfId="2206" xr:uid="{00000000-0005-0000-0000-00007C090000}"/>
    <cellStyle name="Heading 3 5 2" xfId="2207" xr:uid="{00000000-0005-0000-0000-00007D090000}"/>
    <cellStyle name="Heading 3 5 3" xfId="2208" xr:uid="{00000000-0005-0000-0000-00007E090000}"/>
    <cellStyle name="Heading 3 6 2" xfId="2209" xr:uid="{00000000-0005-0000-0000-00007F090000}"/>
    <cellStyle name="Heading 3 6 3" xfId="2210" xr:uid="{00000000-0005-0000-0000-000080090000}"/>
    <cellStyle name="Heading 3 7 2" xfId="2211" xr:uid="{00000000-0005-0000-0000-000081090000}"/>
    <cellStyle name="Heading 3 7 3" xfId="2212" xr:uid="{00000000-0005-0000-0000-000082090000}"/>
    <cellStyle name="Heading 3 8 2" xfId="2213" xr:uid="{00000000-0005-0000-0000-000083090000}"/>
    <cellStyle name="Heading 3 8 3" xfId="2214" xr:uid="{00000000-0005-0000-0000-000084090000}"/>
    <cellStyle name="Heading 3 9 2" xfId="2215" xr:uid="{00000000-0005-0000-0000-000085090000}"/>
    <cellStyle name="Heading 3 9 3" xfId="2216" xr:uid="{00000000-0005-0000-0000-000086090000}"/>
    <cellStyle name="Heading 4 10 2" xfId="2217" xr:uid="{00000000-0005-0000-0000-000087090000}"/>
    <cellStyle name="Heading 4 10 3" xfId="2218" xr:uid="{00000000-0005-0000-0000-000088090000}"/>
    <cellStyle name="Heading 4 11 2" xfId="2219" xr:uid="{00000000-0005-0000-0000-000089090000}"/>
    <cellStyle name="Heading 4 11 3" xfId="2220" xr:uid="{00000000-0005-0000-0000-00008A090000}"/>
    <cellStyle name="Heading 4 12 2" xfId="2221" xr:uid="{00000000-0005-0000-0000-00008B090000}"/>
    <cellStyle name="Heading 4 12 3" xfId="2222" xr:uid="{00000000-0005-0000-0000-00008C090000}"/>
    <cellStyle name="Heading 4 13 2" xfId="2223" xr:uid="{00000000-0005-0000-0000-00008D090000}"/>
    <cellStyle name="Heading 4 13 3" xfId="2224" xr:uid="{00000000-0005-0000-0000-00008E090000}"/>
    <cellStyle name="Heading 4 14 2" xfId="2225" xr:uid="{00000000-0005-0000-0000-00008F090000}"/>
    <cellStyle name="Heading 4 14 3" xfId="2226" xr:uid="{00000000-0005-0000-0000-000090090000}"/>
    <cellStyle name="Heading 4 15" xfId="2227" xr:uid="{00000000-0005-0000-0000-000091090000}"/>
    <cellStyle name="Heading 4 15 2" xfId="2228" xr:uid="{00000000-0005-0000-0000-000092090000}"/>
    <cellStyle name="Heading 4 15 3" xfId="2229" xr:uid="{00000000-0005-0000-0000-000093090000}"/>
    <cellStyle name="Heading 4 15 4" xfId="2230" xr:uid="{00000000-0005-0000-0000-000094090000}"/>
    <cellStyle name="Heading 4 15 5" xfId="2231" xr:uid="{00000000-0005-0000-0000-000095090000}"/>
    <cellStyle name="Heading 4 15 6" xfId="2232" xr:uid="{00000000-0005-0000-0000-000096090000}"/>
    <cellStyle name="Heading 4 15 7" xfId="2233" xr:uid="{00000000-0005-0000-0000-000097090000}"/>
    <cellStyle name="Heading 4 16" xfId="2234" xr:uid="{00000000-0005-0000-0000-000098090000}"/>
    <cellStyle name="Heading 4 17" xfId="2235" xr:uid="{00000000-0005-0000-0000-000099090000}"/>
    <cellStyle name="Heading 4 18" xfId="2236" xr:uid="{00000000-0005-0000-0000-00009A090000}"/>
    <cellStyle name="Heading 4 19" xfId="2237" xr:uid="{00000000-0005-0000-0000-00009B090000}"/>
    <cellStyle name="Heading 4 2" xfId="2238" xr:uid="{00000000-0005-0000-0000-00009C090000}"/>
    <cellStyle name="Heading 4 2 2" xfId="2239" xr:uid="{00000000-0005-0000-0000-00009D090000}"/>
    <cellStyle name="Heading 4 2 3" xfId="2240" xr:uid="{00000000-0005-0000-0000-00009E090000}"/>
    <cellStyle name="Heading 4 2 4" xfId="2241" xr:uid="{00000000-0005-0000-0000-00009F090000}"/>
    <cellStyle name="Heading 4 2 5" xfId="2242" xr:uid="{00000000-0005-0000-0000-0000A0090000}"/>
    <cellStyle name="Heading 4 2 6" xfId="2243" xr:uid="{00000000-0005-0000-0000-0000A1090000}"/>
    <cellStyle name="Heading 4 2 7" xfId="2244" xr:uid="{00000000-0005-0000-0000-0000A2090000}"/>
    <cellStyle name="Heading 4 20" xfId="2245" xr:uid="{00000000-0005-0000-0000-0000A3090000}"/>
    <cellStyle name="Heading 4 21" xfId="2246" xr:uid="{00000000-0005-0000-0000-0000A4090000}"/>
    <cellStyle name="Heading 4 22" xfId="2247" xr:uid="{00000000-0005-0000-0000-0000A5090000}"/>
    <cellStyle name="Heading 4 3" xfId="2248" xr:uid="{00000000-0005-0000-0000-0000A6090000}"/>
    <cellStyle name="Heading 4 3 2" xfId="2249" xr:uid="{00000000-0005-0000-0000-0000A7090000}"/>
    <cellStyle name="Heading 4 3 3" xfId="2250" xr:uid="{00000000-0005-0000-0000-0000A8090000}"/>
    <cellStyle name="Heading 4 4" xfId="2251" xr:uid="{00000000-0005-0000-0000-0000A9090000}"/>
    <cellStyle name="Heading 4 4 2" xfId="2252" xr:uid="{00000000-0005-0000-0000-0000AA090000}"/>
    <cellStyle name="Heading 4 4 3" xfId="2253" xr:uid="{00000000-0005-0000-0000-0000AB090000}"/>
    <cellStyle name="Heading 4 5" xfId="2254" xr:uid="{00000000-0005-0000-0000-0000AC090000}"/>
    <cellStyle name="Heading 4 5 2" xfId="2255" xr:uid="{00000000-0005-0000-0000-0000AD090000}"/>
    <cellStyle name="Heading 4 5 3" xfId="2256" xr:uid="{00000000-0005-0000-0000-0000AE090000}"/>
    <cellStyle name="Heading 4 6 2" xfId="2257" xr:uid="{00000000-0005-0000-0000-0000AF090000}"/>
    <cellStyle name="Heading 4 6 3" xfId="2258" xr:uid="{00000000-0005-0000-0000-0000B0090000}"/>
    <cellStyle name="Heading 4 7 2" xfId="2259" xr:uid="{00000000-0005-0000-0000-0000B1090000}"/>
    <cellStyle name="Heading 4 7 3" xfId="2260" xr:uid="{00000000-0005-0000-0000-0000B2090000}"/>
    <cellStyle name="Heading 4 8 2" xfId="2261" xr:uid="{00000000-0005-0000-0000-0000B3090000}"/>
    <cellStyle name="Heading 4 8 3" xfId="2262" xr:uid="{00000000-0005-0000-0000-0000B4090000}"/>
    <cellStyle name="Heading 4 9 2" xfId="2263" xr:uid="{00000000-0005-0000-0000-0000B5090000}"/>
    <cellStyle name="Heading 4 9 3" xfId="2264" xr:uid="{00000000-0005-0000-0000-0000B6090000}"/>
    <cellStyle name="Hyperlink 2" xfId="2265" xr:uid="{00000000-0005-0000-0000-0000B7090000}"/>
    <cellStyle name="Hyperlink 2 2" xfId="2266" xr:uid="{00000000-0005-0000-0000-0000B8090000}"/>
    <cellStyle name="Hyperlink 2 3" xfId="2267" xr:uid="{00000000-0005-0000-0000-0000B9090000}"/>
    <cellStyle name="Hyperlink 2 4" xfId="2268" xr:uid="{00000000-0005-0000-0000-0000BA090000}"/>
    <cellStyle name="Hyperlink 2 5" xfId="2269" xr:uid="{00000000-0005-0000-0000-0000BB090000}"/>
    <cellStyle name="Input 10 2" xfId="2270" xr:uid="{00000000-0005-0000-0000-0000BC090000}"/>
    <cellStyle name="Input 10 3" xfId="2271" xr:uid="{00000000-0005-0000-0000-0000BD090000}"/>
    <cellStyle name="Input 11 2" xfId="2272" xr:uid="{00000000-0005-0000-0000-0000BE090000}"/>
    <cellStyle name="Input 11 3" xfId="2273" xr:uid="{00000000-0005-0000-0000-0000BF090000}"/>
    <cellStyle name="Input 12 2" xfId="2274" xr:uid="{00000000-0005-0000-0000-0000C0090000}"/>
    <cellStyle name="Input 12 3" xfId="2275" xr:uid="{00000000-0005-0000-0000-0000C1090000}"/>
    <cellStyle name="Input 13 2" xfId="2276" xr:uid="{00000000-0005-0000-0000-0000C2090000}"/>
    <cellStyle name="Input 13 3" xfId="2277" xr:uid="{00000000-0005-0000-0000-0000C3090000}"/>
    <cellStyle name="Input 14 2" xfId="2278" xr:uid="{00000000-0005-0000-0000-0000C4090000}"/>
    <cellStyle name="Input 14 3" xfId="2279" xr:uid="{00000000-0005-0000-0000-0000C5090000}"/>
    <cellStyle name="Input 15" xfId="2280" xr:uid="{00000000-0005-0000-0000-0000C6090000}"/>
    <cellStyle name="Input 15 2" xfId="2281" xr:uid="{00000000-0005-0000-0000-0000C7090000}"/>
    <cellStyle name="Input 15 3" xfId="2282" xr:uid="{00000000-0005-0000-0000-0000C8090000}"/>
    <cellStyle name="Input 15 4" xfId="2283" xr:uid="{00000000-0005-0000-0000-0000C9090000}"/>
    <cellStyle name="Input 15 5" xfId="2284" xr:uid="{00000000-0005-0000-0000-0000CA090000}"/>
    <cellStyle name="Input 15 6" xfId="2285" xr:uid="{00000000-0005-0000-0000-0000CB090000}"/>
    <cellStyle name="Input 15 7" xfId="2286" xr:uid="{00000000-0005-0000-0000-0000CC090000}"/>
    <cellStyle name="Input 16" xfId="2287" xr:uid="{00000000-0005-0000-0000-0000CD090000}"/>
    <cellStyle name="Input 17" xfId="2288" xr:uid="{00000000-0005-0000-0000-0000CE090000}"/>
    <cellStyle name="Input 18" xfId="2289" xr:uid="{00000000-0005-0000-0000-0000CF090000}"/>
    <cellStyle name="Input 19" xfId="2290" xr:uid="{00000000-0005-0000-0000-0000D0090000}"/>
    <cellStyle name="Input 2" xfId="2291" xr:uid="{00000000-0005-0000-0000-0000D1090000}"/>
    <cellStyle name="Input 2 2" xfId="2292" xr:uid="{00000000-0005-0000-0000-0000D2090000}"/>
    <cellStyle name="Input 2 3" xfId="2293" xr:uid="{00000000-0005-0000-0000-0000D3090000}"/>
    <cellStyle name="Input 2 4" xfId="2294" xr:uid="{00000000-0005-0000-0000-0000D4090000}"/>
    <cellStyle name="Input 2 4 2" xfId="2295" xr:uid="{00000000-0005-0000-0000-0000D5090000}"/>
    <cellStyle name="Input 2 4 3" xfId="2296" xr:uid="{00000000-0005-0000-0000-0000D6090000}"/>
    <cellStyle name="Input 2 5" xfId="2297" xr:uid="{00000000-0005-0000-0000-0000D7090000}"/>
    <cellStyle name="Input 20" xfId="2298" xr:uid="{00000000-0005-0000-0000-0000D8090000}"/>
    <cellStyle name="Input 21" xfId="2299" xr:uid="{00000000-0005-0000-0000-0000D9090000}"/>
    <cellStyle name="Input 22" xfId="2300" xr:uid="{00000000-0005-0000-0000-0000DA090000}"/>
    <cellStyle name="Input 3" xfId="2301" xr:uid="{00000000-0005-0000-0000-0000DB090000}"/>
    <cellStyle name="Input 3 2" xfId="2302" xr:uid="{00000000-0005-0000-0000-0000DC090000}"/>
    <cellStyle name="Input 3 3" xfId="2303" xr:uid="{00000000-0005-0000-0000-0000DD090000}"/>
    <cellStyle name="Input 4" xfId="2304" xr:uid="{00000000-0005-0000-0000-0000DE090000}"/>
    <cellStyle name="Input 4 2" xfId="2305" xr:uid="{00000000-0005-0000-0000-0000DF090000}"/>
    <cellStyle name="Input 4 3" xfId="2306" xr:uid="{00000000-0005-0000-0000-0000E0090000}"/>
    <cellStyle name="Input 5" xfId="2307" xr:uid="{00000000-0005-0000-0000-0000E1090000}"/>
    <cellStyle name="Input 5 2" xfId="2308" xr:uid="{00000000-0005-0000-0000-0000E2090000}"/>
    <cellStyle name="Input 5 3" xfId="2309" xr:uid="{00000000-0005-0000-0000-0000E3090000}"/>
    <cellStyle name="Input 6 2" xfId="2310" xr:uid="{00000000-0005-0000-0000-0000E4090000}"/>
    <cellStyle name="Input 6 3" xfId="2311" xr:uid="{00000000-0005-0000-0000-0000E5090000}"/>
    <cellStyle name="Input 7 2" xfId="2312" xr:uid="{00000000-0005-0000-0000-0000E6090000}"/>
    <cellStyle name="Input 7 3" xfId="2313" xr:uid="{00000000-0005-0000-0000-0000E7090000}"/>
    <cellStyle name="Input 8 2" xfId="2314" xr:uid="{00000000-0005-0000-0000-0000E8090000}"/>
    <cellStyle name="Input 8 3" xfId="2315" xr:uid="{00000000-0005-0000-0000-0000E9090000}"/>
    <cellStyle name="Input 9 2" xfId="2316" xr:uid="{00000000-0005-0000-0000-0000EA090000}"/>
    <cellStyle name="Input 9 3" xfId="2317" xr:uid="{00000000-0005-0000-0000-0000EB090000}"/>
    <cellStyle name="Linked Cell 10 2" xfId="2318" xr:uid="{00000000-0005-0000-0000-0000EC090000}"/>
    <cellStyle name="Linked Cell 10 3" xfId="2319" xr:uid="{00000000-0005-0000-0000-0000ED090000}"/>
    <cellStyle name="Linked Cell 11 2" xfId="2320" xr:uid="{00000000-0005-0000-0000-0000EE090000}"/>
    <cellStyle name="Linked Cell 11 3" xfId="2321" xr:uid="{00000000-0005-0000-0000-0000EF090000}"/>
    <cellStyle name="Linked Cell 12 2" xfId="2322" xr:uid="{00000000-0005-0000-0000-0000F0090000}"/>
    <cellStyle name="Linked Cell 12 3" xfId="2323" xr:uid="{00000000-0005-0000-0000-0000F1090000}"/>
    <cellStyle name="Linked Cell 13 2" xfId="2324" xr:uid="{00000000-0005-0000-0000-0000F2090000}"/>
    <cellStyle name="Linked Cell 13 3" xfId="2325" xr:uid="{00000000-0005-0000-0000-0000F3090000}"/>
    <cellStyle name="Linked Cell 14 2" xfId="2326" xr:uid="{00000000-0005-0000-0000-0000F4090000}"/>
    <cellStyle name="Linked Cell 14 3" xfId="2327" xr:uid="{00000000-0005-0000-0000-0000F5090000}"/>
    <cellStyle name="Linked Cell 15" xfId="2328" xr:uid="{00000000-0005-0000-0000-0000F6090000}"/>
    <cellStyle name="Linked Cell 15 2" xfId="2329" xr:uid="{00000000-0005-0000-0000-0000F7090000}"/>
    <cellStyle name="Linked Cell 15 3" xfId="2330" xr:uid="{00000000-0005-0000-0000-0000F8090000}"/>
    <cellStyle name="Linked Cell 15 4" xfId="2331" xr:uid="{00000000-0005-0000-0000-0000F9090000}"/>
    <cellStyle name="Linked Cell 15 5" xfId="2332" xr:uid="{00000000-0005-0000-0000-0000FA090000}"/>
    <cellStyle name="Linked Cell 15 6" xfId="2333" xr:uid="{00000000-0005-0000-0000-0000FB090000}"/>
    <cellStyle name="Linked Cell 15 7" xfId="2334" xr:uid="{00000000-0005-0000-0000-0000FC090000}"/>
    <cellStyle name="Linked Cell 16" xfId="2335" xr:uid="{00000000-0005-0000-0000-0000FD090000}"/>
    <cellStyle name="Linked Cell 17" xfId="2336" xr:uid="{00000000-0005-0000-0000-0000FE090000}"/>
    <cellStyle name="Linked Cell 18" xfId="2337" xr:uid="{00000000-0005-0000-0000-0000FF090000}"/>
    <cellStyle name="Linked Cell 19" xfId="2338" xr:uid="{00000000-0005-0000-0000-0000000A0000}"/>
    <cellStyle name="Linked Cell 2" xfId="2339" xr:uid="{00000000-0005-0000-0000-0000010A0000}"/>
    <cellStyle name="Linked Cell 2 2" xfId="2340" xr:uid="{00000000-0005-0000-0000-0000020A0000}"/>
    <cellStyle name="Linked Cell 2 3" xfId="2341" xr:uid="{00000000-0005-0000-0000-0000030A0000}"/>
    <cellStyle name="Linked Cell 2 4" xfId="2342" xr:uid="{00000000-0005-0000-0000-0000040A0000}"/>
    <cellStyle name="Linked Cell 20" xfId="2343" xr:uid="{00000000-0005-0000-0000-0000050A0000}"/>
    <cellStyle name="Linked Cell 21" xfId="2344" xr:uid="{00000000-0005-0000-0000-0000060A0000}"/>
    <cellStyle name="Linked Cell 22" xfId="2345" xr:uid="{00000000-0005-0000-0000-0000070A0000}"/>
    <cellStyle name="Linked Cell 3" xfId="2346" xr:uid="{00000000-0005-0000-0000-0000080A0000}"/>
    <cellStyle name="Linked Cell 3 2" xfId="2347" xr:uid="{00000000-0005-0000-0000-0000090A0000}"/>
    <cellStyle name="Linked Cell 3 3" xfId="2348" xr:uid="{00000000-0005-0000-0000-00000A0A0000}"/>
    <cellStyle name="Linked Cell 4" xfId="2349" xr:uid="{00000000-0005-0000-0000-00000B0A0000}"/>
    <cellStyle name="Linked Cell 4 2" xfId="2350" xr:uid="{00000000-0005-0000-0000-00000C0A0000}"/>
    <cellStyle name="Linked Cell 4 3" xfId="2351" xr:uid="{00000000-0005-0000-0000-00000D0A0000}"/>
    <cellStyle name="Linked Cell 5" xfId="2352" xr:uid="{00000000-0005-0000-0000-00000E0A0000}"/>
    <cellStyle name="Linked Cell 5 2" xfId="2353" xr:uid="{00000000-0005-0000-0000-00000F0A0000}"/>
    <cellStyle name="Linked Cell 5 3" xfId="2354" xr:uid="{00000000-0005-0000-0000-0000100A0000}"/>
    <cellStyle name="Linked Cell 6 2" xfId="2355" xr:uid="{00000000-0005-0000-0000-0000110A0000}"/>
    <cellStyle name="Linked Cell 6 3" xfId="2356" xr:uid="{00000000-0005-0000-0000-0000120A0000}"/>
    <cellStyle name="Linked Cell 7 2" xfId="2357" xr:uid="{00000000-0005-0000-0000-0000130A0000}"/>
    <cellStyle name="Linked Cell 7 3" xfId="2358" xr:uid="{00000000-0005-0000-0000-0000140A0000}"/>
    <cellStyle name="Linked Cell 8 2" xfId="2359" xr:uid="{00000000-0005-0000-0000-0000150A0000}"/>
    <cellStyle name="Linked Cell 8 3" xfId="2360" xr:uid="{00000000-0005-0000-0000-0000160A0000}"/>
    <cellStyle name="Linked Cell 9 2" xfId="2361" xr:uid="{00000000-0005-0000-0000-0000170A0000}"/>
    <cellStyle name="Linked Cell 9 3" xfId="2362" xr:uid="{00000000-0005-0000-0000-0000180A0000}"/>
    <cellStyle name="Neutral 10 2" xfId="2363" xr:uid="{00000000-0005-0000-0000-0000190A0000}"/>
    <cellStyle name="Neutral 10 3" xfId="2364" xr:uid="{00000000-0005-0000-0000-00001A0A0000}"/>
    <cellStyle name="Neutral 11 2" xfId="2365" xr:uid="{00000000-0005-0000-0000-00001B0A0000}"/>
    <cellStyle name="Neutral 11 3" xfId="2366" xr:uid="{00000000-0005-0000-0000-00001C0A0000}"/>
    <cellStyle name="Neutral 12 2" xfId="2367" xr:uid="{00000000-0005-0000-0000-00001D0A0000}"/>
    <cellStyle name="Neutral 12 3" xfId="2368" xr:uid="{00000000-0005-0000-0000-00001E0A0000}"/>
    <cellStyle name="Neutral 13 2" xfId="2369" xr:uid="{00000000-0005-0000-0000-00001F0A0000}"/>
    <cellStyle name="Neutral 13 3" xfId="2370" xr:uid="{00000000-0005-0000-0000-0000200A0000}"/>
    <cellStyle name="Neutral 14 2" xfId="2371" xr:uid="{00000000-0005-0000-0000-0000210A0000}"/>
    <cellStyle name="Neutral 14 3" xfId="2372" xr:uid="{00000000-0005-0000-0000-0000220A0000}"/>
    <cellStyle name="Neutral 15" xfId="2373" xr:uid="{00000000-0005-0000-0000-0000230A0000}"/>
    <cellStyle name="Neutral 15 2" xfId="2374" xr:uid="{00000000-0005-0000-0000-0000240A0000}"/>
    <cellStyle name="Neutral 15 3" xfId="2375" xr:uid="{00000000-0005-0000-0000-0000250A0000}"/>
    <cellStyle name="Neutral 15 4" xfId="2376" xr:uid="{00000000-0005-0000-0000-0000260A0000}"/>
    <cellStyle name="Neutral 15 5" xfId="2377" xr:uid="{00000000-0005-0000-0000-0000270A0000}"/>
    <cellStyle name="Neutral 15 6" xfId="2378" xr:uid="{00000000-0005-0000-0000-0000280A0000}"/>
    <cellStyle name="Neutral 15 7" xfId="2379" xr:uid="{00000000-0005-0000-0000-0000290A0000}"/>
    <cellStyle name="Neutral 16" xfId="2380" xr:uid="{00000000-0005-0000-0000-00002A0A0000}"/>
    <cellStyle name="Neutral 17" xfId="2381" xr:uid="{00000000-0005-0000-0000-00002B0A0000}"/>
    <cellStyle name="Neutral 18" xfId="2382" xr:uid="{00000000-0005-0000-0000-00002C0A0000}"/>
    <cellStyle name="Neutral 19" xfId="2383" xr:uid="{00000000-0005-0000-0000-00002D0A0000}"/>
    <cellStyle name="Neutral 2" xfId="2384" xr:uid="{00000000-0005-0000-0000-00002E0A0000}"/>
    <cellStyle name="Neutral 2 2" xfId="2385" xr:uid="{00000000-0005-0000-0000-00002F0A0000}"/>
    <cellStyle name="Neutral 2 3" xfId="2386" xr:uid="{00000000-0005-0000-0000-0000300A0000}"/>
    <cellStyle name="Neutral 2 4" xfId="2387" xr:uid="{00000000-0005-0000-0000-0000310A0000}"/>
    <cellStyle name="Neutral 2 5" xfId="2388" xr:uid="{00000000-0005-0000-0000-0000320A0000}"/>
    <cellStyle name="Neutral 2 6" xfId="2389" xr:uid="{00000000-0005-0000-0000-0000330A0000}"/>
    <cellStyle name="Neutral 2 7" xfId="2390" xr:uid="{00000000-0005-0000-0000-0000340A0000}"/>
    <cellStyle name="Neutral 20" xfId="2391" xr:uid="{00000000-0005-0000-0000-0000350A0000}"/>
    <cellStyle name="Neutral 21" xfId="2392" xr:uid="{00000000-0005-0000-0000-0000360A0000}"/>
    <cellStyle name="Neutral 22" xfId="2393" xr:uid="{00000000-0005-0000-0000-0000370A0000}"/>
    <cellStyle name="Neutral 3" xfId="2394" xr:uid="{00000000-0005-0000-0000-0000380A0000}"/>
    <cellStyle name="Neutral 3 2" xfId="2395" xr:uid="{00000000-0005-0000-0000-0000390A0000}"/>
    <cellStyle name="Neutral 3 3" xfId="2396" xr:uid="{00000000-0005-0000-0000-00003A0A0000}"/>
    <cellStyle name="Neutral 4" xfId="2397" xr:uid="{00000000-0005-0000-0000-00003B0A0000}"/>
    <cellStyle name="Neutral 4 2" xfId="2398" xr:uid="{00000000-0005-0000-0000-00003C0A0000}"/>
    <cellStyle name="Neutral 4 3" xfId="2399" xr:uid="{00000000-0005-0000-0000-00003D0A0000}"/>
    <cellStyle name="Neutral 5" xfId="2400" xr:uid="{00000000-0005-0000-0000-00003E0A0000}"/>
    <cellStyle name="Neutral 5 2" xfId="2401" xr:uid="{00000000-0005-0000-0000-00003F0A0000}"/>
    <cellStyle name="Neutral 5 3" xfId="2402" xr:uid="{00000000-0005-0000-0000-0000400A0000}"/>
    <cellStyle name="Neutral 6 2" xfId="2403" xr:uid="{00000000-0005-0000-0000-0000410A0000}"/>
    <cellStyle name="Neutral 6 3" xfId="2404" xr:uid="{00000000-0005-0000-0000-0000420A0000}"/>
    <cellStyle name="Neutral 7 2" xfId="2405" xr:uid="{00000000-0005-0000-0000-0000430A0000}"/>
    <cellStyle name="Neutral 7 3" xfId="2406" xr:uid="{00000000-0005-0000-0000-0000440A0000}"/>
    <cellStyle name="Neutral 8 2" xfId="2407" xr:uid="{00000000-0005-0000-0000-0000450A0000}"/>
    <cellStyle name="Neutral 8 3" xfId="2408" xr:uid="{00000000-0005-0000-0000-0000460A0000}"/>
    <cellStyle name="Neutral 9 2" xfId="2409" xr:uid="{00000000-0005-0000-0000-0000470A0000}"/>
    <cellStyle name="Neutral 9 3" xfId="2410" xr:uid="{00000000-0005-0000-0000-0000480A0000}"/>
    <cellStyle name="nONE" xfId="8843" xr:uid="{00000000-0005-0000-0000-0000490A0000}"/>
    <cellStyle name="Normal" xfId="0" builtinId="0"/>
    <cellStyle name="Normal 10" xfId="7" xr:uid="{00000000-0005-0000-0000-00004B0A0000}"/>
    <cellStyle name="Normal 10 10" xfId="2411" xr:uid="{00000000-0005-0000-0000-00004C0A0000}"/>
    <cellStyle name="Normal 10 11" xfId="2412" xr:uid="{00000000-0005-0000-0000-00004D0A0000}"/>
    <cellStyle name="Normal 10 12" xfId="2413" xr:uid="{00000000-0005-0000-0000-00004E0A0000}"/>
    <cellStyle name="Normal 10 13" xfId="2414" xr:uid="{00000000-0005-0000-0000-00004F0A0000}"/>
    <cellStyle name="Normal 10 14" xfId="2415" xr:uid="{00000000-0005-0000-0000-0000500A0000}"/>
    <cellStyle name="Normal 10 15" xfId="2416" xr:uid="{00000000-0005-0000-0000-0000510A0000}"/>
    <cellStyle name="Normal 10 2" xfId="2417" xr:uid="{00000000-0005-0000-0000-0000520A0000}"/>
    <cellStyle name="Normal 10 2 2" xfId="8839" xr:uid="{00000000-0005-0000-0000-0000530A0000}"/>
    <cellStyle name="Normal 10 2 3" xfId="8858" xr:uid="{00000000-0005-0000-0000-000018000000}"/>
    <cellStyle name="Normal 10 3" xfId="2418" xr:uid="{00000000-0005-0000-0000-0000540A0000}"/>
    <cellStyle name="Normal 10 3 2" xfId="8844" xr:uid="{00000000-0005-0000-0000-0000550A0000}"/>
    <cellStyle name="Normal 10 3 3" xfId="8859" xr:uid="{00000000-0005-0000-0000-00001A000000}"/>
    <cellStyle name="Normal 10 4" xfId="2419" xr:uid="{00000000-0005-0000-0000-0000560A0000}"/>
    <cellStyle name="Normal 10 4 2" xfId="8868" xr:uid="{00000000-0005-0000-0000-00001C000000}"/>
    <cellStyle name="Normal 10 5" xfId="2420" xr:uid="{00000000-0005-0000-0000-0000570A0000}"/>
    <cellStyle name="Normal 10 5 2" xfId="8876" xr:uid="{00000000-0005-0000-0000-00001D000000}"/>
    <cellStyle name="Normal 10 6" xfId="2421" xr:uid="{00000000-0005-0000-0000-0000580A0000}"/>
    <cellStyle name="Normal 10 7" xfId="2422" xr:uid="{00000000-0005-0000-0000-0000590A0000}"/>
    <cellStyle name="Normal 10 8" xfId="2423" xr:uid="{00000000-0005-0000-0000-00005A0A0000}"/>
    <cellStyle name="Normal 10 9" xfId="2424" xr:uid="{00000000-0005-0000-0000-00005B0A0000}"/>
    <cellStyle name="Normal 100" xfId="2425" xr:uid="{00000000-0005-0000-0000-00005C0A0000}"/>
    <cellStyle name="Normal 101" xfId="2426" xr:uid="{00000000-0005-0000-0000-00005D0A0000}"/>
    <cellStyle name="Normal 102" xfId="2427" xr:uid="{00000000-0005-0000-0000-00005E0A0000}"/>
    <cellStyle name="Normal 103" xfId="2428" xr:uid="{00000000-0005-0000-0000-00005F0A0000}"/>
    <cellStyle name="Normal 104" xfId="2429" xr:uid="{00000000-0005-0000-0000-0000600A0000}"/>
    <cellStyle name="Normal 105" xfId="2430" xr:uid="{00000000-0005-0000-0000-0000610A0000}"/>
    <cellStyle name="Normal 106" xfId="2431" xr:uid="{00000000-0005-0000-0000-0000620A0000}"/>
    <cellStyle name="Normal 107" xfId="2432" xr:uid="{00000000-0005-0000-0000-0000630A0000}"/>
    <cellStyle name="Normal 108" xfId="2433" xr:uid="{00000000-0005-0000-0000-0000640A0000}"/>
    <cellStyle name="Normal 109" xfId="2434" xr:uid="{00000000-0005-0000-0000-0000650A0000}"/>
    <cellStyle name="Normal 11" xfId="8" xr:uid="{00000000-0005-0000-0000-0000660A0000}"/>
    <cellStyle name="Normal 11 10" xfId="2435" xr:uid="{00000000-0005-0000-0000-0000670A0000}"/>
    <cellStyle name="Normal 11 11" xfId="2436" xr:uid="{00000000-0005-0000-0000-0000680A0000}"/>
    <cellStyle name="Normal 11 12" xfId="2437" xr:uid="{00000000-0005-0000-0000-0000690A0000}"/>
    <cellStyle name="Normal 11 13" xfId="2438" xr:uid="{00000000-0005-0000-0000-00006A0A0000}"/>
    <cellStyle name="Normal 11 14" xfId="2439" xr:uid="{00000000-0005-0000-0000-00006B0A0000}"/>
    <cellStyle name="Normal 11 15" xfId="2440" xr:uid="{00000000-0005-0000-0000-00006C0A0000}"/>
    <cellStyle name="Normal 11 16" xfId="2441" xr:uid="{00000000-0005-0000-0000-00006D0A0000}"/>
    <cellStyle name="Normal 11 17" xfId="2442" xr:uid="{00000000-0005-0000-0000-00006E0A0000}"/>
    <cellStyle name="Normal 11 18" xfId="2443" xr:uid="{00000000-0005-0000-0000-00006F0A0000}"/>
    <cellStyle name="Normal 11 19" xfId="2444" xr:uid="{00000000-0005-0000-0000-0000700A0000}"/>
    <cellStyle name="Normal 11 2" xfId="2445" xr:uid="{00000000-0005-0000-0000-0000710A0000}"/>
    <cellStyle name="Normal 11 3" xfId="2446" xr:uid="{00000000-0005-0000-0000-0000720A0000}"/>
    <cellStyle name="Normal 11 4" xfId="2447" xr:uid="{00000000-0005-0000-0000-0000730A0000}"/>
    <cellStyle name="Normal 11 5" xfId="2448" xr:uid="{00000000-0005-0000-0000-0000740A0000}"/>
    <cellStyle name="Normal 11 6" xfId="2449" xr:uid="{00000000-0005-0000-0000-0000750A0000}"/>
    <cellStyle name="Normal 11 7" xfId="2450" xr:uid="{00000000-0005-0000-0000-0000760A0000}"/>
    <cellStyle name="Normal 11 8" xfId="2451" xr:uid="{00000000-0005-0000-0000-0000770A0000}"/>
    <cellStyle name="Normal 11 9" xfId="2452" xr:uid="{00000000-0005-0000-0000-0000780A0000}"/>
    <cellStyle name="Normal 110" xfId="2453" xr:uid="{00000000-0005-0000-0000-0000790A0000}"/>
    <cellStyle name="Normal 111" xfId="2454" xr:uid="{00000000-0005-0000-0000-00007A0A0000}"/>
    <cellStyle name="Normal 112" xfId="2455" xr:uid="{00000000-0005-0000-0000-00007B0A0000}"/>
    <cellStyle name="Normal 113" xfId="2456" xr:uid="{00000000-0005-0000-0000-00007C0A0000}"/>
    <cellStyle name="Normal 114" xfId="2457" xr:uid="{00000000-0005-0000-0000-00007D0A0000}"/>
    <cellStyle name="Normal 115" xfId="2458" xr:uid="{00000000-0005-0000-0000-00007E0A0000}"/>
    <cellStyle name="Normal 116" xfId="2459" xr:uid="{00000000-0005-0000-0000-00007F0A0000}"/>
    <cellStyle name="Normal 117" xfId="2460" xr:uid="{00000000-0005-0000-0000-0000800A0000}"/>
    <cellStyle name="Normal 118" xfId="2461" xr:uid="{00000000-0005-0000-0000-0000810A0000}"/>
    <cellStyle name="Normal 119" xfId="2462" xr:uid="{00000000-0005-0000-0000-0000820A0000}"/>
    <cellStyle name="Normal 119 10" xfId="2463" xr:uid="{00000000-0005-0000-0000-0000830A0000}"/>
    <cellStyle name="Normal 119 11" xfId="2464" xr:uid="{00000000-0005-0000-0000-0000840A0000}"/>
    <cellStyle name="Normal 119 12" xfId="2465" xr:uid="{00000000-0005-0000-0000-0000850A0000}"/>
    <cellStyle name="Normal 119 13" xfId="2466" xr:uid="{00000000-0005-0000-0000-0000860A0000}"/>
    <cellStyle name="Normal 119 14" xfId="2467" xr:uid="{00000000-0005-0000-0000-0000870A0000}"/>
    <cellStyle name="Normal 119 15" xfId="2468" xr:uid="{00000000-0005-0000-0000-0000880A0000}"/>
    <cellStyle name="Normal 119 16" xfId="2469" xr:uid="{00000000-0005-0000-0000-0000890A0000}"/>
    <cellStyle name="Normal 119 2" xfId="2470" xr:uid="{00000000-0005-0000-0000-00008A0A0000}"/>
    <cellStyle name="Normal 119 3" xfId="2471" xr:uid="{00000000-0005-0000-0000-00008B0A0000}"/>
    <cellStyle name="Normal 119 4" xfId="2472" xr:uid="{00000000-0005-0000-0000-00008C0A0000}"/>
    <cellStyle name="Normal 119 5" xfId="2473" xr:uid="{00000000-0005-0000-0000-00008D0A0000}"/>
    <cellStyle name="Normal 119 6" xfId="2474" xr:uid="{00000000-0005-0000-0000-00008E0A0000}"/>
    <cellStyle name="Normal 119 7" xfId="2475" xr:uid="{00000000-0005-0000-0000-00008F0A0000}"/>
    <cellStyle name="Normal 119 8" xfId="2476" xr:uid="{00000000-0005-0000-0000-0000900A0000}"/>
    <cellStyle name="Normal 119 9" xfId="2477" xr:uid="{00000000-0005-0000-0000-0000910A0000}"/>
    <cellStyle name="Normal 12" xfId="9" xr:uid="{00000000-0005-0000-0000-0000920A0000}"/>
    <cellStyle name="Normal 12 10" xfId="2478" xr:uid="{00000000-0005-0000-0000-0000930A0000}"/>
    <cellStyle name="Normal 12 2" xfId="2479" xr:uid="{00000000-0005-0000-0000-0000940A0000}"/>
    <cellStyle name="Normal 12 3" xfId="2480" xr:uid="{00000000-0005-0000-0000-0000950A0000}"/>
    <cellStyle name="Normal 12 4" xfId="2481" xr:uid="{00000000-0005-0000-0000-0000960A0000}"/>
    <cellStyle name="Normal 12 5" xfId="2482" xr:uid="{00000000-0005-0000-0000-0000970A0000}"/>
    <cellStyle name="Normal 12 6" xfId="2483" xr:uid="{00000000-0005-0000-0000-0000980A0000}"/>
    <cellStyle name="Normal 12 7" xfId="2484" xr:uid="{00000000-0005-0000-0000-0000990A0000}"/>
    <cellStyle name="Normal 12 8" xfId="2485" xr:uid="{00000000-0005-0000-0000-00009A0A0000}"/>
    <cellStyle name="Normal 12 9" xfId="2486" xr:uid="{00000000-0005-0000-0000-00009B0A0000}"/>
    <cellStyle name="Normal 120" xfId="2487" xr:uid="{00000000-0005-0000-0000-00009C0A0000}"/>
    <cellStyle name="Normal 121" xfId="2488" xr:uid="{00000000-0005-0000-0000-00009D0A0000}"/>
    <cellStyle name="Normal 122" xfId="2489" xr:uid="{00000000-0005-0000-0000-00009E0A0000}"/>
    <cellStyle name="Normal 123" xfId="2490" xr:uid="{00000000-0005-0000-0000-00009F0A0000}"/>
    <cellStyle name="Normal 124" xfId="2491" xr:uid="{00000000-0005-0000-0000-0000A00A0000}"/>
    <cellStyle name="Normal 125" xfId="2492" xr:uid="{00000000-0005-0000-0000-0000A10A0000}"/>
    <cellStyle name="Normal 125 10" xfId="2493" xr:uid="{00000000-0005-0000-0000-0000A20A0000}"/>
    <cellStyle name="Normal 125 11" xfId="2494" xr:uid="{00000000-0005-0000-0000-0000A30A0000}"/>
    <cellStyle name="Normal 125 12" xfId="2495" xr:uid="{00000000-0005-0000-0000-0000A40A0000}"/>
    <cellStyle name="Normal 125 13" xfId="2496" xr:uid="{00000000-0005-0000-0000-0000A50A0000}"/>
    <cellStyle name="Normal 125 14" xfId="2497" xr:uid="{00000000-0005-0000-0000-0000A60A0000}"/>
    <cellStyle name="Normal 125 15" xfId="2498" xr:uid="{00000000-0005-0000-0000-0000A70A0000}"/>
    <cellStyle name="Normal 125 16" xfId="2499" xr:uid="{00000000-0005-0000-0000-0000A80A0000}"/>
    <cellStyle name="Normal 125 2" xfId="2500" xr:uid="{00000000-0005-0000-0000-0000A90A0000}"/>
    <cellStyle name="Normal 125 3" xfId="2501" xr:uid="{00000000-0005-0000-0000-0000AA0A0000}"/>
    <cellStyle name="Normal 125 4" xfId="2502" xr:uid="{00000000-0005-0000-0000-0000AB0A0000}"/>
    <cellStyle name="Normal 125 5" xfId="2503" xr:uid="{00000000-0005-0000-0000-0000AC0A0000}"/>
    <cellStyle name="Normal 125 6" xfId="2504" xr:uid="{00000000-0005-0000-0000-0000AD0A0000}"/>
    <cellStyle name="Normal 125 7" xfId="2505" xr:uid="{00000000-0005-0000-0000-0000AE0A0000}"/>
    <cellStyle name="Normal 125 8" xfId="2506" xr:uid="{00000000-0005-0000-0000-0000AF0A0000}"/>
    <cellStyle name="Normal 125 9" xfId="2507" xr:uid="{00000000-0005-0000-0000-0000B00A0000}"/>
    <cellStyle name="Normal 126" xfId="2508" xr:uid="{00000000-0005-0000-0000-0000B10A0000}"/>
    <cellStyle name="Normal 127" xfId="2509" xr:uid="{00000000-0005-0000-0000-0000B20A0000}"/>
    <cellStyle name="Normal 128" xfId="2510" xr:uid="{00000000-0005-0000-0000-0000B30A0000}"/>
    <cellStyle name="Normal 129" xfId="2511" xr:uid="{00000000-0005-0000-0000-0000B40A0000}"/>
    <cellStyle name="Normal 13" xfId="10" xr:uid="{00000000-0005-0000-0000-0000B50A0000}"/>
    <cellStyle name="Normal 13 10" xfId="2512" xr:uid="{00000000-0005-0000-0000-0000B60A0000}"/>
    <cellStyle name="Normal 13 11" xfId="2513" xr:uid="{00000000-0005-0000-0000-0000B70A0000}"/>
    <cellStyle name="Normal 13 12" xfId="2514" xr:uid="{00000000-0005-0000-0000-0000B80A0000}"/>
    <cellStyle name="Normal 13 2" xfId="2515" xr:uid="{00000000-0005-0000-0000-0000B90A0000}"/>
    <cellStyle name="Normal 13 3" xfId="2516" xr:uid="{00000000-0005-0000-0000-0000BA0A0000}"/>
    <cellStyle name="Normal 13 4" xfId="2517" xr:uid="{00000000-0005-0000-0000-0000BB0A0000}"/>
    <cellStyle name="Normal 13 5" xfId="2518" xr:uid="{00000000-0005-0000-0000-0000BC0A0000}"/>
    <cellStyle name="Normal 13 6" xfId="2519" xr:uid="{00000000-0005-0000-0000-0000BD0A0000}"/>
    <cellStyle name="Normal 13 7" xfId="2520" xr:uid="{00000000-0005-0000-0000-0000BE0A0000}"/>
    <cellStyle name="Normal 13 8" xfId="2521" xr:uid="{00000000-0005-0000-0000-0000BF0A0000}"/>
    <cellStyle name="Normal 13 9" xfId="2522" xr:uid="{00000000-0005-0000-0000-0000C00A0000}"/>
    <cellStyle name="Normal 130" xfId="2523" xr:uid="{00000000-0005-0000-0000-0000C10A0000}"/>
    <cellStyle name="Normal 131" xfId="2524" xr:uid="{00000000-0005-0000-0000-0000C20A0000}"/>
    <cellStyle name="Normal 132" xfId="2525" xr:uid="{00000000-0005-0000-0000-0000C30A0000}"/>
    <cellStyle name="Normal 133" xfId="2526" xr:uid="{00000000-0005-0000-0000-0000C40A0000}"/>
    <cellStyle name="Normal 134" xfId="2527" xr:uid="{00000000-0005-0000-0000-0000C50A0000}"/>
    <cellStyle name="Normal 135" xfId="2528" xr:uid="{00000000-0005-0000-0000-0000C60A0000}"/>
    <cellStyle name="Normal 136" xfId="2529" xr:uid="{00000000-0005-0000-0000-0000C70A0000}"/>
    <cellStyle name="Normal 137" xfId="2530" xr:uid="{00000000-0005-0000-0000-0000C80A0000}"/>
    <cellStyle name="Normal 138" xfId="2531" xr:uid="{00000000-0005-0000-0000-0000C90A0000}"/>
    <cellStyle name="Normal 139" xfId="2532" xr:uid="{00000000-0005-0000-0000-0000CA0A0000}"/>
    <cellStyle name="Normal 14" xfId="11" xr:uid="{00000000-0005-0000-0000-0000CB0A0000}"/>
    <cellStyle name="Normal 14 10" xfId="2533" xr:uid="{00000000-0005-0000-0000-0000CC0A0000}"/>
    <cellStyle name="Normal 14 11" xfId="2534" xr:uid="{00000000-0005-0000-0000-0000CD0A0000}"/>
    <cellStyle name="Normal 14 12" xfId="2535" xr:uid="{00000000-0005-0000-0000-0000CE0A0000}"/>
    <cellStyle name="Normal 14 13" xfId="2536" xr:uid="{00000000-0005-0000-0000-0000CF0A0000}"/>
    <cellStyle name="Normal 14 14" xfId="2537" xr:uid="{00000000-0005-0000-0000-0000D00A0000}"/>
    <cellStyle name="Normal 14 15" xfId="2538" xr:uid="{00000000-0005-0000-0000-0000D10A0000}"/>
    <cellStyle name="Normal 14 16" xfId="2539" xr:uid="{00000000-0005-0000-0000-0000D20A0000}"/>
    <cellStyle name="Normal 14 17" xfId="2540" xr:uid="{00000000-0005-0000-0000-0000D30A0000}"/>
    <cellStyle name="Normal 14 2" xfId="2541" xr:uid="{00000000-0005-0000-0000-0000D40A0000}"/>
    <cellStyle name="Normal 14 2 2" xfId="8877" xr:uid="{00000000-0005-0000-0000-000022000000}"/>
    <cellStyle name="Normal 14 3" xfId="2542" xr:uid="{00000000-0005-0000-0000-0000D50A0000}"/>
    <cellStyle name="Normal 14 4" xfId="2543" xr:uid="{00000000-0005-0000-0000-0000D60A0000}"/>
    <cellStyle name="Normal 14 5" xfId="2544" xr:uid="{00000000-0005-0000-0000-0000D70A0000}"/>
    <cellStyle name="Normal 14 6" xfId="2545" xr:uid="{00000000-0005-0000-0000-0000D80A0000}"/>
    <cellStyle name="Normal 14 7" xfId="2546" xr:uid="{00000000-0005-0000-0000-0000D90A0000}"/>
    <cellStyle name="Normal 14 8" xfId="2547" xr:uid="{00000000-0005-0000-0000-0000DA0A0000}"/>
    <cellStyle name="Normal 14 9" xfId="2548" xr:uid="{00000000-0005-0000-0000-0000DB0A0000}"/>
    <cellStyle name="Normal 140" xfId="2549" xr:uid="{00000000-0005-0000-0000-0000DC0A0000}"/>
    <cellStyle name="Normal 141" xfId="2550" xr:uid="{00000000-0005-0000-0000-0000DD0A0000}"/>
    <cellStyle name="Normal 142" xfId="2551" xr:uid="{00000000-0005-0000-0000-0000DE0A0000}"/>
    <cellStyle name="Normal 143" xfId="2552" xr:uid="{00000000-0005-0000-0000-0000DF0A0000}"/>
    <cellStyle name="Normal 144" xfId="2553" xr:uid="{00000000-0005-0000-0000-0000E00A0000}"/>
    <cellStyle name="Normal 145" xfId="2554" xr:uid="{00000000-0005-0000-0000-0000E10A0000}"/>
    <cellStyle name="Normal 146" xfId="2555" xr:uid="{00000000-0005-0000-0000-0000E20A0000}"/>
    <cellStyle name="Normal 147" xfId="2556" xr:uid="{00000000-0005-0000-0000-0000E30A0000}"/>
    <cellStyle name="Normal 148" xfId="2557" xr:uid="{00000000-0005-0000-0000-0000E40A0000}"/>
    <cellStyle name="Normal 149" xfId="2558" xr:uid="{00000000-0005-0000-0000-0000E50A0000}"/>
    <cellStyle name="Normal 15" xfId="12" xr:uid="{00000000-0005-0000-0000-0000E60A0000}"/>
    <cellStyle name="Normal 15 10" xfId="2559" xr:uid="{00000000-0005-0000-0000-0000E70A0000}"/>
    <cellStyle name="Normal 15 2" xfId="2560" xr:uid="{00000000-0005-0000-0000-0000E80A0000}"/>
    <cellStyle name="Normal 15 3" xfId="2561" xr:uid="{00000000-0005-0000-0000-0000E90A0000}"/>
    <cellStyle name="Normal 15 4" xfId="2562" xr:uid="{00000000-0005-0000-0000-0000EA0A0000}"/>
    <cellStyle name="Normal 15 5" xfId="2563" xr:uid="{00000000-0005-0000-0000-0000EB0A0000}"/>
    <cellStyle name="Normal 15 6" xfId="2564" xr:uid="{00000000-0005-0000-0000-0000EC0A0000}"/>
    <cellStyle name="Normal 15 7" xfId="2565" xr:uid="{00000000-0005-0000-0000-0000ED0A0000}"/>
    <cellStyle name="Normal 15 8" xfId="2566" xr:uid="{00000000-0005-0000-0000-0000EE0A0000}"/>
    <cellStyle name="Normal 15 9" xfId="2567" xr:uid="{00000000-0005-0000-0000-0000EF0A0000}"/>
    <cellStyle name="Normal 150" xfId="2568" xr:uid="{00000000-0005-0000-0000-0000F00A0000}"/>
    <cellStyle name="Normal 150 10" xfId="2569" xr:uid="{00000000-0005-0000-0000-0000F10A0000}"/>
    <cellStyle name="Normal 150 11" xfId="2570" xr:uid="{00000000-0005-0000-0000-0000F20A0000}"/>
    <cellStyle name="Normal 150 12" xfId="2571" xr:uid="{00000000-0005-0000-0000-0000F30A0000}"/>
    <cellStyle name="Normal 150 13" xfId="2572" xr:uid="{00000000-0005-0000-0000-0000F40A0000}"/>
    <cellStyle name="Normal 150 14" xfId="2573" xr:uid="{00000000-0005-0000-0000-0000F50A0000}"/>
    <cellStyle name="Normal 150 15" xfId="2574" xr:uid="{00000000-0005-0000-0000-0000F60A0000}"/>
    <cellStyle name="Normal 150 16" xfId="2575" xr:uid="{00000000-0005-0000-0000-0000F70A0000}"/>
    <cellStyle name="Normal 150 2" xfId="2576" xr:uid="{00000000-0005-0000-0000-0000F80A0000}"/>
    <cellStyle name="Normal 150 3" xfId="2577" xr:uid="{00000000-0005-0000-0000-0000F90A0000}"/>
    <cellStyle name="Normal 150 4" xfId="2578" xr:uid="{00000000-0005-0000-0000-0000FA0A0000}"/>
    <cellStyle name="Normal 150 5" xfId="2579" xr:uid="{00000000-0005-0000-0000-0000FB0A0000}"/>
    <cellStyle name="Normal 150 6" xfId="2580" xr:uid="{00000000-0005-0000-0000-0000FC0A0000}"/>
    <cellStyle name="Normal 150 7" xfId="2581" xr:uid="{00000000-0005-0000-0000-0000FD0A0000}"/>
    <cellStyle name="Normal 150 8" xfId="2582" xr:uid="{00000000-0005-0000-0000-0000FE0A0000}"/>
    <cellStyle name="Normal 150 9" xfId="2583" xr:uid="{00000000-0005-0000-0000-0000FF0A0000}"/>
    <cellStyle name="Normal 151" xfId="2584" xr:uid="{00000000-0005-0000-0000-0000000B0000}"/>
    <cellStyle name="Normal 152" xfId="2585" xr:uid="{00000000-0005-0000-0000-0000010B0000}"/>
    <cellStyle name="Normal 153" xfId="2586" xr:uid="{00000000-0005-0000-0000-0000020B0000}"/>
    <cellStyle name="Normal 154" xfId="2587" xr:uid="{00000000-0005-0000-0000-0000030B0000}"/>
    <cellStyle name="Normal 155" xfId="2588" xr:uid="{00000000-0005-0000-0000-0000040B0000}"/>
    <cellStyle name="Normal 156" xfId="2589" xr:uid="{00000000-0005-0000-0000-0000050B0000}"/>
    <cellStyle name="Normal 157" xfId="2590" xr:uid="{00000000-0005-0000-0000-0000060B0000}"/>
    <cellStyle name="Normal 158" xfId="2591" xr:uid="{00000000-0005-0000-0000-0000070B0000}"/>
    <cellStyle name="Normal 159" xfId="2592" xr:uid="{00000000-0005-0000-0000-0000080B0000}"/>
    <cellStyle name="Normal 16" xfId="13" xr:uid="{00000000-0005-0000-0000-0000090B0000}"/>
    <cellStyle name="Normal 16 2" xfId="2593" xr:uid="{00000000-0005-0000-0000-00000A0B0000}"/>
    <cellStyle name="Normal 16 3" xfId="2594" xr:uid="{00000000-0005-0000-0000-00000B0B0000}"/>
    <cellStyle name="Normal 16 4" xfId="2595" xr:uid="{00000000-0005-0000-0000-00000C0B0000}"/>
    <cellStyle name="Normal 16 5" xfId="2596" xr:uid="{00000000-0005-0000-0000-00000D0B0000}"/>
    <cellStyle name="Normal 16 6" xfId="2597" xr:uid="{00000000-0005-0000-0000-00000E0B0000}"/>
    <cellStyle name="Normal 16 7" xfId="7074" xr:uid="{00000000-0005-0000-0000-00000F0B0000}"/>
    <cellStyle name="Normal 160" xfId="2598" xr:uid="{00000000-0005-0000-0000-0000100B0000}"/>
    <cellStyle name="Normal 161" xfId="2599" xr:uid="{00000000-0005-0000-0000-0000110B0000}"/>
    <cellStyle name="Normal 162" xfId="2600" xr:uid="{00000000-0005-0000-0000-0000120B0000}"/>
    <cellStyle name="Normal 163" xfId="2601" xr:uid="{00000000-0005-0000-0000-0000130B0000}"/>
    <cellStyle name="Normal 164" xfId="2602" xr:uid="{00000000-0005-0000-0000-0000140B0000}"/>
    <cellStyle name="Normal 165" xfId="2603" xr:uid="{00000000-0005-0000-0000-0000150B0000}"/>
    <cellStyle name="Normal 166" xfId="2604" xr:uid="{00000000-0005-0000-0000-0000160B0000}"/>
    <cellStyle name="Normal 167" xfId="2605" xr:uid="{00000000-0005-0000-0000-0000170B0000}"/>
    <cellStyle name="Normal 168" xfId="2606" xr:uid="{00000000-0005-0000-0000-0000180B0000}"/>
    <cellStyle name="Normal 169" xfId="2607" xr:uid="{00000000-0005-0000-0000-0000190B0000}"/>
    <cellStyle name="Normal 17" xfId="2608" xr:uid="{00000000-0005-0000-0000-00001A0B0000}"/>
    <cellStyle name="Normal 17 10" xfId="2609" xr:uid="{00000000-0005-0000-0000-00001B0B0000}"/>
    <cellStyle name="Normal 17 11" xfId="2610" xr:uid="{00000000-0005-0000-0000-00001C0B0000}"/>
    <cellStyle name="Normal 17 12" xfId="8878" xr:uid="{00000000-0005-0000-0000-000025000000}"/>
    <cellStyle name="Normal 17 2" xfId="2611" xr:uid="{00000000-0005-0000-0000-00001D0B0000}"/>
    <cellStyle name="Normal 17 3" xfId="2612" xr:uid="{00000000-0005-0000-0000-00001E0B0000}"/>
    <cellStyle name="Normal 17 4" xfId="2613" xr:uid="{00000000-0005-0000-0000-00001F0B0000}"/>
    <cellStyle name="Normal 17 5" xfId="2614" xr:uid="{00000000-0005-0000-0000-0000200B0000}"/>
    <cellStyle name="Normal 17 6" xfId="2615" xr:uid="{00000000-0005-0000-0000-0000210B0000}"/>
    <cellStyle name="Normal 17 7" xfId="2616" xr:uid="{00000000-0005-0000-0000-0000220B0000}"/>
    <cellStyle name="Normal 17 8" xfId="2617" xr:uid="{00000000-0005-0000-0000-0000230B0000}"/>
    <cellStyle name="Normal 17 9" xfId="2618" xr:uid="{00000000-0005-0000-0000-0000240B0000}"/>
    <cellStyle name="Normal 170" xfId="2619" xr:uid="{00000000-0005-0000-0000-0000250B0000}"/>
    <cellStyle name="Normal 171" xfId="2620" xr:uid="{00000000-0005-0000-0000-0000260B0000}"/>
    <cellStyle name="Normal 172" xfId="2621" xr:uid="{00000000-0005-0000-0000-0000270B0000}"/>
    <cellStyle name="Normal 173" xfId="2622" xr:uid="{00000000-0005-0000-0000-0000280B0000}"/>
    <cellStyle name="Normal 174" xfId="2623" xr:uid="{00000000-0005-0000-0000-0000290B0000}"/>
    <cellStyle name="Normal 175" xfId="2624" xr:uid="{00000000-0005-0000-0000-00002A0B0000}"/>
    <cellStyle name="Normal 176" xfId="2625" xr:uid="{00000000-0005-0000-0000-00002B0B0000}"/>
    <cellStyle name="Normal 177" xfId="2626" xr:uid="{00000000-0005-0000-0000-00002C0B0000}"/>
    <cellStyle name="Normal 178" xfId="2627" xr:uid="{00000000-0005-0000-0000-00002D0B0000}"/>
    <cellStyle name="Normal 179" xfId="2628" xr:uid="{00000000-0005-0000-0000-00002E0B0000}"/>
    <cellStyle name="Normal 18" xfId="2629" xr:uid="{00000000-0005-0000-0000-00002F0B0000}"/>
    <cellStyle name="Normal 18 10" xfId="2630" xr:uid="{00000000-0005-0000-0000-0000300B0000}"/>
    <cellStyle name="Normal 18 11" xfId="2631" xr:uid="{00000000-0005-0000-0000-0000310B0000}"/>
    <cellStyle name="Normal 18 12" xfId="2632" xr:uid="{00000000-0005-0000-0000-0000320B0000}"/>
    <cellStyle name="Normal 18 13" xfId="2633" xr:uid="{00000000-0005-0000-0000-0000330B0000}"/>
    <cellStyle name="Normal 18 14" xfId="2634" xr:uid="{00000000-0005-0000-0000-0000340B0000}"/>
    <cellStyle name="Normal 18 15" xfId="2635" xr:uid="{00000000-0005-0000-0000-0000350B0000}"/>
    <cellStyle name="Normal 18 16" xfId="2636" xr:uid="{00000000-0005-0000-0000-0000360B0000}"/>
    <cellStyle name="Normal 18 17" xfId="2637" xr:uid="{00000000-0005-0000-0000-0000370B0000}"/>
    <cellStyle name="Normal 18 2" xfId="2638" xr:uid="{00000000-0005-0000-0000-0000380B0000}"/>
    <cellStyle name="Normal 18 3" xfId="2639" xr:uid="{00000000-0005-0000-0000-0000390B0000}"/>
    <cellStyle name="Normal 18 4" xfId="2640" xr:uid="{00000000-0005-0000-0000-00003A0B0000}"/>
    <cellStyle name="Normal 18 5" xfId="2641" xr:uid="{00000000-0005-0000-0000-00003B0B0000}"/>
    <cellStyle name="Normal 18 6" xfId="2642" xr:uid="{00000000-0005-0000-0000-00003C0B0000}"/>
    <cellStyle name="Normal 18 7" xfId="2643" xr:uid="{00000000-0005-0000-0000-00003D0B0000}"/>
    <cellStyle name="Normal 18 8" xfId="2644" xr:uid="{00000000-0005-0000-0000-00003E0B0000}"/>
    <cellStyle name="Normal 18 9" xfId="2645" xr:uid="{00000000-0005-0000-0000-00003F0B0000}"/>
    <cellStyle name="Normal 180" xfId="2646" xr:uid="{00000000-0005-0000-0000-0000400B0000}"/>
    <cellStyle name="Normal 181" xfId="2647" xr:uid="{00000000-0005-0000-0000-0000410B0000}"/>
    <cellStyle name="Normal 182" xfId="2648" xr:uid="{00000000-0005-0000-0000-0000420B0000}"/>
    <cellStyle name="Normal 183" xfId="2649" xr:uid="{00000000-0005-0000-0000-0000430B0000}"/>
    <cellStyle name="Normal 184" xfId="2650" xr:uid="{00000000-0005-0000-0000-0000440B0000}"/>
    <cellStyle name="Normal 185" xfId="2651" xr:uid="{00000000-0005-0000-0000-0000450B0000}"/>
    <cellStyle name="Normal 186" xfId="2652" xr:uid="{00000000-0005-0000-0000-0000460B0000}"/>
    <cellStyle name="Normal 187" xfId="2653" xr:uid="{00000000-0005-0000-0000-0000470B0000}"/>
    <cellStyle name="Normal 188" xfId="2654" xr:uid="{00000000-0005-0000-0000-0000480B0000}"/>
    <cellStyle name="Normal 189" xfId="2655" xr:uid="{00000000-0005-0000-0000-0000490B0000}"/>
    <cellStyle name="Normal 19" xfId="14" xr:uid="{00000000-0005-0000-0000-00004A0B0000}"/>
    <cellStyle name="Normal 19 2" xfId="2656" xr:uid="{00000000-0005-0000-0000-00004B0B0000}"/>
    <cellStyle name="Normal 19 3" xfId="2657" xr:uid="{00000000-0005-0000-0000-00004C0B0000}"/>
    <cellStyle name="Normal 19 4" xfId="2658" xr:uid="{00000000-0005-0000-0000-00004D0B0000}"/>
    <cellStyle name="Normal 19 5" xfId="2659" xr:uid="{00000000-0005-0000-0000-00004E0B0000}"/>
    <cellStyle name="Normal 19 6" xfId="2660" xr:uid="{00000000-0005-0000-0000-00004F0B0000}"/>
    <cellStyle name="Normal 19 7" xfId="7075" xr:uid="{00000000-0005-0000-0000-0000500B0000}"/>
    <cellStyle name="Normal 190" xfId="2661" xr:uid="{00000000-0005-0000-0000-0000510B0000}"/>
    <cellStyle name="Normal 191" xfId="2662" xr:uid="{00000000-0005-0000-0000-0000520B0000}"/>
    <cellStyle name="Normal 192" xfId="2663" xr:uid="{00000000-0005-0000-0000-0000530B0000}"/>
    <cellStyle name="Normal 193" xfId="2664" xr:uid="{00000000-0005-0000-0000-0000540B0000}"/>
    <cellStyle name="Normal 194" xfId="2665" xr:uid="{00000000-0005-0000-0000-0000550B0000}"/>
    <cellStyle name="Normal 195" xfId="2666" xr:uid="{00000000-0005-0000-0000-0000560B0000}"/>
    <cellStyle name="Normal 196" xfId="2667" xr:uid="{00000000-0005-0000-0000-0000570B0000}"/>
    <cellStyle name="Normal 197" xfId="2668" xr:uid="{00000000-0005-0000-0000-0000580B0000}"/>
    <cellStyle name="Normal 198" xfId="2669" xr:uid="{00000000-0005-0000-0000-0000590B0000}"/>
    <cellStyle name="Normal 198 10" xfId="2670" xr:uid="{00000000-0005-0000-0000-00005A0B0000}"/>
    <cellStyle name="Normal 198 11" xfId="2671" xr:uid="{00000000-0005-0000-0000-00005B0B0000}"/>
    <cellStyle name="Normal 198 12" xfId="2672" xr:uid="{00000000-0005-0000-0000-00005C0B0000}"/>
    <cellStyle name="Normal 198 13" xfId="2673" xr:uid="{00000000-0005-0000-0000-00005D0B0000}"/>
    <cellStyle name="Normal 198 14" xfId="2674" xr:uid="{00000000-0005-0000-0000-00005E0B0000}"/>
    <cellStyle name="Normal 198 15" xfId="2675" xr:uid="{00000000-0005-0000-0000-00005F0B0000}"/>
    <cellStyle name="Normal 198 16" xfId="2676" xr:uid="{00000000-0005-0000-0000-0000600B0000}"/>
    <cellStyle name="Normal 198 2" xfId="2677" xr:uid="{00000000-0005-0000-0000-0000610B0000}"/>
    <cellStyle name="Normal 198 3" xfId="2678" xr:uid="{00000000-0005-0000-0000-0000620B0000}"/>
    <cellStyle name="Normal 198 4" xfId="2679" xr:uid="{00000000-0005-0000-0000-0000630B0000}"/>
    <cellStyle name="Normal 198 5" xfId="2680" xr:uid="{00000000-0005-0000-0000-0000640B0000}"/>
    <cellStyle name="Normal 198 6" xfId="2681" xr:uid="{00000000-0005-0000-0000-0000650B0000}"/>
    <cellStyle name="Normal 198 7" xfId="2682" xr:uid="{00000000-0005-0000-0000-0000660B0000}"/>
    <cellStyle name="Normal 198 8" xfId="2683" xr:uid="{00000000-0005-0000-0000-0000670B0000}"/>
    <cellStyle name="Normal 198 9" xfId="2684" xr:uid="{00000000-0005-0000-0000-0000680B0000}"/>
    <cellStyle name="Normal 199" xfId="2685" xr:uid="{00000000-0005-0000-0000-0000690B0000}"/>
    <cellStyle name="Normal 199 2" xfId="2686" xr:uid="{00000000-0005-0000-0000-00006A0B0000}"/>
    <cellStyle name="Normal 199 3" xfId="2687" xr:uid="{00000000-0005-0000-0000-00006B0B0000}"/>
    <cellStyle name="Normal 199 4" xfId="2688" xr:uid="{00000000-0005-0000-0000-00006C0B0000}"/>
    <cellStyle name="Normal 2" xfId="15" xr:uid="{00000000-0005-0000-0000-00006D0B0000}"/>
    <cellStyle name="Normal 2 10" xfId="2689" xr:uid="{00000000-0005-0000-0000-00006E0B0000}"/>
    <cellStyle name="Normal 2 10 10" xfId="2690" xr:uid="{00000000-0005-0000-0000-00006F0B0000}"/>
    <cellStyle name="Normal 2 10 11" xfId="2691" xr:uid="{00000000-0005-0000-0000-0000700B0000}"/>
    <cellStyle name="Normal 2 10 12" xfId="2692" xr:uid="{00000000-0005-0000-0000-0000710B0000}"/>
    <cellStyle name="Normal 2 10 13" xfId="2693" xr:uid="{00000000-0005-0000-0000-0000720B0000}"/>
    <cellStyle name="Normal 2 10 14" xfId="2694" xr:uid="{00000000-0005-0000-0000-0000730B0000}"/>
    <cellStyle name="Normal 2 10 15" xfId="2695" xr:uid="{00000000-0005-0000-0000-0000740B0000}"/>
    <cellStyle name="Normal 2 10 16" xfId="2696" xr:uid="{00000000-0005-0000-0000-0000750B0000}"/>
    <cellStyle name="Normal 2 10 17" xfId="2697" xr:uid="{00000000-0005-0000-0000-0000760B0000}"/>
    <cellStyle name="Normal 2 10 18" xfId="2698" xr:uid="{00000000-0005-0000-0000-0000770B0000}"/>
    <cellStyle name="Normal 2 10 19" xfId="2699" xr:uid="{00000000-0005-0000-0000-0000780B0000}"/>
    <cellStyle name="Normal 2 10 2" xfId="2700" xr:uid="{00000000-0005-0000-0000-0000790B0000}"/>
    <cellStyle name="Normal 2 10 2 2" xfId="2701" xr:uid="{00000000-0005-0000-0000-00007A0B0000}"/>
    <cellStyle name="Normal 2 10 20" xfId="2702" xr:uid="{00000000-0005-0000-0000-00007B0B0000}"/>
    <cellStyle name="Normal 2 10 21" xfId="2703" xr:uid="{00000000-0005-0000-0000-00007C0B0000}"/>
    <cellStyle name="Normal 2 10 22" xfId="2704" xr:uid="{00000000-0005-0000-0000-00007D0B0000}"/>
    <cellStyle name="Normal 2 10 23" xfId="2705" xr:uid="{00000000-0005-0000-0000-00007E0B0000}"/>
    <cellStyle name="Normal 2 10 24" xfId="2706" xr:uid="{00000000-0005-0000-0000-00007F0B0000}"/>
    <cellStyle name="Normal 2 10 25" xfId="2707" xr:uid="{00000000-0005-0000-0000-0000800B0000}"/>
    <cellStyle name="Normal 2 10 26" xfId="2708" xr:uid="{00000000-0005-0000-0000-0000810B0000}"/>
    <cellStyle name="Normal 2 10 3" xfId="2709" xr:uid="{00000000-0005-0000-0000-0000820B0000}"/>
    <cellStyle name="Normal 2 10 3 2" xfId="2710" xr:uid="{00000000-0005-0000-0000-0000830B0000}"/>
    <cellStyle name="Normal 2 10 4" xfId="2711" xr:uid="{00000000-0005-0000-0000-0000840B0000}"/>
    <cellStyle name="Normal 2 10 4 2" xfId="2712" xr:uid="{00000000-0005-0000-0000-0000850B0000}"/>
    <cellStyle name="Normal 2 10 5" xfId="2713" xr:uid="{00000000-0005-0000-0000-0000860B0000}"/>
    <cellStyle name="Normal 2 10 5 2" xfId="2714" xr:uid="{00000000-0005-0000-0000-0000870B0000}"/>
    <cellStyle name="Normal 2 10 6" xfId="2715" xr:uid="{00000000-0005-0000-0000-0000880B0000}"/>
    <cellStyle name="Normal 2 10 6 2" xfId="2716" xr:uid="{00000000-0005-0000-0000-0000890B0000}"/>
    <cellStyle name="Normal 2 10 7" xfId="2717" xr:uid="{00000000-0005-0000-0000-00008A0B0000}"/>
    <cellStyle name="Normal 2 10 7 2" xfId="2718" xr:uid="{00000000-0005-0000-0000-00008B0B0000}"/>
    <cellStyle name="Normal 2 10 8" xfId="2719" xr:uid="{00000000-0005-0000-0000-00008C0B0000}"/>
    <cellStyle name="Normal 2 10 9" xfId="2720" xr:uid="{00000000-0005-0000-0000-00008D0B0000}"/>
    <cellStyle name="Normal 2 100" xfId="2721" xr:uid="{00000000-0005-0000-0000-00008E0B0000}"/>
    <cellStyle name="Normal 2 101" xfId="2722" xr:uid="{00000000-0005-0000-0000-00008F0B0000}"/>
    <cellStyle name="Normal 2 102" xfId="2723" xr:uid="{00000000-0005-0000-0000-0000900B0000}"/>
    <cellStyle name="Normal 2 103" xfId="2724" xr:uid="{00000000-0005-0000-0000-0000910B0000}"/>
    <cellStyle name="Normal 2 104" xfId="2725" xr:uid="{00000000-0005-0000-0000-0000920B0000}"/>
    <cellStyle name="Normal 2 105" xfId="2726" xr:uid="{00000000-0005-0000-0000-0000930B0000}"/>
    <cellStyle name="Normal 2 106" xfId="2727" xr:uid="{00000000-0005-0000-0000-0000940B0000}"/>
    <cellStyle name="Normal 2 107" xfId="2728" xr:uid="{00000000-0005-0000-0000-0000950B0000}"/>
    <cellStyle name="Normal 2 108" xfId="2729" xr:uid="{00000000-0005-0000-0000-0000960B0000}"/>
    <cellStyle name="Normal 2 109" xfId="2730" xr:uid="{00000000-0005-0000-0000-0000970B0000}"/>
    <cellStyle name="Normal 2 11" xfId="2731" xr:uid="{00000000-0005-0000-0000-0000980B0000}"/>
    <cellStyle name="Normal 2 11 10" xfId="2732" xr:uid="{00000000-0005-0000-0000-0000990B0000}"/>
    <cellStyle name="Normal 2 11 11" xfId="2733" xr:uid="{00000000-0005-0000-0000-00009A0B0000}"/>
    <cellStyle name="Normal 2 11 12" xfId="2734" xr:uid="{00000000-0005-0000-0000-00009B0B0000}"/>
    <cellStyle name="Normal 2 11 13" xfId="2735" xr:uid="{00000000-0005-0000-0000-00009C0B0000}"/>
    <cellStyle name="Normal 2 11 14" xfId="2736" xr:uid="{00000000-0005-0000-0000-00009D0B0000}"/>
    <cellStyle name="Normal 2 11 15" xfId="2737" xr:uid="{00000000-0005-0000-0000-00009E0B0000}"/>
    <cellStyle name="Normal 2 11 16" xfId="2738" xr:uid="{00000000-0005-0000-0000-00009F0B0000}"/>
    <cellStyle name="Normal 2 11 17" xfId="2739" xr:uid="{00000000-0005-0000-0000-0000A00B0000}"/>
    <cellStyle name="Normal 2 11 18" xfId="2740" xr:uid="{00000000-0005-0000-0000-0000A10B0000}"/>
    <cellStyle name="Normal 2 11 19" xfId="2741" xr:uid="{00000000-0005-0000-0000-0000A20B0000}"/>
    <cellStyle name="Normal 2 11 2" xfId="2742" xr:uid="{00000000-0005-0000-0000-0000A30B0000}"/>
    <cellStyle name="Normal 2 11 2 2" xfId="2743" xr:uid="{00000000-0005-0000-0000-0000A40B0000}"/>
    <cellStyle name="Normal 2 11 20" xfId="2744" xr:uid="{00000000-0005-0000-0000-0000A50B0000}"/>
    <cellStyle name="Normal 2 11 21" xfId="2745" xr:uid="{00000000-0005-0000-0000-0000A60B0000}"/>
    <cellStyle name="Normal 2 11 22" xfId="2746" xr:uid="{00000000-0005-0000-0000-0000A70B0000}"/>
    <cellStyle name="Normal 2 11 23" xfId="2747" xr:uid="{00000000-0005-0000-0000-0000A80B0000}"/>
    <cellStyle name="Normal 2 11 24" xfId="2748" xr:uid="{00000000-0005-0000-0000-0000A90B0000}"/>
    <cellStyle name="Normal 2 11 25" xfId="2749" xr:uid="{00000000-0005-0000-0000-0000AA0B0000}"/>
    <cellStyle name="Normal 2 11 26" xfId="2750" xr:uid="{00000000-0005-0000-0000-0000AB0B0000}"/>
    <cellStyle name="Normal 2 11 27" xfId="8883" xr:uid="{4C381A74-5661-44C8-9030-51DDF28845DD}"/>
    <cellStyle name="Normal 2 11 3" xfId="2751" xr:uid="{00000000-0005-0000-0000-0000AC0B0000}"/>
    <cellStyle name="Normal 2 11 3 2" xfId="2752" xr:uid="{00000000-0005-0000-0000-0000AD0B0000}"/>
    <cellStyle name="Normal 2 11 4" xfId="2753" xr:uid="{00000000-0005-0000-0000-0000AE0B0000}"/>
    <cellStyle name="Normal 2 11 4 2" xfId="2754" xr:uid="{00000000-0005-0000-0000-0000AF0B0000}"/>
    <cellStyle name="Normal 2 11 5" xfId="2755" xr:uid="{00000000-0005-0000-0000-0000B00B0000}"/>
    <cellStyle name="Normal 2 11 5 2" xfId="2756" xr:uid="{00000000-0005-0000-0000-0000B10B0000}"/>
    <cellStyle name="Normal 2 11 6" xfId="2757" xr:uid="{00000000-0005-0000-0000-0000B20B0000}"/>
    <cellStyle name="Normal 2 11 6 2" xfId="2758" xr:uid="{00000000-0005-0000-0000-0000B30B0000}"/>
    <cellStyle name="Normal 2 11 7" xfId="2759" xr:uid="{00000000-0005-0000-0000-0000B40B0000}"/>
    <cellStyle name="Normal 2 11 7 2" xfId="2760" xr:uid="{00000000-0005-0000-0000-0000B50B0000}"/>
    <cellStyle name="Normal 2 11 8" xfId="2761" xr:uid="{00000000-0005-0000-0000-0000B60B0000}"/>
    <cellStyle name="Normal 2 11 9" xfId="2762" xr:uid="{00000000-0005-0000-0000-0000B70B0000}"/>
    <cellStyle name="Normal 2 110" xfId="2763" xr:uid="{00000000-0005-0000-0000-0000B80B0000}"/>
    <cellStyle name="Normal 2 111" xfId="2764" xr:uid="{00000000-0005-0000-0000-0000B90B0000}"/>
    <cellStyle name="Normal 2 12" xfId="2765" xr:uid="{00000000-0005-0000-0000-0000BA0B0000}"/>
    <cellStyle name="Normal 2 12 10" xfId="2766" xr:uid="{00000000-0005-0000-0000-0000BB0B0000}"/>
    <cellStyle name="Normal 2 12 11" xfId="2767" xr:uid="{00000000-0005-0000-0000-0000BC0B0000}"/>
    <cellStyle name="Normal 2 12 12" xfId="2768" xr:uid="{00000000-0005-0000-0000-0000BD0B0000}"/>
    <cellStyle name="Normal 2 12 13" xfId="2769" xr:uid="{00000000-0005-0000-0000-0000BE0B0000}"/>
    <cellStyle name="Normal 2 12 14" xfId="2770" xr:uid="{00000000-0005-0000-0000-0000BF0B0000}"/>
    <cellStyle name="Normal 2 12 15" xfId="2771" xr:uid="{00000000-0005-0000-0000-0000C00B0000}"/>
    <cellStyle name="Normal 2 12 16" xfId="2772" xr:uid="{00000000-0005-0000-0000-0000C10B0000}"/>
    <cellStyle name="Normal 2 12 17" xfId="2773" xr:uid="{00000000-0005-0000-0000-0000C20B0000}"/>
    <cellStyle name="Normal 2 12 18" xfId="2774" xr:uid="{00000000-0005-0000-0000-0000C30B0000}"/>
    <cellStyle name="Normal 2 12 19" xfId="2775" xr:uid="{00000000-0005-0000-0000-0000C40B0000}"/>
    <cellStyle name="Normal 2 12 2" xfId="2776" xr:uid="{00000000-0005-0000-0000-0000C50B0000}"/>
    <cellStyle name="Normal 2 12 2 2" xfId="2777" xr:uid="{00000000-0005-0000-0000-0000C60B0000}"/>
    <cellStyle name="Normal 2 12 20" xfId="2778" xr:uid="{00000000-0005-0000-0000-0000C70B0000}"/>
    <cellStyle name="Normal 2 12 21" xfId="2779" xr:uid="{00000000-0005-0000-0000-0000C80B0000}"/>
    <cellStyle name="Normal 2 12 22" xfId="2780" xr:uid="{00000000-0005-0000-0000-0000C90B0000}"/>
    <cellStyle name="Normal 2 12 23" xfId="2781" xr:uid="{00000000-0005-0000-0000-0000CA0B0000}"/>
    <cellStyle name="Normal 2 12 24" xfId="2782" xr:uid="{00000000-0005-0000-0000-0000CB0B0000}"/>
    <cellStyle name="Normal 2 12 25" xfId="2783" xr:uid="{00000000-0005-0000-0000-0000CC0B0000}"/>
    <cellStyle name="Normal 2 12 26" xfId="2784" xr:uid="{00000000-0005-0000-0000-0000CD0B0000}"/>
    <cellStyle name="Normal 2 12 3" xfId="2785" xr:uid="{00000000-0005-0000-0000-0000CE0B0000}"/>
    <cellStyle name="Normal 2 12 3 2" xfId="2786" xr:uid="{00000000-0005-0000-0000-0000CF0B0000}"/>
    <cellStyle name="Normal 2 12 4" xfId="2787" xr:uid="{00000000-0005-0000-0000-0000D00B0000}"/>
    <cellStyle name="Normal 2 12 4 2" xfId="2788" xr:uid="{00000000-0005-0000-0000-0000D10B0000}"/>
    <cellStyle name="Normal 2 12 5" xfId="2789" xr:uid="{00000000-0005-0000-0000-0000D20B0000}"/>
    <cellStyle name="Normal 2 12 5 2" xfId="2790" xr:uid="{00000000-0005-0000-0000-0000D30B0000}"/>
    <cellStyle name="Normal 2 12 6" xfId="2791" xr:uid="{00000000-0005-0000-0000-0000D40B0000}"/>
    <cellStyle name="Normal 2 12 6 2" xfId="2792" xr:uid="{00000000-0005-0000-0000-0000D50B0000}"/>
    <cellStyle name="Normal 2 12 7" xfId="2793" xr:uid="{00000000-0005-0000-0000-0000D60B0000}"/>
    <cellStyle name="Normal 2 12 7 2" xfId="2794" xr:uid="{00000000-0005-0000-0000-0000D70B0000}"/>
    <cellStyle name="Normal 2 12 8" xfId="2795" xr:uid="{00000000-0005-0000-0000-0000D80B0000}"/>
    <cellStyle name="Normal 2 12 9" xfId="2796" xr:uid="{00000000-0005-0000-0000-0000D90B0000}"/>
    <cellStyle name="Normal 2 13" xfId="2797" xr:uid="{00000000-0005-0000-0000-0000DA0B0000}"/>
    <cellStyle name="Normal 2 13 10" xfId="2798" xr:uid="{00000000-0005-0000-0000-0000DB0B0000}"/>
    <cellStyle name="Normal 2 13 11" xfId="2799" xr:uid="{00000000-0005-0000-0000-0000DC0B0000}"/>
    <cellStyle name="Normal 2 13 12" xfId="2800" xr:uid="{00000000-0005-0000-0000-0000DD0B0000}"/>
    <cellStyle name="Normal 2 13 13" xfId="2801" xr:uid="{00000000-0005-0000-0000-0000DE0B0000}"/>
    <cellStyle name="Normal 2 13 14" xfId="2802" xr:uid="{00000000-0005-0000-0000-0000DF0B0000}"/>
    <cellStyle name="Normal 2 13 15" xfId="2803" xr:uid="{00000000-0005-0000-0000-0000E00B0000}"/>
    <cellStyle name="Normal 2 13 16" xfId="2804" xr:uid="{00000000-0005-0000-0000-0000E10B0000}"/>
    <cellStyle name="Normal 2 13 17" xfId="2805" xr:uid="{00000000-0005-0000-0000-0000E20B0000}"/>
    <cellStyle name="Normal 2 13 18" xfId="2806" xr:uid="{00000000-0005-0000-0000-0000E30B0000}"/>
    <cellStyle name="Normal 2 13 19" xfId="2807" xr:uid="{00000000-0005-0000-0000-0000E40B0000}"/>
    <cellStyle name="Normal 2 13 2" xfId="2808" xr:uid="{00000000-0005-0000-0000-0000E50B0000}"/>
    <cellStyle name="Normal 2 13 2 2" xfId="2809" xr:uid="{00000000-0005-0000-0000-0000E60B0000}"/>
    <cellStyle name="Normal 2 13 20" xfId="2810" xr:uid="{00000000-0005-0000-0000-0000E70B0000}"/>
    <cellStyle name="Normal 2 13 21" xfId="2811" xr:uid="{00000000-0005-0000-0000-0000E80B0000}"/>
    <cellStyle name="Normal 2 13 22" xfId="2812" xr:uid="{00000000-0005-0000-0000-0000E90B0000}"/>
    <cellStyle name="Normal 2 13 23" xfId="2813" xr:uid="{00000000-0005-0000-0000-0000EA0B0000}"/>
    <cellStyle name="Normal 2 13 24" xfId="2814" xr:uid="{00000000-0005-0000-0000-0000EB0B0000}"/>
    <cellStyle name="Normal 2 13 25" xfId="2815" xr:uid="{00000000-0005-0000-0000-0000EC0B0000}"/>
    <cellStyle name="Normal 2 13 26" xfId="2816" xr:uid="{00000000-0005-0000-0000-0000ED0B0000}"/>
    <cellStyle name="Normal 2 13 3" xfId="2817" xr:uid="{00000000-0005-0000-0000-0000EE0B0000}"/>
    <cellStyle name="Normal 2 13 3 2" xfId="2818" xr:uid="{00000000-0005-0000-0000-0000EF0B0000}"/>
    <cellStyle name="Normal 2 13 4" xfId="2819" xr:uid="{00000000-0005-0000-0000-0000F00B0000}"/>
    <cellStyle name="Normal 2 13 4 2" xfId="2820" xr:uid="{00000000-0005-0000-0000-0000F10B0000}"/>
    <cellStyle name="Normal 2 13 5" xfId="2821" xr:uid="{00000000-0005-0000-0000-0000F20B0000}"/>
    <cellStyle name="Normal 2 13 5 2" xfId="2822" xr:uid="{00000000-0005-0000-0000-0000F30B0000}"/>
    <cellStyle name="Normal 2 13 6" xfId="2823" xr:uid="{00000000-0005-0000-0000-0000F40B0000}"/>
    <cellStyle name="Normal 2 13 6 2" xfId="2824" xr:uid="{00000000-0005-0000-0000-0000F50B0000}"/>
    <cellStyle name="Normal 2 13 7" xfId="2825" xr:uid="{00000000-0005-0000-0000-0000F60B0000}"/>
    <cellStyle name="Normal 2 13 7 2" xfId="2826" xr:uid="{00000000-0005-0000-0000-0000F70B0000}"/>
    <cellStyle name="Normal 2 13 8" xfId="2827" xr:uid="{00000000-0005-0000-0000-0000F80B0000}"/>
    <cellStyle name="Normal 2 13 9" xfId="2828" xr:uid="{00000000-0005-0000-0000-0000F90B0000}"/>
    <cellStyle name="Normal 2 14" xfId="2829" xr:uid="{00000000-0005-0000-0000-0000FA0B0000}"/>
    <cellStyle name="Normal 2 14 10" xfId="2830" xr:uid="{00000000-0005-0000-0000-0000FB0B0000}"/>
    <cellStyle name="Normal 2 14 11" xfId="2831" xr:uid="{00000000-0005-0000-0000-0000FC0B0000}"/>
    <cellStyle name="Normal 2 14 12" xfId="2832" xr:uid="{00000000-0005-0000-0000-0000FD0B0000}"/>
    <cellStyle name="Normal 2 14 13" xfId="2833" xr:uid="{00000000-0005-0000-0000-0000FE0B0000}"/>
    <cellStyle name="Normal 2 14 14" xfId="2834" xr:uid="{00000000-0005-0000-0000-0000FF0B0000}"/>
    <cellStyle name="Normal 2 14 15" xfId="2835" xr:uid="{00000000-0005-0000-0000-0000000C0000}"/>
    <cellStyle name="Normal 2 14 16" xfId="2836" xr:uid="{00000000-0005-0000-0000-0000010C0000}"/>
    <cellStyle name="Normal 2 14 17" xfId="2837" xr:uid="{00000000-0005-0000-0000-0000020C0000}"/>
    <cellStyle name="Normal 2 14 18" xfId="2838" xr:uid="{00000000-0005-0000-0000-0000030C0000}"/>
    <cellStyle name="Normal 2 14 19" xfId="2839" xr:uid="{00000000-0005-0000-0000-0000040C0000}"/>
    <cellStyle name="Normal 2 14 2" xfId="2840" xr:uid="{00000000-0005-0000-0000-0000050C0000}"/>
    <cellStyle name="Normal 2 14 20" xfId="2841" xr:uid="{00000000-0005-0000-0000-0000060C0000}"/>
    <cellStyle name="Normal 2 14 21" xfId="2842" xr:uid="{00000000-0005-0000-0000-0000070C0000}"/>
    <cellStyle name="Normal 2 14 22" xfId="2843" xr:uid="{00000000-0005-0000-0000-0000080C0000}"/>
    <cellStyle name="Normal 2 14 23" xfId="2844" xr:uid="{00000000-0005-0000-0000-0000090C0000}"/>
    <cellStyle name="Normal 2 14 24" xfId="2845" xr:uid="{00000000-0005-0000-0000-00000A0C0000}"/>
    <cellStyle name="Normal 2 14 25" xfId="2846" xr:uid="{00000000-0005-0000-0000-00000B0C0000}"/>
    <cellStyle name="Normal 2 14 26" xfId="2847" xr:uid="{00000000-0005-0000-0000-00000C0C0000}"/>
    <cellStyle name="Normal 2 14 3" xfId="2848" xr:uid="{00000000-0005-0000-0000-00000D0C0000}"/>
    <cellStyle name="Normal 2 14 4" xfId="2849" xr:uid="{00000000-0005-0000-0000-00000E0C0000}"/>
    <cellStyle name="Normal 2 14 5" xfId="2850" xr:uid="{00000000-0005-0000-0000-00000F0C0000}"/>
    <cellStyle name="Normal 2 14 6" xfId="2851" xr:uid="{00000000-0005-0000-0000-0000100C0000}"/>
    <cellStyle name="Normal 2 14 7" xfId="2852" xr:uid="{00000000-0005-0000-0000-0000110C0000}"/>
    <cellStyle name="Normal 2 14 8" xfId="2853" xr:uid="{00000000-0005-0000-0000-0000120C0000}"/>
    <cellStyle name="Normal 2 14 9" xfId="2854" xr:uid="{00000000-0005-0000-0000-0000130C0000}"/>
    <cellStyle name="Normal 2 15" xfId="2855" xr:uid="{00000000-0005-0000-0000-0000140C0000}"/>
    <cellStyle name="Normal 2 15 10" xfId="2856" xr:uid="{00000000-0005-0000-0000-0000150C0000}"/>
    <cellStyle name="Normal 2 15 11" xfId="2857" xr:uid="{00000000-0005-0000-0000-0000160C0000}"/>
    <cellStyle name="Normal 2 15 12" xfId="2858" xr:uid="{00000000-0005-0000-0000-0000170C0000}"/>
    <cellStyle name="Normal 2 15 13" xfId="2859" xr:uid="{00000000-0005-0000-0000-0000180C0000}"/>
    <cellStyle name="Normal 2 15 14" xfId="2860" xr:uid="{00000000-0005-0000-0000-0000190C0000}"/>
    <cellStyle name="Normal 2 15 15" xfId="2861" xr:uid="{00000000-0005-0000-0000-00001A0C0000}"/>
    <cellStyle name="Normal 2 15 16" xfId="2862" xr:uid="{00000000-0005-0000-0000-00001B0C0000}"/>
    <cellStyle name="Normal 2 15 17" xfId="2863" xr:uid="{00000000-0005-0000-0000-00001C0C0000}"/>
    <cellStyle name="Normal 2 15 18" xfId="2864" xr:uid="{00000000-0005-0000-0000-00001D0C0000}"/>
    <cellStyle name="Normal 2 15 19" xfId="2865" xr:uid="{00000000-0005-0000-0000-00001E0C0000}"/>
    <cellStyle name="Normal 2 15 2" xfId="2866" xr:uid="{00000000-0005-0000-0000-00001F0C0000}"/>
    <cellStyle name="Normal 2 15 20" xfId="2867" xr:uid="{00000000-0005-0000-0000-0000200C0000}"/>
    <cellStyle name="Normal 2 15 21" xfId="2868" xr:uid="{00000000-0005-0000-0000-0000210C0000}"/>
    <cellStyle name="Normal 2 15 22" xfId="2869" xr:uid="{00000000-0005-0000-0000-0000220C0000}"/>
    <cellStyle name="Normal 2 15 23" xfId="2870" xr:uid="{00000000-0005-0000-0000-0000230C0000}"/>
    <cellStyle name="Normal 2 15 24" xfId="2871" xr:uid="{00000000-0005-0000-0000-0000240C0000}"/>
    <cellStyle name="Normal 2 15 25" xfId="2872" xr:uid="{00000000-0005-0000-0000-0000250C0000}"/>
    <cellStyle name="Normal 2 15 26" xfId="2873" xr:uid="{00000000-0005-0000-0000-0000260C0000}"/>
    <cellStyle name="Normal 2 15 3" xfId="2874" xr:uid="{00000000-0005-0000-0000-0000270C0000}"/>
    <cellStyle name="Normal 2 15 4" xfId="2875" xr:uid="{00000000-0005-0000-0000-0000280C0000}"/>
    <cellStyle name="Normal 2 15 5" xfId="2876" xr:uid="{00000000-0005-0000-0000-0000290C0000}"/>
    <cellStyle name="Normal 2 15 6" xfId="2877" xr:uid="{00000000-0005-0000-0000-00002A0C0000}"/>
    <cellStyle name="Normal 2 15 7" xfId="2878" xr:uid="{00000000-0005-0000-0000-00002B0C0000}"/>
    <cellStyle name="Normal 2 15 8" xfId="2879" xr:uid="{00000000-0005-0000-0000-00002C0C0000}"/>
    <cellStyle name="Normal 2 15 9" xfId="2880" xr:uid="{00000000-0005-0000-0000-00002D0C0000}"/>
    <cellStyle name="Normal 2 16" xfId="2881" xr:uid="{00000000-0005-0000-0000-00002E0C0000}"/>
    <cellStyle name="Normal 2 16 10" xfId="2882" xr:uid="{00000000-0005-0000-0000-00002F0C0000}"/>
    <cellStyle name="Normal 2 16 11" xfId="2883" xr:uid="{00000000-0005-0000-0000-0000300C0000}"/>
    <cellStyle name="Normal 2 16 12" xfId="2884" xr:uid="{00000000-0005-0000-0000-0000310C0000}"/>
    <cellStyle name="Normal 2 16 13" xfId="2885" xr:uid="{00000000-0005-0000-0000-0000320C0000}"/>
    <cellStyle name="Normal 2 16 14" xfId="2886" xr:uid="{00000000-0005-0000-0000-0000330C0000}"/>
    <cellStyle name="Normal 2 16 15" xfId="2887" xr:uid="{00000000-0005-0000-0000-0000340C0000}"/>
    <cellStyle name="Normal 2 16 16" xfId="2888" xr:uid="{00000000-0005-0000-0000-0000350C0000}"/>
    <cellStyle name="Normal 2 16 17" xfId="2889" xr:uid="{00000000-0005-0000-0000-0000360C0000}"/>
    <cellStyle name="Normal 2 16 18" xfId="2890" xr:uid="{00000000-0005-0000-0000-0000370C0000}"/>
    <cellStyle name="Normal 2 16 19" xfId="2891" xr:uid="{00000000-0005-0000-0000-0000380C0000}"/>
    <cellStyle name="Normal 2 16 2" xfId="2892" xr:uid="{00000000-0005-0000-0000-0000390C0000}"/>
    <cellStyle name="Normal 2 16 20" xfId="2893" xr:uid="{00000000-0005-0000-0000-00003A0C0000}"/>
    <cellStyle name="Normal 2 16 21" xfId="2894" xr:uid="{00000000-0005-0000-0000-00003B0C0000}"/>
    <cellStyle name="Normal 2 16 22" xfId="2895" xr:uid="{00000000-0005-0000-0000-00003C0C0000}"/>
    <cellStyle name="Normal 2 16 23" xfId="2896" xr:uid="{00000000-0005-0000-0000-00003D0C0000}"/>
    <cellStyle name="Normal 2 16 24" xfId="2897" xr:uid="{00000000-0005-0000-0000-00003E0C0000}"/>
    <cellStyle name="Normal 2 16 25" xfId="2898" xr:uid="{00000000-0005-0000-0000-00003F0C0000}"/>
    <cellStyle name="Normal 2 16 26" xfId="2899" xr:uid="{00000000-0005-0000-0000-0000400C0000}"/>
    <cellStyle name="Normal 2 16 3" xfId="2900" xr:uid="{00000000-0005-0000-0000-0000410C0000}"/>
    <cellStyle name="Normal 2 16 4" xfId="2901" xr:uid="{00000000-0005-0000-0000-0000420C0000}"/>
    <cellStyle name="Normal 2 16 5" xfId="2902" xr:uid="{00000000-0005-0000-0000-0000430C0000}"/>
    <cellStyle name="Normal 2 16 6" xfId="2903" xr:uid="{00000000-0005-0000-0000-0000440C0000}"/>
    <cellStyle name="Normal 2 16 7" xfId="2904" xr:uid="{00000000-0005-0000-0000-0000450C0000}"/>
    <cellStyle name="Normal 2 16 8" xfId="2905" xr:uid="{00000000-0005-0000-0000-0000460C0000}"/>
    <cellStyle name="Normal 2 16 9" xfId="2906" xr:uid="{00000000-0005-0000-0000-0000470C0000}"/>
    <cellStyle name="Normal 2 17" xfId="2907" xr:uid="{00000000-0005-0000-0000-0000480C0000}"/>
    <cellStyle name="Normal 2 17 10" xfId="2908" xr:uid="{00000000-0005-0000-0000-0000490C0000}"/>
    <cellStyle name="Normal 2 17 11" xfId="2909" xr:uid="{00000000-0005-0000-0000-00004A0C0000}"/>
    <cellStyle name="Normal 2 17 12" xfId="2910" xr:uid="{00000000-0005-0000-0000-00004B0C0000}"/>
    <cellStyle name="Normal 2 17 13" xfId="2911" xr:uid="{00000000-0005-0000-0000-00004C0C0000}"/>
    <cellStyle name="Normal 2 17 14" xfId="2912" xr:uid="{00000000-0005-0000-0000-00004D0C0000}"/>
    <cellStyle name="Normal 2 17 15" xfId="2913" xr:uid="{00000000-0005-0000-0000-00004E0C0000}"/>
    <cellStyle name="Normal 2 17 16" xfId="2914" xr:uid="{00000000-0005-0000-0000-00004F0C0000}"/>
    <cellStyle name="Normal 2 17 17" xfId="2915" xr:uid="{00000000-0005-0000-0000-0000500C0000}"/>
    <cellStyle name="Normal 2 17 18" xfId="2916" xr:uid="{00000000-0005-0000-0000-0000510C0000}"/>
    <cellStyle name="Normal 2 17 19" xfId="2917" xr:uid="{00000000-0005-0000-0000-0000520C0000}"/>
    <cellStyle name="Normal 2 17 2" xfId="2918" xr:uid="{00000000-0005-0000-0000-0000530C0000}"/>
    <cellStyle name="Normal 2 17 20" xfId="2919" xr:uid="{00000000-0005-0000-0000-0000540C0000}"/>
    <cellStyle name="Normal 2 17 21" xfId="2920" xr:uid="{00000000-0005-0000-0000-0000550C0000}"/>
    <cellStyle name="Normal 2 17 22" xfId="2921" xr:uid="{00000000-0005-0000-0000-0000560C0000}"/>
    <cellStyle name="Normal 2 17 23" xfId="2922" xr:uid="{00000000-0005-0000-0000-0000570C0000}"/>
    <cellStyle name="Normal 2 17 24" xfId="2923" xr:uid="{00000000-0005-0000-0000-0000580C0000}"/>
    <cellStyle name="Normal 2 17 25" xfId="2924" xr:uid="{00000000-0005-0000-0000-0000590C0000}"/>
    <cellStyle name="Normal 2 17 26" xfId="2925" xr:uid="{00000000-0005-0000-0000-00005A0C0000}"/>
    <cellStyle name="Normal 2 17 3" xfId="2926" xr:uid="{00000000-0005-0000-0000-00005B0C0000}"/>
    <cellStyle name="Normal 2 17 4" xfId="2927" xr:uid="{00000000-0005-0000-0000-00005C0C0000}"/>
    <cellStyle name="Normal 2 17 5" xfId="2928" xr:uid="{00000000-0005-0000-0000-00005D0C0000}"/>
    <cellStyle name="Normal 2 17 6" xfId="2929" xr:uid="{00000000-0005-0000-0000-00005E0C0000}"/>
    <cellStyle name="Normal 2 17 7" xfId="2930" xr:uid="{00000000-0005-0000-0000-00005F0C0000}"/>
    <cellStyle name="Normal 2 17 8" xfId="2931" xr:uid="{00000000-0005-0000-0000-0000600C0000}"/>
    <cellStyle name="Normal 2 17 9" xfId="2932" xr:uid="{00000000-0005-0000-0000-0000610C0000}"/>
    <cellStyle name="Normal 2 18" xfId="2933" xr:uid="{00000000-0005-0000-0000-0000620C0000}"/>
    <cellStyle name="Normal 2 18 10" xfId="2934" xr:uid="{00000000-0005-0000-0000-0000630C0000}"/>
    <cellStyle name="Normal 2 18 11" xfId="2935" xr:uid="{00000000-0005-0000-0000-0000640C0000}"/>
    <cellStyle name="Normal 2 18 12" xfId="2936" xr:uid="{00000000-0005-0000-0000-0000650C0000}"/>
    <cellStyle name="Normal 2 18 13" xfId="2937" xr:uid="{00000000-0005-0000-0000-0000660C0000}"/>
    <cellStyle name="Normal 2 18 14" xfId="2938" xr:uid="{00000000-0005-0000-0000-0000670C0000}"/>
    <cellStyle name="Normal 2 18 15" xfId="2939" xr:uid="{00000000-0005-0000-0000-0000680C0000}"/>
    <cellStyle name="Normal 2 18 16" xfId="2940" xr:uid="{00000000-0005-0000-0000-0000690C0000}"/>
    <cellStyle name="Normal 2 18 17" xfId="2941" xr:uid="{00000000-0005-0000-0000-00006A0C0000}"/>
    <cellStyle name="Normal 2 18 18" xfId="2942" xr:uid="{00000000-0005-0000-0000-00006B0C0000}"/>
    <cellStyle name="Normal 2 18 19" xfId="2943" xr:uid="{00000000-0005-0000-0000-00006C0C0000}"/>
    <cellStyle name="Normal 2 18 2" xfId="2944" xr:uid="{00000000-0005-0000-0000-00006D0C0000}"/>
    <cellStyle name="Normal 2 18 2 2" xfId="7375" xr:uid="{00000000-0005-0000-0000-00006E0C0000}"/>
    <cellStyle name="Normal 2 18 2 3" xfId="7366" xr:uid="{00000000-0005-0000-0000-00006F0C0000}"/>
    <cellStyle name="Normal 2 18 2 4" xfId="8793" xr:uid="{00000000-0005-0000-0000-0000700C0000}"/>
    <cellStyle name="Normal 2 18 20" xfId="2945" xr:uid="{00000000-0005-0000-0000-0000710C0000}"/>
    <cellStyle name="Normal 2 18 21" xfId="2946" xr:uid="{00000000-0005-0000-0000-0000720C0000}"/>
    <cellStyle name="Normal 2 18 22" xfId="2947" xr:uid="{00000000-0005-0000-0000-0000730C0000}"/>
    <cellStyle name="Normal 2 18 23" xfId="2948" xr:uid="{00000000-0005-0000-0000-0000740C0000}"/>
    <cellStyle name="Normal 2 18 24" xfId="2949" xr:uid="{00000000-0005-0000-0000-0000750C0000}"/>
    <cellStyle name="Normal 2 18 25" xfId="2950" xr:uid="{00000000-0005-0000-0000-0000760C0000}"/>
    <cellStyle name="Normal 2 18 3" xfId="2951" xr:uid="{00000000-0005-0000-0000-0000770C0000}"/>
    <cellStyle name="Normal 2 18 3 2" xfId="7595" xr:uid="{00000000-0005-0000-0000-0000780C0000}"/>
    <cellStyle name="Normal 2 18 4" xfId="2952" xr:uid="{00000000-0005-0000-0000-0000790C0000}"/>
    <cellStyle name="Normal 2 18 4 2" xfId="7593" xr:uid="{00000000-0005-0000-0000-00007A0C0000}"/>
    <cellStyle name="Normal 2 18 5" xfId="2953" xr:uid="{00000000-0005-0000-0000-00007B0C0000}"/>
    <cellStyle name="Normal 2 18 5 2" xfId="7594" xr:uid="{00000000-0005-0000-0000-00007C0C0000}"/>
    <cellStyle name="Normal 2 18 6" xfId="2954" xr:uid="{00000000-0005-0000-0000-00007D0C0000}"/>
    <cellStyle name="Normal 2 18 6 2" xfId="8461" xr:uid="{00000000-0005-0000-0000-00007E0C0000}"/>
    <cellStyle name="Normal 2 18 7" xfId="2955" xr:uid="{00000000-0005-0000-0000-00007F0C0000}"/>
    <cellStyle name="Normal 2 18 7 2" xfId="8537" xr:uid="{00000000-0005-0000-0000-0000800C0000}"/>
    <cellStyle name="Normal 2 18 8" xfId="2956" xr:uid="{00000000-0005-0000-0000-0000810C0000}"/>
    <cellStyle name="Normal 2 18 9" xfId="2957" xr:uid="{00000000-0005-0000-0000-0000820C0000}"/>
    <cellStyle name="Normal 2 19" xfId="2958" xr:uid="{00000000-0005-0000-0000-0000830C0000}"/>
    <cellStyle name="Normal 2 19 10" xfId="2959" xr:uid="{00000000-0005-0000-0000-0000840C0000}"/>
    <cellStyle name="Normal 2 19 11" xfId="2960" xr:uid="{00000000-0005-0000-0000-0000850C0000}"/>
    <cellStyle name="Normal 2 19 12" xfId="2961" xr:uid="{00000000-0005-0000-0000-0000860C0000}"/>
    <cellStyle name="Normal 2 19 13" xfId="2962" xr:uid="{00000000-0005-0000-0000-0000870C0000}"/>
    <cellStyle name="Normal 2 19 14" xfId="2963" xr:uid="{00000000-0005-0000-0000-0000880C0000}"/>
    <cellStyle name="Normal 2 19 15" xfId="2964" xr:uid="{00000000-0005-0000-0000-0000890C0000}"/>
    <cellStyle name="Normal 2 19 16" xfId="2965" xr:uid="{00000000-0005-0000-0000-00008A0C0000}"/>
    <cellStyle name="Normal 2 19 17" xfId="2966" xr:uid="{00000000-0005-0000-0000-00008B0C0000}"/>
    <cellStyle name="Normal 2 19 18" xfId="2967" xr:uid="{00000000-0005-0000-0000-00008C0C0000}"/>
    <cellStyle name="Normal 2 19 19" xfId="2968" xr:uid="{00000000-0005-0000-0000-00008D0C0000}"/>
    <cellStyle name="Normal 2 19 2" xfId="2969" xr:uid="{00000000-0005-0000-0000-00008E0C0000}"/>
    <cellStyle name="Normal 2 19 2 2" xfId="7376" xr:uid="{00000000-0005-0000-0000-00008F0C0000}"/>
    <cellStyle name="Normal 2 19 2 3" xfId="7365" xr:uid="{00000000-0005-0000-0000-0000900C0000}"/>
    <cellStyle name="Normal 2 19 2 4" xfId="8771" xr:uid="{00000000-0005-0000-0000-0000910C0000}"/>
    <cellStyle name="Normal 2 19 20" xfId="2970" xr:uid="{00000000-0005-0000-0000-0000920C0000}"/>
    <cellStyle name="Normal 2 19 21" xfId="2971" xr:uid="{00000000-0005-0000-0000-0000930C0000}"/>
    <cellStyle name="Normal 2 19 22" xfId="2972" xr:uid="{00000000-0005-0000-0000-0000940C0000}"/>
    <cellStyle name="Normal 2 19 23" xfId="2973" xr:uid="{00000000-0005-0000-0000-0000950C0000}"/>
    <cellStyle name="Normal 2 19 24" xfId="2974" xr:uid="{00000000-0005-0000-0000-0000960C0000}"/>
    <cellStyle name="Normal 2 19 25" xfId="2975" xr:uid="{00000000-0005-0000-0000-0000970C0000}"/>
    <cellStyle name="Normal 2 19 3" xfId="2976" xr:uid="{00000000-0005-0000-0000-0000980C0000}"/>
    <cellStyle name="Normal 2 19 3 2" xfId="7596" xr:uid="{00000000-0005-0000-0000-0000990C0000}"/>
    <cellStyle name="Normal 2 19 4" xfId="2977" xr:uid="{00000000-0005-0000-0000-00009A0C0000}"/>
    <cellStyle name="Normal 2 19 4 2" xfId="7592" xr:uid="{00000000-0005-0000-0000-00009B0C0000}"/>
    <cellStyle name="Normal 2 19 5" xfId="2978" xr:uid="{00000000-0005-0000-0000-00009C0C0000}"/>
    <cellStyle name="Normal 2 19 5 2" xfId="7295" xr:uid="{00000000-0005-0000-0000-00009D0C0000}"/>
    <cellStyle name="Normal 2 19 6" xfId="2979" xr:uid="{00000000-0005-0000-0000-00009E0C0000}"/>
    <cellStyle name="Normal 2 19 6 2" xfId="8460" xr:uid="{00000000-0005-0000-0000-00009F0C0000}"/>
    <cellStyle name="Normal 2 19 7" xfId="2980" xr:uid="{00000000-0005-0000-0000-0000A00C0000}"/>
    <cellStyle name="Normal 2 19 7 2" xfId="8541" xr:uid="{00000000-0005-0000-0000-0000A10C0000}"/>
    <cellStyle name="Normal 2 19 8" xfId="2981" xr:uid="{00000000-0005-0000-0000-0000A20C0000}"/>
    <cellStyle name="Normal 2 19 9" xfId="2982" xr:uid="{00000000-0005-0000-0000-0000A30C0000}"/>
    <cellStyle name="Normal 2 2" xfId="16" xr:uid="{00000000-0005-0000-0000-0000A40C0000}"/>
    <cellStyle name="Normal 2 2 10" xfId="2983" xr:uid="{00000000-0005-0000-0000-0000A50C0000}"/>
    <cellStyle name="Normal 2 2 11" xfId="2984" xr:uid="{00000000-0005-0000-0000-0000A60C0000}"/>
    <cellStyle name="Normal 2 2 12" xfId="2985" xr:uid="{00000000-0005-0000-0000-0000A70C0000}"/>
    <cellStyle name="Normal 2 2 12 2" xfId="2986" xr:uid="{00000000-0005-0000-0000-0000A80C0000}"/>
    <cellStyle name="Normal 2 2 12 3" xfId="2987" xr:uid="{00000000-0005-0000-0000-0000A90C0000}"/>
    <cellStyle name="Normal 2 2 13" xfId="2988" xr:uid="{00000000-0005-0000-0000-0000AA0C0000}"/>
    <cellStyle name="Normal 2 2 13 2" xfId="2989" xr:uid="{00000000-0005-0000-0000-0000AB0C0000}"/>
    <cellStyle name="Normal 2 2 13 3" xfId="2990" xr:uid="{00000000-0005-0000-0000-0000AC0C0000}"/>
    <cellStyle name="Normal 2 2 14" xfId="2991" xr:uid="{00000000-0005-0000-0000-0000AD0C0000}"/>
    <cellStyle name="Normal 2 2 14 2" xfId="2992" xr:uid="{00000000-0005-0000-0000-0000AE0C0000}"/>
    <cellStyle name="Normal 2 2 14 3" xfId="2993" xr:uid="{00000000-0005-0000-0000-0000AF0C0000}"/>
    <cellStyle name="Normal 2 2 15" xfId="2994" xr:uid="{00000000-0005-0000-0000-0000B00C0000}"/>
    <cellStyle name="Normal 2 2 15 2" xfId="2995" xr:uid="{00000000-0005-0000-0000-0000B10C0000}"/>
    <cellStyle name="Normal 2 2 15 3" xfId="2996" xr:uid="{00000000-0005-0000-0000-0000B20C0000}"/>
    <cellStyle name="Normal 2 2 16" xfId="2997" xr:uid="{00000000-0005-0000-0000-0000B30C0000}"/>
    <cellStyle name="Normal 2 2 16 2" xfId="2998" xr:uid="{00000000-0005-0000-0000-0000B40C0000}"/>
    <cellStyle name="Normal 2 2 16 3" xfId="2999" xr:uid="{00000000-0005-0000-0000-0000B50C0000}"/>
    <cellStyle name="Normal 2 2 17" xfId="3000" xr:uid="{00000000-0005-0000-0000-0000B60C0000}"/>
    <cellStyle name="Normal 2 2 18" xfId="3001" xr:uid="{00000000-0005-0000-0000-0000B70C0000}"/>
    <cellStyle name="Normal 2 2 19" xfId="3002" xr:uid="{00000000-0005-0000-0000-0000B80C0000}"/>
    <cellStyle name="Normal 2 2 2" xfId="17" xr:uid="{00000000-0005-0000-0000-0000B90C0000}"/>
    <cellStyle name="Normal 2 2 2 10" xfId="3003" xr:uid="{00000000-0005-0000-0000-0000BA0C0000}"/>
    <cellStyle name="Normal 2 2 2 11" xfId="3004" xr:uid="{00000000-0005-0000-0000-0000BB0C0000}"/>
    <cellStyle name="Normal 2 2 2 12" xfId="3005" xr:uid="{00000000-0005-0000-0000-0000BC0C0000}"/>
    <cellStyle name="Normal 2 2 2 13" xfId="3006" xr:uid="{00000000-0005-0000-0000-0000BD0C0000}"/>
    <cellStyle name="Normal 2 2 2 14" xfId="3007" xr:uid="{00000000-0005-0000-0000-0000BE0C0000}"/>
    <cellStyle name="Normal 2 2 2 15" xfId="3008" xr:uid="{00000000-0005-0000-0000-0000BF0C0000}"/>
    <cellStyle name="Normal 2 2 2 16" xfId="3009" xr:uid="{00000000-0005-0000-0000-0000C00C0000}"/>
    <cellStyle name="Normal 2 2 2 17" xfId="3010" xr:uid="{00000000-0005-0000-0000-0000C10C0000}"/>
    <cellStyle name="Normal 2 2 2 18" xfId="3011" xr:uid="{00000000-0005-0000-0000-0000C20C0000}"/>
    <cellStyle name="Normal 2 2 2 19" xfId="3012" xr:uid="{00000000-0005-0000-0000-0000C30C0000}"/>
    <cellStyle name="Normal 2 2 2 2" xfId="3013" xr:uid="{00000000-0005-0000-0000-0000C40C0000}"/>
    <cellStyle name="Normal 2 2 2 2 10" xfId="3014" xr:uid="{00000000-0005-0000-0000-0000C50C0000}"/>
    <cellStyle name="Normal 2 2 2 2 11" xfId="3015" xr:uid="{00000000-0005-0000-0000-0000C60C0000}"/>
    <cellStyle name="Normal 2 2 2 2 12" xfId="3016" xr:uid="{00000000-0005-0000-0000-0000C70C0000}"/>
    <cellStyle name="Normal 2 2 2 2 13" xfId="3017" xr:uid="{00000000-0005-0000-0000-0000C80C0000}"/>
    <cellStyle name="Normal 2 2 2 2 14" xfId="3018" xr:uid="{00000000-0005-0000-0000-0000C90C0000}"/>
    <cellStyle name="Normal 2 2 2 2 15" xfId="3019" xr:uid="{00000000-0005-0000-0000-0000CA0C0000}"/>
    <cellStyle name="Normal 2 2 2 2 15 2" xfId="3020" xr:uid="{00000000-0005-0000-0000-0000CB0C0000}"/>
    <cellStyle name="Normal 2 2 2 2 15 3" xfId="3021" xr:uid="{00000000-0005-0000-0000-0000CC0C0000}"/>
    <cellStyle name="Normal 2 2 2 2 16" xfId="3022" xr:uid="{00000000-0005-0000-0000-0000CD0C0000}"/>
    <cellStyle name="Normal 2 2 2 2 17" xfId="3023" xr:uid="{00000000-0005-0000-0000-0000CE0C0000}"/>
    <cellStyle name="Normal 2 2 2 2 18" xfId="3024" xr:uid="{00000000-0005-0000-0000-0000CF0C0000}"/>
    <cellStyle name="Normal 2 2 2 2 18 2" xfId="3025" xr:uid="{00000000-0005-0000-0000-0000D00C0000}"/>
    <cellStyle name="Normal 2 2 2 2 18 3" xfId="3026" xr:uid="{00000000-0005-0000-0000-0000D10C0000}"/>
    <cellStyle name="Normal 2 2 2 2 19" xfId="3027" xr:uid="{00000000-0005-0000-0000-0000D20C0000}"/>
    <cellStyle name="Normal 2 2 2 2 19 2" xfId="3028" xr:uid="{00000000-0005-0000-0000-0000D30C0000}"/>
    <cellStyle name="Normal 2 2 2 2 19 3" xfId="3029" xr:uid="{00000000-0005-0000-0000-0000D40C0000}"/>
    <cellStyle name="Normal 2 2 2 2 2" xfId="3030" xr:uid="{00000000-0005-0000-0000-0000D50C0000}"/>
    <cellStyle name="Normal 2 2 2 2 2 10" xfId="3031" xr:uid="{00000000-0005-0000-0000-0000D60C0000}"/>
    <cellStyle name="Normal 2 2 2 2 2 11" xfId="3032" xr:uid="{00000000-0005-0000-0000-0000D70C0000}"/>
    <cellStyle name="Normal 2 2 2 2 2 12" xfId="3033" xr:uid="{00000000-0005-0000-0000-0000D80C0000}"/>
    <cellStyle name="Normal 2 2 2 2 2 12 2" xfId="7141" xr:uid="{00000000-0005-0000-0000-0000D90C0000}"/>
    <cellStyle name="Normal 2 2 2 2 2 13" xfId="3034" xr:uid="{00000000-0005-0000-0000-0000DA0C0000}"/>
    <cellStyle name="Normal 2 2 2 2 2 13 2" xfId="7111" xr:uid="{00000000-0005-0000-0000-0000DB0C0000}"/>
    <cellStyle name="Normal 2 2 2 2 2 14" xfId="3035" xr:uid="{00000000-0005-0000-0000-0000DC0C0000}"/>
    <cellStyle name="Normal 2 2 2 2 2 14 2" xfId="7144" xr:uid="{00000000-0005-0000-0000-0000DD0C0000}"/>
    <cellStyle name="Normal 2 2 2 2 2 15" xfId="3036" xr:uid="{00000000-0005-0000-0000-0000DE0C0000}"/>
    <cellStyle name="Normal 2 2 2 2 2 15 2" xfId="7108" xr:uid="{00000000-0005-0000-0000-0000DF0C0000}"/>
    <cellStyle name="Normal 2 2 2 2 2 16" xfId="3037" xr:uid="{00000000-0005-0000-0000-0000E00C0000}"/>
    <cellStyle name="Normal 2 2 2 2 2 16 2" xfId="7147" xr:uid="{00000000-0005-0000-0000-0000E10C0000}"/>
    <cellStyle name="Normal 2 2 2 2 2 17" xfId="7105" xr:uid="{00000000-0005-0000-0000-0000E20C0000}"/>
    <cellStyle name="Normal 2 2 2 2 2 18" xfId="7150" xr:uid="{00000000-0005-0000-0000-0000E30C0000}"/>
    <cellStyle name="Normal 2 2 2 2 2 19" xfId="7102" xr:uid="{00000000-0005-0000-0000-0000E40C0000}"/>
    <cellStyle name="Normal 2 2 2 2 2 2" xfId="3038" xr:uid="{00000000-0005-0000-0000-0000E50C0000}"/>
    <cellStyle name="Normal 2 2 2 2 2 2 10" xfId="7142" xr:uid="{00000000-0005-0000-0000-0000E60C0000}"/>
    <cellStyle name="Normal 2 2 2 2 2 2 11" xfId="7110" xr:uid="{00000000-0005-0000-0000-0000E70C0000}"/>
    <cellStyle name="Normal 2 2 2 2 2 2 12" xfId="7145" xr:uid="{00000000-0005-0000-0000-0000E80C0000}"/>
    <cellStyle name="Normal 2 2 2 2 2 2 13" xfId="7107" xr:uid="{00000000-0005-0000-0000-0000E90C0000}"/>
    <cellStyle name="Normal 2 2 2 2 2 2 14" xfId="7148" xr:uid="{00000000-0005-0000-0000-0000EA0C0000}"/>
    <cellStyle name="Normal 2 2 2 2 2 2 15" xfId="7104" xr:uid="{00000000-0005-0000-0000-0000EB0C0000}"/>
    <cellStyle name="Normal 2 2 2 2 2 2 16" xfId="7151" xr:uid="{00000000-0005-0000-0000-0000EC0C0000}"/>
    <cellStyle name="Normal 2 2 2 2 2 2 17" xfId="7101" xr:uid="{00000000-0005-0000-0000-0000ED0C0000}"/>
    <cellStyle name="Normal 2 2 2 2 2 2 2" xfId="3039" xr:uid="{00000000-0005-0000-0000-0000EE0C0000}"/>
    <cellStyle name="Normal 2 2 2 2 2 2 2 10" xfId="7100" xr:uid="{00000000-0005-0000-0000-0000EF0C0000}"/>
    <cellStyle name="Normal 2 2 2 2 2 2 2 11" xfId="7076" xr:uid="{00000000-0005-0000-0000-0000F00C0000}"/>
    <cellStyle name="Normal 2 2 2 2 2 2 2 2" xfId="7077" xr:uid="{00000000-0005-0000-0000-0000F10C0000}"/>
    <cellStyle name="Normal 2 2 2 2 2 2 2 3" xfId="7143" xr:uid="{00000000-0005-0000-0000-0000F20C0000}"/>
    <cellStyle name="Normal 2 2 2 2 2 2 2 4" xfId="7109" xr:uid="{00000000-0005-0000-0000-0000F30C0000}"/>
    <cellStyle name="Normal 2 2 2 2 2 2 2 5" xfId="7146" xr:uid="{00000000-0005-0000-0000-0000F40C0000}"/>
    <cellStyle name="Normal 2 2 2 2 2 2 2 6" xfId="7106" xr:uid="{00000000-0005-0000-0000-0000F50C0000}"/>
    <cellStyle name="Normal 2 2 2 2 2 2 2 7" xfId="7149" xr:uid="{00000000-0005-0000-0000-0000F60C0000}"/>
    <cellStyle name="Normal 2 2 2 2 2 2 2 8" xfId="7103" xr:uid="{00000000-0005-0000-0000-0000F70C0000}"/>
    <cellStyle name="Normal 2 2 2 2 2 2 2 9" xfId="7152" xr:uid="{00000000-0005-0000-0000-0000F80C0000}"/>
    <cellStyle name="Normal 2 2 2 2 2 2 3" xfId="3040" xr:uid="{00000000-0005-0000-0000-0000F90C0000}"/>
    <cellStyle name="Normal 2 2 2 2 2 2 4" xfId="3041" xr:uid="{00000000-0005-0000-0000-0000FA0C0000}"/>
    <cellStyle name="Normal 2 2 2 2 2 2 5" xfId="3042" xr:uid="{00000000-0005-0000-0000-0000FB0C0000}"/>
    <cellStyle name="Normal 2 2 2 2 2 2 6" xfId="3043" xr:uid="{00000000-0005-0000-0000-0000FC0C0000}"/>
    <cellStyle name="Normal 2 2 2 2 2 2 7" xfId="3044" xr:uid="{00000000-0005-0000-0000-0000FD0C0000}"/>
    <cellStyle name="Normal 2 2 2 2 2 2 8" xfId="3045" xr:uid="{00000000-0005-0000-0000-0000FE0C0000}"/>
    <cellStyle name="Normal 2 2 2 2 2 2 9" xfId="3046" xr:uid="{00000000-0005-0000-0000-0000FF0C0000}"/>
    <cellStyle name="Normal 2 2 2 2 2 3" xfId="3047" xr:uid="{00000000-0005-0000-0000-0000000D0000}"/>
    <cellStyle name="Normal 2 2 2 2 2 4" xfId="3048" xr:uid="{00000000-0005-0000-0000-0000010D0000}"/>
    <cellStyle name="Normal 2 2 2 2 2 5" xfId="3049" xr:uid="{00000000-0005-0000-0000-0000020D0000}"/>
    <cellStyle name="Normal 2 2 2 2 2 5 2" xfId="3050" xr:uid="{00000000-0005-0000-0000-0000030D0000}"/>
    <cellStyle name="Normal 2 2 2 2 2 5 3" xfId="3051" xr:uid="{00000000-0005-0000-0000-0000040D0000}"/>
    <cellStyle name="Normal 2 2 2 2 2 6" xfId="3052" xr:uid="{00000000-0005-0000-0000-0000050D0000}"/>
    <cellStyle name="Normal 2 2 2 2 2 6 2" xfId="3053" xr:uid="{00000000-0005-0000-0000-0000060D0000}"/>
    <cellStyle name="Normal 2 2 2 2 2 6 3" xfId="3054" xr:uid="{00000000-0005-0000-0000-0000070D0000}"/>
    <cellStyle name="Normal 2 2 2 2 2 7" xfId="3055" xr:uid="{00000000-0005-0000-0000-0000080D0000}"/>
    <cellStyle name="Normal 2 2 2 2 2 7 2" xfId="3056" xr:uid="{00000000-0005-0000-0000-0000090D0000}"/>
    <cellStyle name="Normal 2 2 2 2 2 7 3" xfId="3057" xr:uid="{00000000-0005-0000-0000-00000A0D0000}"/>
    <cellStyle name="Normal 2 2 2 2 2 8" xfId="3058" xr:uid="{00000000-0005-0000-0000-00000B0D0000}"/>
    <cellStyle name="Normal 2 2 2 2 2 8 2" xfId="3059" xr:uid="{00000000-0005-0000-0000-00000C0D0000}"/>
    <cellStyle name="Normal 2 2 2 2 2 8 3" xfId="3060" xr:uid="{00000000-0005-0000-0000-00000D0D0000}"/>
    <cellStyle name="Normal 2 2 2 2 2 9" xfId="3061" xr:uid="{00000000-0005-0000-0000-00000E0D0000}"/>
    <cellStyle name="Normal 2 2 2 2 2 9 2" xfId="3062" xr:uid="{00000000-0005-0000-0000-00000F0D0000}"/>
    <cellStyle name="Normal 2 2 2 2 2 9 3" xfId="3063" xr:uid="{00000000-0005-0000-0000-0000100D0000}"/>
    <cellStyle name="Normal 2 2 2 2 20" xfId="3064" xr:uid="{00000000-0005-0000-0000-0000110D0000}"/>
    <cellStyle name="Normal 2 2 2 2 20 2" xfId="3065" xr:uid="{00000000-0005-0000-0000-0000120D0000}"/>
    <cellStyle name="Normal 2 2 2 2 20 3" xfId="3066" xr:uid="{00000000-0005-0000-0000-0000130D0000}"/>
    <cellStyle name="Normal 2 2 2 2 21" xfId="3067" xr:uid="{00000000-0005-0000-0000-0000140D0000}"/>
    <cellStyle name="Normal 2 2 2 2 21 2" xfId="3068" xr:uid="{00000000-0005-0000-0000-0000150D0000}"/>
    <cellStyle name="Normal 2 2 2 2 21 3" xfId="3069" xr:uid="{00000000-0005-0000-0000-0000160D0000}"/>
    <cellStyle name="Normal 2 2 2 2 22" xfId="3070" xr:uid="{00000000-0005-0000-0000-0000170D0000}"/>
    <cellStyle name="Normal 2 2 2 2 23" xfId="3071" xr:uid="{00000000-0005-0000-0000-0000180D0000}"/>
    <cellStyle name="Normal 2 2 2 2 24" xfId="3072" xr:uid="{00000000-0005-0000-0000-0000190D0000}"/>
    <cellStyle name="Normal 2 2 2 2 25" xfId="3073" xr:uid="{00000000-0005-0000-0000-00001A0D0000}"/>
    <cellStyle name="Normal 2 2 2 2 25 2" xfId="7137" xr:uid="{00000000-0005-0000-0000-00001B0D0000}"/>
    <cellStyle name="Normal 2 2 2 2 26" xfId="3074" xr:uid="{00000000-0005-0000-0000-00001C0D0000}"/>
    <cellStyle name="Normal 2 2 2 2 26 2" xfId="7114" xr:uid="{00000000-0005-0000-0000-00001D0D0000}"/>
    <cellStyle name="Normal 2 2 2 2 27" xfId="3075" xr:uid="{00000000-0005-0000-0000-00001E0D0000}"/>
    <cellStyle name="Normal 2 2 2 2 27 2" xfId="7138" xr:uid="{00000000-0005-0000-0000-00001F0D0000}"/>
    <cellStyle name="Normal 2 2 2 2 28" xfId="3076" xr:uid="{00000000-0005-0000-0000-0000200D0000}"/>
    <cellStyle name="Normal 2 2 2 2 28 2" xfId="7113" xr:uid="{00000000-0005-0000-0000-0000210D0000}"/>
    <cellStyle name="Normal 2 2 2 2 29" xfId="3077" xr:uid="{00000000-0005-0000-0000-0000220D0000}"/>
    <cellStyle name="Normal 2 2 2 2 29 2" xfId="7139" xr:uid="{00000000-0005-0000-0000-0000230D0000}"/>
    <cellStyle name="Normal 2 2 2 2 3" xfId="3078" xr:uid="{00000000-0005-0000-0000-0000240D0000}"/>
    <cellStyle name="Normal 2 2 2 2 3 2" xfId="3079" xr:uid="{00000000-0005-0000-0000-0000250D0000}"/>
    <cellStyle name="Normal 2 2 2 2 3 3" xfId="3080" xr:uid="{00000000-0005-0000-0000-0000260D0000}"/>
    <cellStyle name="Normal 2 2 2 2 3 4" xfId="3081" xr:uid="{00000000-0005-0000-0000-0000270D0000}"/>
    <cellStyle name="Normal 2 2 2 2 3 5" xfId="3082" xr:uid="{00000000-0005-0000-0000-0000280D0000}"/>
    <cellStyle name="Normal 2 2 2 2 3 6" xfId="3083" xr:uid="{00000000-0005-0000-0000-0000290D0000}"/>
    <cellStyle name="Normal 2 2 2 2 30" xfId="3084" xr:uid="{00000000-0005-0000-0000-00002A0D0000}"/>
    <cellStyle name="Normal 2 2 2 2 31" xfId="3085" xr:uid="{00000000-0005-0000-0000-00002B0D0000}"/>
    <cellStyle name="Normal 2 2 2 2 31 2" xfId="7140" xr:uid="{00000000-0005-0000-0000-00002C0D0000}"/>
    <cellStyle name="Normal 2 2 2 2 32" xfId="7112" xr:uid="{00000000-0005-0000-0000-00002D0D0000}"/>
    <cellStyle name="Normal 2 2 2 2 4" xfId="3086" xr:uid="{00000000-0005-0000-0000-00002E0D0000}"/>
    <cellStyle name="Normal 2 2 2 2 5" xfId="3087" xr:uid="{00000000-0005-0000-0000-00002F0D0000}"/>
    <cellStyle name="Normal 2 2 2 2 6" xfId="3088" xr:uid="{00000000-0005-0000-0000-0000300D0000}"/>
    <cellStyle name="Normal 2 2 2 2 7" xfId="3089" xr:uid="{00000000-0005-0000-0000-0000310D0000}"/>
    <cellStyle name="Normal 2 2 2 2 8" xfId="3090" xr:uid="{00000000-0005-0000-0000-0000320D0000}"/>
    <cellStyle name="Normal 2 2 2 2 9" xfId="3091" xr:uid="{00000000-0005-0000-0000-0000330D0000}"/>
    <cellStyle name="Normal 2 2 2 20" xfId="3092" xr:uid="{00000000-0005-0000-0000-0000340D0000}"/>
    <cellStyle name="Normal 2 2 2 20 2" xfId="3093" xr:uid="{00000000-0005-0000-0000-0000350D0000}"/>
    <cellStyle name="Normal 2 2 2 20 3" xfId="3094" xr:uid="{00000000-0005-0000-0000-0000360D0000}"/>
    <cellStyle name="Normal 2 2 2 21" xfId="3095" xr:uid="{00000000-0005-0000-0000-0000370D0000}"/>
    <cellStyle name="Normal 2 2 2 22" xfId="3096" xr:uid="{00000000-0005-0000-0000-0000380D0000}"/>
    <cellStyle name="Normal 2 2 2 23" xfId="3097" xr:uid="{00000000-0005-0000-0000-0000390D0000}"/>
    <cellStyle name="Normal 2 2 2 23 2" xfId="3098" xr:uid="{00000000-0005-0000-0000-00003A0D0000}"/>
    <cellStyle name="Normal 2 2 2 23 3" xfId="3099" xr:uid="{00000000-0005-0000-0000-00003B0D0000}"/>
    <cellStyle name="Normal 2 2 2 24" xfId="3100" xr:uid="{00000000-0005-0000-0000-00003C0D0000}"/>
    <cellStyle name="Normal 2 2 2 24 2" xfId="3101" xr:uid="{00000000-0005-0000-0000-00003D0D0000}"/>
    <cellStyle name="Normal 2 2 2 24 3" xfId="3102" xr:uid="{00000000-0005-0000-0000-00003E0D0000}"/>
    <cellStyle name="Normal 2 2 2 25" xfId="3103" xr:uid="{00000000-0005-0000-0000-00003F0D0000}"/>
    <cellStyle name="Normal 2 2 2 25 2" xfId="3104" xr:uid="{00000000-0005-0000-0000-0000400D0000}"/>
    <cellStyle name="Normal 2 2 2 25 3" xfId="3105" xr:uid="{00000000-0005-0000-0000-0000410D0000}"/>
    <cellStyle name="Normal 2 2 2 26" xfId="3106" xr:uid="{00000000-0005-0000-0000-0000420D0000}"/>
    <cellStyle name="Normal 2 2 2 26 2" xfId="3107" xr:uid="{00000000-0005-0000-0000-0000430D0000}"/>
    <cellStyle name="Normal 2 2 2 26 3" xfId="3108" xr:uid="{00000000-0005-0000-0000-0000440D0000}"/>
    <cellStyle name="Normal 2 2 2 27" xfId="3109" xr:uid="{00000000-0005-0000-0000-0000450D0000}"/>
    <cellStyle name="Normal 2 2 2 28" xfId="3110" xr:uid="{00000000-0005-0000-0000-0000460D0000}"/>
    <cellStyle name="Normal 2 2 2 29" xfId="3111" xr:uid="{00000000-0005-0000-0000-0000470D0000}"/>
    <cellStyle name="Normal 2 2 2 3" xfId="3112" xr:uid="{00000000-0005-0000-0000-0000480D0000}"/>
    <cellStyle name="Normal 2 2 2 3 2" xfId="3113" xr:uid="{00000000-0005-0000-0000-0000490D0000}"/>
    <cellStyle name="Normal 2 2 2 3 3" xfId="3114" xr:uid="{00000000-0005-0000-0000-00004A0D0000}"/>
    <cellStyle name="Normal 2 2 2 3 4" xfId="3115" xr:uid="{00000000-0005-0000-0000-00004B0D0000}"/>
    <cellStyle name="Normal 2 2 2 3 5" xfId="3116" xr:uid="{00000000-0005-0000-0000-00004C0D0000}"/>
    <cellStyle name="Normal 2 2 2 3 6" xfId="3117" xr:uid="{00000000-0005-0000-0000-00004D0D0000}"/>
    <cellStyle name="Normal 2 2 2 3 7" xfId="3118" xr:uid="{00000000-0005-0000-0000-00004E0D0000}"/>
    <cellStyle name="Normal 2 2 2 3 8" xfId="3119" xr:uid="{00000000-0005-0000-0000-00004F0D0000}"/>
    <cellStyle name="Normal 2 2 2 3 9" xfId="3120" xr:uid="{00000000-0005-0000-0000-0000500D0000}"/>
    <cellStyle name="Normal 2 2 2 30" xfId="3121" xr:uid="{00000000-0005-0000-0000-0000510D0000}"/>
    <cellStyle name="Normal 2 2 2 30 2" xfId="7133" xr:uid="{00000000-0005-0000-0000-0000520D0000}"/>
    <cellStyle name="Normal 2 2 2 31" xfId="3122" xr:uid="{00000000-0005-0000-0000-0000530D0000}"/>
    <cellStyle name="Normal 2 2 2 31 2" xfId="7118" xr:uid="{00000000-0005-0000-0000-0000540D0000}"/>
    <cellStyle name="Normal 2 2 2 32" xfId="3123" xr:uid="{00000000-0005-0000-0000-0000550D0000}"/>
    <cellStyle name="Normal 2 2 2 32 2" xfId="7134" xr:uid="{00000000-0005-0000-0000-0000560D0000}"/>
    <cellStyle name="Normal 2 2 2 33" xfId="3124" xr:uid="{00000000-0005-0000-0000-0000570D0000}"/>
    <cellStyle name="Normal 2 2 2 33 2" xfId="7117" xr:uid="{00000000-0005-0000-0000-0000580D0000}"/>
    <cellStyle name="Normal 2 2 2 34" xfId="3125" xr:uid="{00000000-0005-0000-0000-0000590D0000}"/>
    <cellStyle name="Normal 2 2 2 34 2" xfId="7135" xr:uid="{00000000-0005-0000-0000-00005A0D0000}"/>
    <cellStyle name="Normal 2 2 2 35" xfId="7116" xr:uid="{00000000-0005-0000-0000-00005B0D0000}"/>
    <cellStyle name="Normal 2 2 2 36" xfId="7136" xr:uid="{00000000-0005-0000-0000-00005C0D0000}"/>
    <cellStyle name="Normal 2 2 2 37" xfId="7115" xr:uid="{00000000-0005-0000-0000-00005D0D0000}"/>
    <cellStyle name="Normal 2 2 2 4" xfId="3126" xr:uid="{00000000-0005-0000-0000-00005E0D0000}"/>
    <cellStyle name="Normal 2 2 2 4 2" xfId="3127" xr:uid="{00000000-0005-0000-0000-00005F0D0000}"/>
    <cellStyle name="Normal 2 2 2 4 3" xfId="3128" xr:uid="{00000000-0005-0000-0000-0000600D0000}"/>
    <cellStyle name="Normal 2 2 2 4 4" xfId="3129" xr:uid="{00000000-0005-0000-0000-0000610D0000}"/>
    <cellStyle name="Normal 2 2 2 4 5" xfId="3130" xr:uid="{00000000-0005-0000-0000-0000620D0000}"/>
    <cellStyle name="Normal 2 2 2 4 6" xfId="3131" xr:uid="{00000000-0005-0000-0000-0000630D0000}"/>
    <cellStyle name="Normal 2 2 2 4 7" xfId="3132" xr:uid="{00000000-0005-0000-0000-0000640D0000}"/>
    <cellStyle name="Normal 2 2 2 4 8" xfId="3133" xr:uid="{00000000-0005-0000-0000-0000650D0000}"/>
    <cellStyle name="Normal 2 2 2 4 9" xfId="3134" xr:uid="{00000000-0005-0000-0000-0000660D0000}"/>
    <cellStyle name="Normal 2 2 2 5" xfId="3135" xr:uid="{00000000-0005-0000-0000-0000670D0000}"/>
    <cellStyle name="Normal 2 2 2 5 2" xfId="3136" xr:uid="{00000000-0005-0000-0000-0000680D0000}"/>
    <cellStyle name="Normal 2 2 2 5 3" xfId="3137" xr:uid="{00000000-0005-0000-0000-0000690D0000}"/>
    <cellStyle name="Normal 2 2 2 5 4" xfId="3138" xr:uid="{00000000-0005-0000-0000-00006A0D0000}"/>
    <cellStyle name="Normal 2 2 2 5 5" xfId="3139" xr:uid="{00000000-0005-0000-0000-00006B0D0000}"/>
    <cellStyle name="Normal 2 2 2 5 6" xfId="3140" xr:uid="{00000000-0005-0000-0000-00006C0D0000}"/>
    <cellStyle name="Normal 2 2 2 5 7" xfId="3141" xr:uid="{00000000-0005-0000-0000-00006D0D0000}"/>
    <cellStyle name="Normal 2 2 2 5 8" xfId="3142" xr:uid="{00000000-0005-0000-0000-00006E0D0000}"/>
    <cellStyle name="Normal 2 2 2 5 9" xfId="3143" xr:uid="{00000000-0005-0000-0000-00006F0D0000}"/>
    <cellStyle name="Normal 2 2 2 6" xfId="3144" xr:uid="{00000000-0005-0000-0000-0000700D0000}"/>
    <cellStyle name="Normal 2 2 2 6 2" xfId="3145" xr:uid="{00000000-0005-0000-0000-0000710D0000}"/>
    <cellStyle name="Normal 2 2 2 6 3" xfId="3146" xr:uid="{00000000-0005-0000-0000-0000720D0000}"/>
    <cellStyle name="Normal 2 2 2 6 4" xfId="3147" xr:uid="{00000000-0005-0000-0000-0000730D0000}"/>
    <cellStyle name="Normal 2 2 2 7" xfId="3148" xr:uid="{00000000-0005-0000-0000-0000740D0000}"/>
    <cellStyle name="Normal 2 2 2 7 2" xfId="3149" xr:uid="{00000000-0005-0000-0000-0000750D0000}"/>
    <cellStyle name="Normal 2 2 2 7 3" xfId="3150" xr:uid="{00000000-0005-0000-0000-0000760D0000}"/>
    <cellStyle name="Normal 2 2 2 7 4" xfId="3151" xr:uid="{00000000-0005-0000-0000-0000770D0000}"/>
    <cellStyle name="Normal 2 2 2 8" xfId="3152" xr:uid="{00000000-0005-0000-0000-0000780D0000}"/>
    <cellStyle name="Normal 2 2 2 8 10" xfId="3153" xr:uid="{00000000-0005-0000-0000-0000790D0000}"/>
    <cellStyle name="Normal 2 2 2 8 11" xfId="3154" xr:uid="{00000000-0005-0000-0000-00007A0D0000}"/>
    <cellStyle name="Normal 2 2 2 8 2" xfId="3155" xr:uid="{00000000-0005-0000-0000-00007B0D0000}"/>
    <cellStyle name="Normal 2 2 2 8 2 2" xfId="3156" xr:uid="{00000000-0005-0000-0000-00007C0D0000}"/>
    <cellStyle name="Normal 2 2 2 8 2 3" xfId="3157" xr:uid="{00000000-0005-0000-0000-00007D0D0000}"/>
    <cellStyle name="Normal 2 2 2 8 2 4" xfId="3158" xr:uid="{00000000-0005-0000-0000-00007E0D0000}"/>
    <cellStyle name="Normal 2 2 2 8 2 5" xfId="3159" xr:uid="{00000000-0005-0000-0000-00007F0D0000}"/>
    <cellStyle name="Normal 2 2 2 8 2 6" xfId="3160" xr:uid="{00000000-0005-0000-0000-0000800D0000}"/>
    <cellStyle name="Normal 2 2 2 8 2 7" xfId="3161" xr:uid="{00000000-0005-0000-0000-0000810D0000}"/>
    <cellStyle name="Normal 2 2 2 8 2 8" xfId="3162" xr:uid="{00000000-0005-0000-0000-0000820D0000}"/>
    <cellStyle name="Normal 2 2 2 8 2 9" xfId="3163" xr:uid="{00000000-0005-0000-0000-0000830D0000}"/>
    <cellStyle name="Normal 2 2 2 8 3" xfId="3164" xr:uid="{00000000-0005-0000-0000-0000840D0000}"/>
    <cellStyle name="Normal 2 2 2 8 4" xfId="3165" xr:uid="{00000000-0005-0000-0000-0000850D0000}"/>
    <cellStyle name="Normal 2 2 2 8 5" xfId="3166" xr:uid="{00000000-0005-0000-0000-0000860D0000}"/>
    <cellStyle name="Normal 2 2 2 8 5 2" xfId="3167" xr:uid="{00000000-0005-0000-0000-0000870D0000}"/>
    <cellStyle name="Normal 2 2 2 8 5 3" xfId="3168" xr:uid="{00000000-0005-0000-0000-0000880D0000}"/>
    <cellStyle name="Normal 2 2 2 8 6" xfId="3169" xr:uid="{00000000-0005-0000-0000-0000890D0000}"/>
    <cellStyle name="Normal 2 2 2 8 6 2" xfId="3170" xr:uid="{00000000-0005-0000-0000-00008A0D0000}"/>
    <cellStyle name="Normal 2 2 2 8 6 3" xfId="3171" xr:uid="{00000000-0005-0000-0000-00008B0D0000}"/>
    <cellStyle name="Normal 2 2 2 8 7" xfId="3172" xr:uid="{00000000-0005-0000-0000-00008C0D0000}"/>
    <cellStyle name="Normal 2 2 2 8 7 2" xfId="3173" xr:uid="{00000000-0005-0000-0000-00008D0D0000}"/>
    <cellStyle name="Normal 2 2 2 8 7 3" xfId="3174" xr:uid="{00000000-0005-0000-0000-00008E0D0000}"/>
    <cellStyle name="Normal 2 2 2 8 8" xfId="3175" xr:uid="{00000000-0005-0000-0000-00008F0D0000}"/>
    <cellStyle name="Normal 2 2 2 8 8 2" xfId="3176" xr:uid="{00000000-0005-0000-0000-0000900D0000}"/>
    <cellStyle name="Normal 2 2 2 8 8 3" xfId="3177" xr:uid="{00000000-0005-0000-0000-0000910D0000}"/>
    <cellStyle name="Normal 2 2 2 8 9" xfId="3178" xr:uid="{00000000-0005-0000-0000-0000920D0000}"/>
    <cellStyle name="Normal 2 2 2 8 9 2" xfId="3179" xr:uid="{00000000-0005-0000-0000-0000930D0000}"/>
    <cellStyle name="Normal 2 2 2 8 9 3" xfId="3180" xr:uid="{00000000-0005-0000-0000-0000940D0000}"/>
    <cellStyle name="Normal 2 2 2 9" xfId="3181" xr:uid="{00000000-0005-0000-0000-0000950D0000}"/>
    <cellStyle name="Normal 2 2 20" xfId="3182" xr:uid="{00000000-0005-0000-0000-0000960D0000}"/>
    <cellStyle name="Normal 2 2 20 2" xfId="3183" xr:uid="{00000000-0005-0000-0000-0000970D0000}"/>
    <cellStyle name="Normal 2 2 20 3" xfId="3184" xr:uid="{00000000-0005-0000-0000-0000980D0000}"/>
    <cellStyle name="Normal 2 2 21" xfId="3185" xr:uid="{00000000-0005-0000-0000-0000990D0000}"/>
    <cellStyle name="Normal 2 2 21 2" xfId="3186" xr:uid="{00000000-0005-0000-0000-00009A0D0000}"/>
    <cellStyle name="Normal 2 2 21 3" xfId="3187" xr:uid="{00000000-0005-0000-0000-00009B0D0000}"/>
    <cellStyle name="Normal 2 2 22" xfId="3188" xr:uid="{00000000-0005-0000-0000-00009C0D0000}"/>
    <cellStyle name="Normal 2 2 22 2" xfId="3189" xr:uid="{00000000-0005-0000-0000-00009D0D0000}"/>
    <cellStyle name="Normal 2 2 22 3" xfId="3190" xr:uid="{00000000-0005-0000-0000-00009E0D0000}"/>
    <cellStyle name="Normal 2 2 23" xfId="3191" xr:uid="{00000000-0005-0000-0000-00009F0D0000}"/>
    <cellStyle name="Normal 2 2 23 2" xfId="3192" xr:uid="{00000000-0005-0000-0000-0000A00D0000}"/>
    <cellStyle name="Normal 2 2 23 3" xfId="3193" xr:uid="{00000000-0005-0000-0000-0000A10D0000}"/>
    <cellStyle name="Normal 2 2 23 4" xfId="3194" xr:uid="{00000000-0005-0000-0000-0000A20D0000}"/>
    <cellStyle name="Normal 2 2 23 5" xfId="3195" xr:uid="{00000000-0005-0000-0000-0000A30D0000}"/>
    <cellStyle name="Normal 2 2 24" xfId="3196" xr:uid="{00000000-0005-0000-0000-0000A40D0000}"/>
    <cellStyle name="Normal 2 2 24 2" xfId="3197" xr:uid="{00000000-0005-0000-0000-0000A50D0000}"/>
    <cellStyle name="Normal 2 2 24 3" xfId="3198" xr:uid="{00000000-0005-0000-0000-0000A60D0000}"/>
    <cellStyle name="Normal 2 2 24 4" xfId="3199" xr:uid="{00000000-0005-0000-0000-0000A70D0000}"/>
    <cellStyle name="Normal 2 2 24 5" xfId="3200" xr:uid="{00000000-0005-0000-0000-0000A80D0000}"/>
    <cellStyle name="Normal 2 2 25" xfId="3201" xr:uid="{00000000-0005-0000-0000-0000A90D0000}"/>
    <cellStyle name="Normal 2 2 25 2" xfId="3202" xr:uid="{00000000-0005-0000-0000-0000AA0D0000}"/>
    <cellStyle name="Normal 2 2 25 3" xfId="3203" xr:uid="{00000000-0005-0000-0000-0000AB0D0000}"/>
    <cellStyle name="Normal 2 2 25 4" xfId="3204" xr:uid="{00000000-0005-0000-0000-0000AC0D0000}"/>
    <cellStyle name="Normal 2 2 25 5" xfId="3205" xr:uid="{00000000-0005-0000-0000-0000AD0D0000}"/>
    <cellStyle name="Normal 2 2 26" xfId="3206" xr:uid="{00000000-0005-0000-0000-0000AE0D0000}"/>
    <cellStyle name="Normal 2 2 26 2" xfId="3207" xr:uid="{00000000-0005-0000-0000-0000AF0D0000}"/>
    <cellStyle name="Normal 2 2 26 3" xfId="3208" xr:uid="{00000000-0005-0000-0000-0000B00D0000}"/>
    <cellStyle name="Normal 2 2 26 4" xfId="3209" xr:uid="{00000000-0005-0000-0000-0000B10D0000}"/>
    <cellStyle name="Normal 2 2 26 5" xfId="3210" xr:uid="{00000000-0005-0000-0000-0000B20D0000}"/>
    <cellStyle name="Normal 2 2 27" xfId="3211" xr:uid="{00000000-0005-0000-0000-0000B30D0000}"/>
    <cellStyle name="Normal 2 2 27 2" xfId="3212" xr:uid="{00000000-0005-0000-0000-0000B40D0000}"/>
    <cellStyle name="Normal 2 2 27 3" xfId="3213" xr:uid="{00000000-0005-0000-0000-0000B50D0000}"/>
    <cellStyle name="Normal 2 2 28" xfId="3214" xr:uid="{00000000-0005-0000-0000-0000B60D0000}"/>
    <cellStyle name="Normal 2 2 28 2" xfId="3215" xr:uid="{00000000-0005-0000-0000-0000B70D0000}"/>
    <cellStyle name="Normal 2 2 28 3" xfId="3216" xr:uid="{00000000-0005-0000-0000-0000B80D0000}"/>
    <cellStyle name="Normal 2 2 29" xfId="3217" xr:uid="{00000000-0005-0000-0000-0000B90D0000}"/>
    <cellStyle name="Normal 2 2 29 2" xfId="3218" xr:uid="{00000000-0005-0000-0000-0000BA0D0000}"/>
    <cellStyle name="Normal 2 2 29 3" xfId="3219" xr:uid="{00000000-0005-0000-0000-0000BB0D0000}"/>
    <cellStyle name="Normal 2 2 3" xfId="18" xr:uid="{00000000-0005-0000-0000-0000BC0D0000}"/>
    <cellStyle name="Normal 2 2 3 2" xfId="3220" xr:uid="{00000000-0005-0000-0000-0000BD0D0000}"/>
    <cellStyle name="Normal 2 2 3 2 2" xfId="8840" xr:uid="{00000000-0005-0000-0000-0000BE0D0000}"/>
    <cellStyle name="Normal 2 2 3 3" xfId="3221" xr:uid="{00000000-0005-0000-0000-0000BF0D0000}"/>
    <cellStyle name="Normal 2 2 3 3 2" xfId="8864" xr:uid="{00000000-0005-0000-0000-000035000000}"/>
    <cellStyle name="Normal 2 2 3 4" xfId="3222" xr:uid="{00000000-0005-0000-0000-0000C00D0000}"/>
    <cellStyle name="Normal 2 2 3 4 2" xfId="8870" xr:uid="{00000000-0005-0000-0000-000036000000}"/>
    <cellStyle name="Normal 2 2 3 5" xfId="3223" xr:uid="{00000000-0005-0000-0000-0000C10D0000}"/>
    <cellStyle name="Normal 2 2 3 6" xfId="3224" xr:uid="{00000000-0005-0000-0000-0000C20D0000}"/>
    <cellStyle name="Normal 2 2 3 7" xfId="3225" xr:uid="{00000000-0005-0000-0000-0000C30D0000}"/>
    <cellStyle name="Normal 2 2 3 8" xfId="3226" xr:uid="{00000000-0005-0000-0000-0000C40D0000}"/>
    <cellStyle name="Normal 2 2 30" xfId="3227" xr:uid="{00000000-0005-0000-0000-0000C50D0000}"/>
    <cellStyle name="Normal 2 2 30 2" xfId="3228" xr:uid="{00000000-0005-0000-0000-0000C60D0000}"/>
    <cellStyle name="Normal 2 2 30 3" xfId="7132" xr:uid="{00000000-0005-0000-0000-0000C70D0000}"/>
    <cellStyle name="Normal 2 2 31" xfId="3229" xr:uid="{00000000-0005-0000-0000-0000C80D0000}"/>
    <cellStyle name="Normal 2 2 31 2" xfId="3230" xr:uid="{00000000-0005-0000-0000-0000C90D0000}"/>
    <cellStyle name="Normal 2 2 31 3" xfId="7119" xr:uid="{00000000-0005-0000-0000-0000CA0D0000}"/>
    <cellStyle name="Normal 2 2 32" xfId="3231" xr:uid="{00000000-0005-0000-0000-0000CB0D0000}"/>
    <cellStyle name="Normal 2 2 32 2" xfId="3232" xr:uid="{00000000-0005-0000-0000-0000CC0D0000}"/>
    <cellStyle name="Normal 2 2 32 3" xfId="7131" xr:uid="{00000000-0005-0000-0000-0000CD0D0000}"/>
    <cellStyle name="Normal 2 2 33" xfId="3233" xr:uid="{00000000-0005-0000-0000-0000CE0D0000}"/>
    <cellStyle name="Normal 2 2 33 2" xfId="7120" xr:uid="{00000000-0005-0000-0000-0000CF0D0000}"/>
    <cellStyle name="Normal 2 2 34" xfId="3234" xr:uid="{00000000-0005-0000-0000-0000D00D0000}"/>
    <cellStyle name="Normal 2 2 34 2" xfId="7130" xr:uid="{00000000-0005-0000-0000-0000D10D0000}"/>
    <cellStyle name="Normal 2 2 35" xfId="3235" xr:uid="{00000000-0005-0000-0000-0000D20D0000}"/>
    <cellStyle name="Normal 2 2 35 2" xfId="7121" xr:uid="{00000000-0005-0000-0000-0000D30D0000}"/>
    <cellStyle name="Normal 2 2 36" xfId="7129" xr:uid="{00000000-0005-0000-0000-0000D40D0000}"/>
    <cellStyle name="Normal 2 2 37" xfId="7122" xr:uid="{00000000-0005-0000-0000-0000D50D0000}"/>
    <cellStyle name="Normal 2 2 4" xfId="19" xr:uid="{00000000-0005-0000-0000-0000D60D0000}"/>
    <cellStyle name="Normal 2 2 4 2" xfId="3236" xr:uid="{00000000-0005-0000-0000-0000D70D0000}"/>
    <cellStyle name="Normal 2 2 4 2 2" xfId="8841" xr:uid="{00000000-0005-0000-0000-0000D80D0000}"/>
    <cellStyle name="Normal 2 2 4 3" xfId="3237" xr:uid="{00000000-0005-0000-0000-0000D90D0000}"/>
    <cellStyle name="Normal 2 2 4 3 2" xfId="8865" xr:uid="{00000000-0005-0000-0000-00003A000000}"/>
    <cellStyle name="Normal 2 2 4 4" xfId="3238" xr:uid="{00000000-0005-0000-0000-0000DA0D0000}"/>
    <cellStyle name="Normal 2 2 4 4 2" xfId="8871" xr:uid="{00000000-0005-0000-0000-00003B000000}"/>
    <cellStyle name="Normal 2 2 4 5" xfId="3239" xr:uid="{00000000-0005-0000-0000-0000DB0D0000}"/>
    <cellStyle name="Normal 2 2 4 6" xfId="3240" xr:uid="{00000000-0005-0000-0000-0000DC0D0000}"/>
    <cellStyle name="Normal 2 2 4 7" xfId="3241" xr:uid="{00000000-0005-0000-0000-0000DD0D0000}"/>
    <cellStyle name="Normal 2 2 4 8" xfId="3242" xr:uid="{00000000-0005-0000-0000-0000DE0D0000}"/>
    <cellStyle name="Normal 2 2 5" xfId="3243" xr:uid="{00000000-0005-0000-0000-0000DF0D0000}"/>
    <cellStyle name="Normal 2 2 5 2" xfId="3244" xr:uid="{00000000-0005-0000-0000-0000E00D0000}"/>
    <cellStyle name="Normal 2 2 5 3" xfId="3245" xr:uid="{00000000-0005-0000-0000-0000E10D0000}"/>
    <cellStyle name="Normal 2 2 5 4" xfId="3246" xr:uid="{00000000-0005-0000-0000-0000E20D0000}"/>
    <cellStyle name="Normal 2 2 5 5" xfId="3247" xr:uid="{00000000-0005-0000-0000-0000E30D0000}"/>
    <cellStyle name="Normal 2 2 5 6" xfId="3248" xr:uid="{00000000-0005-0000-0000-0000E40D0000}"/>
    <cellStyle name="Normal 2 2 5 7" xfId="3249" xr:uid="{00000000-0005-0000-0000-0000E50D0000}"/>
    <cellStyle name="Normal 2 2 5 8" xfId="3250" xr:uid="{00000000-0005-0000-0000-0000E60D0000}"/>
    <cellStyle name="Normal 2 2 5 9" xfId="8848" xr:uid="{00000000-0005-0000-0000-00003C000000}"/>
    <cellStyle name="Normal 2 2 6" xfId="3251" xr:uid="{00000000-0005-0000-0000-0000E70D0000}"/>
    <cellStyle name="Normal 2 2 6 2" xfId="3252" xr:uid="{00000000-0005-0000-0000-0000E80D0000}"/>
    <cellStyle name="Normal 2 2 6 3" xfId="3253" xr:uid="{00000000-0005-0000-0000-0000E90D0000}"/>
    <cellStyle name="Normal 2 2 6 4" xfId="3254" xr:uid="{00000000-0005-0000-0000-0000EA0D0000}"/>
    <cellStyle name="Normal 2 2 6 5" xfId="3255" xr:uid="{00000000-0005-0000-0000-0000EB0D0000}"/>
    <cellStyle name="Normal 2 2 6 6" xfId="3256" xr:uid="{00000000-0005-0000-0000-0000EC0D0000}"/>
    <cellStyle name="Normal 2 2 6 7" xfId="3257" xr:uid="{00000000-0005-0000-0000-0000ED0D0000}"/>
    <cellStyle name="Normal 2 2 6 8" xfId="3258" xr:uid="{00000000-0005-0000-0000-0000EE0D0000}"/>
    <cellStyle name="Normal 2 2 7" xfId="3259" xr:uid="{00000000-0005-0000-0000-0000EF0D0000}"/>
    <cellStyle name="Normal 2 2 7 2" xfId="3260" xr:uid="{00000000-0005-0000-0000-0000F00D0000}"/>
    <cellStyle name="Normal 2 2 7 3" xfId="3261" xr:uid="{00000000-0005-0000-0000-0000F10D0000}"/>
    <cellStyle name="Normal 2 2 7 4" xfId="3262" xr:uid="{00000000-0005-0000-0000-0000F20D0000}"/>
    <cellStyle name="Normal 2 2 7 5" xfId="3263" xr:uid="{00000000-0005-0000-0000-0000F30D0000}"/>
    <cellStyle name="Normal 2 2 7 6" xfId="3264" xr:uid="{00000000-0005-0000-0000-0000F40D0000}"/>
    <cellStyle name="Normal 2 2 7 7" xfId="3265" xr:uid="{00000000-0005-0000-0000-0000F50D0000}"/>
    <cellStyle name="Normal 2 2 7 8" xfId="3266" xr:uid="{00000000-0005-0000-0000-0000F60D0000}"/>
    <cellStyle name="Normal 2 2 7 9" xfId="8862" xr:uid="{00000000-0005-0000-0000-00003F000000}"/>
    <cellStyle name="Normal 2 2 8" xfId="3267" xr:uid="{00000000-0005-0000-0000-0000F70D0000}"/>
    <cellStyle name="Normal 2 2 8 10" xfId="3268" xr:uid="{00000000-0005-0000-0000-0000F80D0000}"/>
    <cellStyle name="Normal 2 2 8 11" xfId="3269" xr:uid="{00000000-0005-0000-0000-0000F90D0000}"/>
    <cellStyle name="Normal 2 2 8 12" xfId="8863" xr:uid="{00000000-0005-0000-0000-000040000000}"/>
    <cellStyle name="Normal 2 2 8 2" xfId="3270" xr:uid="{00000000-0005-0000-0000-0000FA0D0000}"/>
    <cellStyle name="Normal 2 2 8 2 2" xfId="3271" xr:uid="{00000000-0005-0000-0000-0000FB0D0000}"/>
    <cellStyle name="Normal 2 2 8 2 3" xfId="3272" xr:uid="{00000000-0005-0000-0000-0000FC0D0000}"/>
    <cellStyle name="Normal 2 2 8 2 4" xfId="3273" xr:uid="{00000000-0005-0000-0000-0000FD0D0000}"/>
    <cellStyle name="Normal 2 2 8 2 5" xfId="3274" xr:uid="{00000000-0005-0000-0000-0000FE0D0000}"/>
    <cellStyle name="Normal 2 2 8 2 6" xfId="3275" xr:uid="{00000000-0005-0000-0000-0000FF0D0000}"/>
    <cellStyle name="Normal 2 2 8 2 7" xfId="3276" xr:uid="{00000000-0005-0000-0000-0000000E0000}"/>
    <cellStyle name="Normal 2 2 8 2 8" xfId="3277" xr:uid="{00000000-0005-0000-0000-0000010E0000}"/>
    <cellStyle name="Normal 2 2 8 2 9" xfId="3278" xr:uid="{00000000-0005-0000-0000-0000020E0000}"/>
    <cellStyle name="Normal 2 2 8 3" xfId="3279" xr:uid="{00000000-0005-0000-0000-0000030E0000}"/>
    <cellStyle name="Normal 2 2 8 4" xfId="3280" xr:uid="{00000000-0005-0000-0000-0000040E0000}"/>
    <cellStyle name="Normal 2 2 8 5" xfId="3281" xr:uid="{00000000-0005-0000-0000-0000050E0000}"/>
    <cellStyle name="Normal 2 2 8 5 2" xfId="3282" xr:uid="{00000000-0005-0000-0000-0000060E0000}"/>
    <cellStyle name="Normal 2 2 8 5 3" xfId="3283" xr:uid="{00000000-0005-0000-0000-0000070E0000}"/>
    <cellStyle name="Normal 2 2 8 6" xfId="3284" xr:uid="{00000000-0005-0000-0000-0000080E0000}"/>
    <cellStyle name="Normal 2 2 8 6 2" xfId="3285" xr:uid="{00000000-0005-0000-0000-0000090E0000}"/>
    <cellStyle name="Normal 2 2 8 6 3" xfId="3286" xr:uid="{00000000-0005-0000-0000-00000A0E0000}"/>
    <cellStyle name="Normal 2 2 8 7" xfId="3287" xr:uid="{00000000-0005-0000-0000-00000B0E0000}"/>
    <cellStyle name="Normal 2 2 8 7 2" xfId="3288" xr:uid="{00000000-0005-0000-0000-00000C0E0000}"/>
    <cellStyle name="Normal 2 2 8 7 3" xfId="3289" xr:uid="{00000000-0005-0000-0000-00000D0E0000}"/>
    <cellStyle name="Normal 2 2 8 8" xfId="3290" xr:uid="{00000000-0005-0000-0000-00000E0E0000}"/>
    <cellStyle name="Normal 2 2 8 8 2" xfId="3291" xr:uid="{00000000-0005-0000-0000-00000F0E0000}"/>
    <cellStyle name="Normal 2 2 8 8 3" xfId="3292" xr:uid="{00000000-0005-0000-0000-0000100E0000}"/>
    <cellStyle name="Normal 2 2 8 9" xfId="3293" xr:uid="{00000000-0005-0000-0000-0000110E0000}"/>
    <cellStyle name="Normal 2 2 8 9 2" xfId="3294" xr:uid="{00000000-0005-0000-0000-0000120E0000}"/>
    <cellStyle name="Normal 2 2 8 9 3" xfId="3295" xr:uid="{00000000-0005-0000-0000-0000130E0000}"/>
    <cellStyle name="Normal 2 2 9" xfId="3296" xr:uid="{00000000-0005-0000-0000-0000140E0000}"/>
    <cellStyle name="Normal 2 2 9 2" xfId="8869" xr:uid="{00000000-0005-0000-0000-000041000000}"/>
    <cellStyle name="Normal 2 2_Residential Inputs Inland" xfId="3297" xr:uid="{00000000-0005-0000-0000-0000150E0000}"/>
    <cellStyle name="Normal 2 20" xfId="3298" xr:uid="{00000000-0005-0000-0000-0000160E0000}"/>
    <cellStyle name="Normal 2 20 10" xfId="3299" xr:uid="{00000000-0005-0000-0000-0000170E0000}"/>
    <cellStyle name="Normal 2 20 11" xfId="3300" xr:uid="{00000000-0005-0000-0000-0000180E0000}"/>
    <cellStyle name="Normal 2 20 12" xfId="3301" xr:uid="{00000000-0005-0000-0000-0000190E0000}"/>
    <cellStyle name="Normal 2 20 13" xfId="3302" xr:uid="{00000000-0005-0000-0000-00001A0E0000}"/>
    <cellStyle name="Normal 2 20 14" xfId="3303" xr:uid="{00000000-0005-0000-0000-00001B0E0000}"/>
    <cellStyle name="Normal 2 20 15" xfId="3304" xr:uid="{00000000-0005-0000-0000-00001C0E0000}"/>
    <cellStyle name="Normal 2 20 16" xfId="3305" xr:uid="{00000000-0005-0000-0000-00001D0E0000}"/>
    <cellStyle name="Normal 2 20 17" xfId="3306" xr:uid="{00000000-0005-0000-0000-00001E0E0000}"/>
    <cellStyle name="Normal 2 20 18" xfId="3307" xr:uid="{00000000-0005-0000-0000-00001F0E0000}"/>
    <cellStyle name="Normal 2 20 19" xfId="3308" xr:uid="{00000000-0005-0000-0000-0000200E0000}"/>
    <cellStyle name="Normal 2 20 2" xfId="3309" xr:uid="{00000000-0005-0000-0000-0000210E0000}"/>
    <cellStyle name="Normal 2 20 2 2" xfId="7388" xr:uid="{00000000-0005-0000-0000-0000220E0000}"/>
    <cellStyle name="Normal 2 20 2 3" xfId="7346" xr:uid="{00000000-0005-0000-0000-0000230E0000}"/>
    <cellStyle name="Normal 2 20 2 4" xfId="8768" xr:uid="{00000000-0005-0000-0000-0000240E0000}"/>
    <cellStyle name="Normal 2 20 20" xfId="3310" xr:uid="{00000000-0005-0000-0000-0000250E0000}"/>
    <cellStyle name="Normal 2 20 21" xfId="3311" xr:uid="{00000000-0005-0000-0000-0000260E0000}"/>
    <cellStyle name="Normal 2 20 22" xfId="3312" xr:uid="{00000000-0005-0000-0000-0000270E0000}"/>
    <cellStyle name="Normal 2 20 23" xfId="3313" xr:uid="{00000000-0005-0000-0000-0000280E0000}"/>
    <cellStyle name="Normal 2 20 24" xfId="3314" xr:uid="{00000000-0005-0000-0000-0000290E0000}"/>
    <cellStyle name="Normal 2 20 25" xfId="3315" xr:uid="{00000000-0005-0000-0000-00002A0E0000}"/>
    <cellStyle name="Normal 2 20 3" xfId="3316" xr:uid="{00000000-0005-0000-0000-00002B0E0000}"/>
    <cellStyle name="Normal 2 20 3 2" xfId="7606" xr:uid="{00000000-0005-0000-0000-00002C0E0000}"/>
    <cellStyle name="Normal 2 20 4" xfId="3317" xr:uid="{00000000-0005-0000-0000-00002D0E0000}"/>
    <cellStyle name="Normal 2 20 4 2" xfId="7591" xr:uid="{00000000-0005-0000-0000-00002E0E0000}"/>
    <cellStyle name="Normal 2 20 5" xfId="3318" xr:uid="{00000000-0005-0000-0000-00002F0E0000}"/>
    <cellStyle name="Normal 2 20 5 2" xfId="7597" xr:uid="{00000000-0005-0000-0000-0000300E0000}"/>
    <cellStyle name="Normal 2 20 6" xfId="3319" xr:uid="{00000000-0005-0000-0000-0000310E0000}"/>
    <cellStyle name="Normal 2 20 6 2" xfId="8498" xr:uid="{00000000-0005-0000-0000-0000320E0000}"/>
    <cellStyle name="Normal 2 20 7" xfId="3320" xr:uid="{00000000-0005-0000-0000-0000330E0000}"/>
    <cellStyle name="Normal 2 20 7 2" xfId="8634" xr:uid="{00000000-0005-0000-0000-0000340E0000}"/>
    <cellStyle name="Normal 2 20 8" xfId="3321" xr:uid="{00000000-0005-0000-0000-0000350E0000}"/>
    <cellStyle name="Normal 2 20 9" xfId="3322" xr:uid="{00000000-0005-0000-0000-0000360E0000}"/>
    <cellStyle name="Normal 2 21" xfId="3323" xr:uid="{00000000-0005-0000-0000-0000370E0000}"/>
    <cellStyle name="Normal 2 21 10" xfId="3324" xr:uid="{00000000-0005-0000-0000-0000380E0000}"/>
    <cellStyle name="Normal 2 21 11" xfId="3325" xr:uid="{00000000-0005-0000-0000-0000390E0000}"/>
    <cellStyle name="Normal 2 21 12" xfId="3326" xr:uid="{00000000-0005-0000-0000-00003A0E0000}"/>
    <cellStyle name="Normal 2 21 13" xfId="3327" xr:uid="{00000000-0005-0000-0000-00003B0E0000}"/>
    <cellStyle name="Normal 2 21 14" xfId="3328" xr:uid="{00000000-0005-0000-0000-00003C0E0000}"/>
    <cellStyle name="Normal 2 21 15" xfId="3329" xr:uid="{00000000-0005-0000-0000-00003D0E0000}"/>
    <cellStyle name="Normal 2 21 16" xfId="3330" xr:uid="{00000000-0005-0000-0000-00003E0E0000}"/>
    <cellStyle name="Normal 2 21 17" xfId="3331" xr:uid="{00000000-0005-0000-0000-00003F0E0000}"/>
    <cellStyle name="Normal 2 21 18" xfId="3332" xr:uid="{00000000-0005-0000-0000-0000400E0000}"/>
    <cellStyle name="Normal 2 21 19" xfId="3333" xr:uid="{00000000-0005-0000-0000-0000410E0000}"/>
    <cellStyle name="Normal 2 21 2" xfId="3334" xr:uid="{00000000-0005-0000-0000-0000420E0000}"/>
    <cellStyle name="Normal 2 21 2 2" xfId="7389" xr:uid="{00000000-0005-0000-0000-0000430E0000}"/>
    <cellStyle name="Normal 2 21 2 3" xfId="7345" xr:uid="{00000000-0005-0000-0000-0000440E0000}"/>
    <cellStyle name="Normal 2 21 2 4" xfId="8767" xr:uid="{00000000-0005-0000-0000-0000450E0000}"/>
    <cellStyle name="Normal 2 21 20" xfId="3335" xr:uid="{00000000-0005-0000-0000-0000460E0000}"/>
    <cellStyle name="Normal 2 21 21" xfId="3336" xr:uid="{00000000-0005-0000-0000-0000470E0000}"/>
    <cellStyle name="Normal 2 21 22" xfId="3337" xr:uid="{00000000-0005-0000-0000-0000480E0000}"/>
    <cellStyle name="Normal 2 21 23" xfId="3338" xr:uid="{00000000-0005-0000-0000-0000490E0000}"/>
    <cellStyle name="Normal 2 21 24" xfId="3339" xr:uid="{00000000-0005-0000-0000-00004A0E0000}"/>
    <cellStyle name="Normal 2 21 25" xfId="3340" xr:uid="{00000000-0005-0000-0000-00004B0E0000}"/>
    <cellStyle name="Normal 2 21 3" xfId="3341" xr:uid="{00000000-0005-0000-0000-00004C0E0000}"/>
    <cellStyle name="Normal 2 21 3 2" xfId="7607" xr:uid="{00000000-0005-0000-0000-00004D0E0000}"/>
    <cellStyle name="Normal 2 21 4" xfId="3342" xr:uid="{00000000-0005-0000-0000-00004E0E0000}"/>
    <cellStyle name="Normal 2 21 4 2" xfId="7590" xr:uid="{00000000-0005-0000-0000-00004F0E0000}"/>
    <cellStyle name="Normal 2 21 5" xfId="3343" xr:uid="{00000000-0005-0000-0000-0000500E0000}"/>
    <cellStyle name="Normal 2 21 5 2" xfId="7598" xr:uid="{00000000-0005-0000-0000-0000510E0000}"/>
    <cellStyle name="Normal 2 21 6" xfId="3344" xr:uid="{00000000-0005-0000-0000-0000520E0000}"/>
    <cellStyle name="Normal 2 21 6 2" xfId="8512" xr:uid="{00000000-0005-0000-0000-0000530E0000}"/>
    <cellStyle name="Normal 2 21 7" xfId="3345" xr:uid="{00000000-0005-0000-0000-0000540E0000}"/>
    <cellStyle name="Normal 2 21 7 2" xfId="8487" xr:uid="{00000000-0005-0000-0000-0000550E0000}"/>
    <cellStyle name="Normal 2 21 8" xfId="3346" xr:uid="{00000000-0005-0000-0000-0000560E0000}"/>
    <cellStyle name="Normal 2 21 9" xfId="3347" xr:uid="{00000000-0005-0000-0000-0000570E0000}"/>
    <cellStyle name="Normal 2 22" xfId="3348" xr:uid="{00000000-0005-0000-0000-0000580E0000}"/>
    <cellStyle name="Normal 2 22 10" xfId="3349" xr:uid="{00000000-0005-0000-0000-0000590E0000}"/>
    <cellStyle name="Normal 2 22 11" xfId="3350" xr:uid="{00000000-0005-0000-0000-00005A0E0000}"/>
    <cellStyle name="Normal 2 22 12" xfId="3351" xr:uid="{00000000-0005-0000-0000-00005B0E0000}"/>
    <cellStyle name="Normal 2 22 13" xfId="3352" xr:uid="{00000000-0005-0000-0000-00005C0E0000}"/>
    <cellStyle name="Normal 2 22 14" xfId="3353" xr:uid="{00000000-0005-0000-0000-00005D0E0000}"/>
    <cellStyle name="Normal 2 22 15" xfId="3354" xr:uid="{00000000-0005-0000-0000-00005E0E0000}"/>
    <cellStyle name="Normal 2 22 16" xfId="3355" xr:uid="{00000000-0005-0000-0000-00005F0E0000}"/>
    <cellStyle name="Normal 2 22 17" xfId="3356" xr:uid="{00000000-0005-0000-0000-0000600E0000}"/>
    <cellStyle name="Normal 2 22 18" xfId="3357" xr:uid="{00000000-0005-0000-0000-0000610E0000}"/>
    <cellStyle name="Normal 2 22 19" xfId="3358" xr:uid="{00000000-0005-0000-0000-0000620E0000}"/>
    <cellStyle name="Normal 2 22 2" xfId="3359" xr:uid="{00000000-0005-0000-0000-0000630E0000}"/>
    <cellStyle name="Normal 2 22 2 2" xfId="7390" xr:uid="{00000000-0005-0000-0000-0000640E0000}"/>
    <cellStyle name="Normal 2 22 2 3" xfId="7344" xr:uid="{00000000-0005-0000-0000-0000650E0000}"/>
    <cellStyle name="Normal 2 22 2 4" xfId="8766" xr:uid="{00000000-0005-0000-0000-0000660E0000}"/>
    <cellStyle name="Normal 2 22 20" xfId="3360" xr:uid="{00000000-0005-0000-0000-0000670E0000}"/>
    <cellStyle name="Normal 2 22 21" xfId="3361" xr:uid="{00000000-0005-0000-0000-0000680E0000}"/>
    <cellStyle name="Normal 2 22 22" xfId="3362" xr:uid="{00000000-0005-0000-0000-0000690E0000}"/>
    <cellStyle name="Normal 2 22 23" xfId="3363" xr:uid="{00000000-0005-0000-0000-00006A0E0000}"/>
    <cellStyle name="Normal 2 22 24" xfId="3364" xr:uid="{00000000-0005-0000-0000-00006B0E0000}"/>
    <cellStyle name="Normal 2 22 25" xfId="3365" xr:uid="{00000000-0005-0000-0000-00006C0E0000}"/>
    <cellStyle name="Normal 2 22 3" xfId="3366" xr:uid="{00000000-0005-0000-0000-00006D0E0000}"/>
    <cellStyle name="Normal 2 22 3 2" xfId="7608" xr:uid="{00000000-0005-0000-0000-00006E0E0000}"/>
    <cellStyle name="Normal 2 22 4" xfId="3367" xr:uid="{00000000-0005-0000-0000-00006F0E0000}"/>
    <cellStyle name="Normal 2 22 4 2" xfId="7589" xr:uid="{00000000-0005-0000-0000-0000700E0000}"/>
    <cellStyle name="Normal 2 22 5" xfId="3368" xr:uid="{00000000-0005-0000-0000-0000710E0000}"/>
    <cellStyle name="Normal 2 22 5 2" xfId="7599" xr:uid="{00000000-0005-0000-0000-0000720E0000}"/>
    <cellStyle name="Normal 2 22 6" xfId="3369" xr:uid="{00000000-0005-0000-0000-0000730E0000}"/>
    <cellStyle name="Normal 2 22 6 2" xfId="8497" xr:uid="{00000000-0005-0000-0000-0000740E0000}"/>
    <cellStyle name="Normal 2 22 7" xfId="3370" xr:uid="{00000000-0005-0000-0000-0000750E0000}"/>
    <cellStyle name="Normal 2 22 7 2" xfId="8225" xr:uid="{00000000-0005-0000-0000-0000760E0000}"/>
    <cellStyle name="Normal 2 22 8" xfId="3371" xr:uid="{00000000-0005-0000-0000-0000770E0000}"/>
    <cellStyle name="Normal 2 22 9" xfId="3372" xr:uid="{00000000-0005-0000-0000-0000780E0000}"/>
    <cellStyle name="Normal 2 23" xfId="3373" xr:uid="{00000000-0005-0000-0000-0000790E0000}"/>
    <cellStyle name="Normal 2 23 10" xfId="3374" xr:uid="{00000000-0005-0000-0000-00007A0E0000}"/>
    <cellStyle name="Normal 2 23 11" xfId="3375" xr:uid="{00000000-0005-0000-0000-00007B0E0000}"/>
    <cellStyle name="Normal 2 23 12" xfId="3376" xr:uid="{00000000-0005-0000-0000-00007C0E0000}"/>
    <cellStyle name="Normal 2 23 13" xfId="3377" xr:uid="{00000000-0005-0000-0000-00007D0E0000}"/>
    <cellStyle name="Normal 2 23 14" xfId="3378" xr:uid="{00000000-0005-0000-0000-00007E0E0000}"/>
    <cellStyle name="Normal 2 23 15" xfId="3379" xr:uid="{00000000-0005-0000-0000-00007F0E0000}"/>
    <cellStyle name="Normal 2 23 16" xfId="3380" xr:uid="{00000000-0005-0000-0000-0000800E0000}"/>
    <cellStyle name="Normal 2 23 17" xfId="3381" xr:uid="{00000000-0005-0000-0000-0000810E0000}"/>
    <cellStyle name="Normal 2 23 18" xfId="3382" xr:uid="{00000000-0005-0000-0000-0000820E0000}"/>
    <cellStyle name="Normal 2 23 19" xfId="3383" xr:uid="{00000000-0005-0000-0000-0000830E0000}"/>
    <cellStyle name="Normal 2 23 2" xfId="3384" xr:uid="{00000000-0005-0000-0000-0000840E0000}"/>
    <cellStyle name="Normal 2 23 2 2" xfId="7391" xr:uid="{00000000-0005-0000-0000-0000850E0000}"/>
    <cellStyle name="Normal 2 23 2 3" xfId="7343" xr:uid="{00000000-0005-0000-0000-0000860E0000}"/>
    <cellStyle name="Normal 2 23 2 4" xfId="8765" xr:uid="{00000000-0005-0000-0000-0000870E0000}"/>
    <cellStyle name="Normal 2 23 20" xfId="3385" xr:uid="{00000000-0005-0000-0000-0000880E0000}"/>
    <cellStyle name="Normal 2 23 21" xfId="3386" xr:uid="{00000000-0005-0000-0000-0000890E0000}"/>
    <cellStyle name="Normal 2 23 22" xfId="3387" xr:uid="{00000000-0005-0000-0000-00008A0E0000}"/>
    <cellStyle name="Normal 2 23 23" xfId="3388" xr:uid="{00000000-0005-0000-0000-00008B0E0000}"/>
    <cellStyle name="Normal 2 23 24" xfId="3389" xr:uid="{00000000-0005-0000-0000-00008C0E0000}"/>
    <cellStyle name="Normal 2 23 25" xfId="3390" xr:uid="{00000000-0005-0000-0000-00008D0E0000}"/>
    <cellStyle name="Normal 2 23 3" xfId="3391" xr:uid="{00000000-0005-0000-0000-00008E0E0000}"/>
    <cellStyle name="Normal 2 23 3 2" xfId="7609" xr:uid="{00000000-0005-0000-0000-00008F0E0000}"/>
    <cellStyle name="Normal 2 23 4" xfId="3392" xr:uid="{00000000-0005-0000-0000-0000900E0000}"/>
    <cellStyle name="Normal 2 23 4 2" xfId="7588" xr:uid="{00000000-0005-0000-0000-0000910E0000}"/>
    <cellStyle name="Normal 2 23 5" xfId="3393" xr:uid="{00000000-0005-0000-0000-0000920E0000}"/>
    <cellStyle name="Normal 2 23 5 2" xfId="7600" xr:uid="{00000000-0005-0000-0000-0000930E0000}"/>
    <cellStyle name="Normal 2 23 6" xfId="3394" xr:uid="{00000000-0005-0000-0000-0000940E0000}"/>
    <cellStyle name="Normal 2 23 6 2" xfId="8456" xr:uid="{00000000-0005-0000-0000-0000950E0000}"/>
    <cellStyle name="Normal 2 23 7" xfId="3395" xr:uid="{00000000-0005-0000-0000-0000960E0000}"/>
    <cellStyle name="Normal 2 23 7 2" xfId="8607" xr:uid="{00000000-0005-0000-0000-0000970E0000}"/>
    <cellStyle name="Normal 2 23 8" xfId="3396" xr:uid="{00000000-0005-0000-0000-0000980E0000}"/>
    <cellStyle name="Normal 2 23 9" xfId="3397" xr:uid="{00000000-0005-0000-0000-0000990E0000}"/>
    <cellStyle name="Normal 2 24" xfId="3398" xr:uid="{00000000-0005-0000-0000-00009A0E0000}"/>
    <cellStyle name="Normal 2 24 10" xfId="3399" xr:uid="{00000000-0005-0000-0000-00009B0E0000}"/>
    <cellStyle name="Normal 2 24 11" xfId="3400" xr:uid="{00000000-0005-0000-0000-00009C0E0000}"/>
    <cellStyle name="Normal 2 24 12" xfId="3401" xr:uid="{00000000-0005-0000-0000-00009D0E0000}"/>
    <cellStyle name="Normal 2 24 13" xfId="3402" xr:uid="{00000000-0005-0000-0000-00009E0E0000}"/>
    <cellStyle name="Normal 2 24 14" xfId="3403" xr:uid="{00000000-0005-0000-0000-00009F0E0000}"/>
    <cellStyle name="Normal 2 24 15" xfId="3404" xr:uid="{00000000-0005-0000-0000-0000A00E0000}"/>
    <cellStyle name="Normal 2 24 16" xfId="3405" xr:uid="{00000000-0005-0000-0000-0000A10E0000}"/>
    <cellStyle name="Normal 2 24 17" xfId="3406" xr:uid="{00000000-0005-0000-0000-0000A20E0000}"/>
    <cellStyle name="Normal 2 24 18" xfId="3407" xr:uid="{00000000-0005-0000-0000-0000A30E0000}"/>
    <cellStyle name="Normal 2 24 19" xfId="3408" xr:uid="{00000000-0005-0000-0000-0000A40E0000}"/>
    <cellStyle name="Normal 2 24 2" xfId="3409" xr:uid="{00000000-0005-0000-0000-0000A50E0000}"/>
    <cellStyle name="Normal 2 24 2 2" xfId="7392" xr:uid="{00000000-0005-0000-0000-0000A60E0000}"/>
    <cellStyle name="Normal 2 24 2 3" xfId="7342" xr:uid="{00000000-0005-0000-0000-0000A70E0000}"/>
    <cellStyle name="Normal 2 24 2 4" xfId="7332" xr:uid="{00000000-0005-0000-0000-0000A80E0000}"/>
    <cellStyle name="Normal 2 24 20" xfId="3410" xr:uid="{00000000-0005-0000-0000-0000A90E0000}"/>
    <cellStyle name="Normal 2 24 21" xfId="3411" xr:uid="{00000000-0005-0000-0000-0000AA0E0000}"/>
    <cellStyle name="Normal 2 24 22" xfId="3412" xr:uid="{00000000-0005-0000-0000-0000AB0E0000}"/>
    <cellStyle name="Normal 2 24 23" xfId="3413" xr:uid="{00000000-0005-0000-0000-0000AC0E0000}"/>
    <cellStyle name="Normal 2 24 24" xfId="3414" xr:uid="{00000000-0005-0000-0000-0000AD0E0000}"/>
    <cellStyle name="Normal 2 24 25" xfId="3415" xr:uid="{00000000-0005-0000-0000-0000AE0E0000}"/>
    <cellStyle name="Normal 2 24 3" xfId="3416" xr:uid="{00000000-0005-0000-0000-0000AF0E0000}"/>
    <cellStyle name="Normal 2 24 3 2" xfId="7610" xr:uid="{00000000-0005-0000-0000-0000B00E0000}"/>
    <cellStyle name="Normal 2 24 4" xfId="3417" xr:uid="{00000000-0005-0000-0000-0000B10E0000}"/>
    <cellStyle name="Normal 2 24 4 2" xfId="7587" xr:uid="{00000000-0005-0000-0000-0000B20E0000}"/>
    <cellStyle name="Normal 2 24 5" xfId="3418" xr:uid="{00000000-0005-0000-0000-0000B30E0000}"/>
    <cellStyle name="Normal 2 24 5 2" xfId="7601" xr:uid="{00000000-0005-0000-0000-0000B40E0000}"/>
    <cellStyle name="Normal 2 24 6" xfId="3419" xr:uid="{00000000-0005-0000-0000-0000B50E0000}"/>
    <cellStyle name="Normal 2 24 6 2" xfId="8386" xr:uid="{00000000-0005-0000-0000-0000B60E0000}"/>
    <cellStyle name="Normal 2 24 7" xfId="3420" xr:uid="{00000000-0005-0000-0000-0000B70E0000}"/>
    <cellStyle name="Normal 2 24 7 2" xfId="8481" xr:uid="{00000000-0005-0000-0000-0000B80E0000}"/>
    <cellStyle name="Normal 2 24 8" xfId="3421" xr:uid="{00000000-0005-0000-0000-0000B90E0000}"/>
    <cellStyle name="Normal 2 24 9" xfId="3422" xr:uid="{00000000-0005-0000-0000-0000BA0E0000}"/>
    <cellStyle name="Normal 2 25" xfId="3423" xr:uid="{00000000-0005-0000-0000-0000BB0E0000}"/>
    <cellStyle name="Normal 2 25 10" xfId="3424" xr:uid="{00000000-0005-0000-0000-0000BC0E0000}"/>
    <cellStyle name="Normal 2 25 11" xfId="3425" xr:uid="{00000000-0005-0000-0000-0000BD0E0000}"/>
    <cellStyle name="Normal 2 25 12" xfId="3426" xr:uid="{00000000-0005-0000-0000-0000BE0E0000}"/>
    <cellStyle name="Normal 2 25 13" xfId="3427" xr:uid="{00000000-0005-0000-0000-0000BF0E0000}"/>
    <cellStyle name="Normal 2 25 14" xfId="3428" xr:uid="{00000000-0005-0000-0000-0000C00E0000}"/>
    <cellStyle name="Normal 2 25 15" xfId="3429" xr:uid="{00000000-0005-0000-0000-0000C10E0000}"/>
    <cellStyle name="Normal 2 25 16" xfId="3430" xr:uid="{00000000-0005-0000-0000-0000C20E0000}"/>
    <cellStyle name="Normal 2 25 17" xfId="3431" xr:uid="{00000000-0005-0000-0000-0000C30E0000}"/>
    <cellStyle name="Normal 2 25 18" xfId="3432" xr:uid="{00000000-0005-0000-0000-0000C40E0000}"/>
    <cellStyle name="Normal 2 25 19" xfId="3433" xr:uid="{00000000-0005-0000-0000-0000C50E0000}"/>
    <cellStyle name="Normal 2 25 2" xfId="3434" xr:uid="{00000000-0005-0000-0000-0000C60E0000}"/>
    <cellStyle name="Normal 2 25 2 2" xfId="7393" xr:uid="{00000000-0005-0000-0000-0000C70E0000}"/>
    <cellStyle name="Normal 2 25 2 3" xfId="7341" xr:uid="{00000000-0005-0000-0000-0000C80E0000}"/>
    <cellStyle name="Normal 2 25 2 4" xfId="8764" xr:uid="{00000000-0005-0000-0000-0000C90E0000}"/>
    <cellStyle name="Normal 2 25 20" xfId="3435" xr:uid="{00000000-0005-0000-0000-0000CA0E0000}"/>
    <cellStyle name="Normal 2 25 21" xfId="3436" xr:uid="{00000000-0005-0000-0000-0000CB0E0000}"/>
    <cellStyle name="Normal 2 25 22" xfId="3437" xr:uid="{00000000-0005-0000-0000-0000CC0E0000}"/>
    <cellStyle name="Normal 2 25 23" xfId="3438" xr:uid="{00000000-0005-0000-0000-0000CD0E0000}"/>
    <cellStyle name="Normal 2 25 24" xfId="3439" xr:uid="{00000000-0005-0000-0000-0000CE0E0000}"/>
    <cellStyle name="Normal 2 25 25" xfId="3440" xr:uid="{00000000-0005-0000-0000-0000CF0E0000}"/>
    <cellStyle name="Normal 2 25 3" xfId="3441" xr:uid="{00000000-0005-0000-0000-0000D00E0000}"/>
    <cellStyle name="Normal 2 25 3 2" xfId="7611" xr:uid="{00000000-0005-0000-0000-0000D10E0000}"/>
    <cellStyle name="Normal 2 25 4" xfId="3442" xr:uid="{00000000-0005-0000-0000-0000D20E0000}"/>
    <cellStyle name="Normal 2 25 4 2" xfId="7586" xr:uid="{00000000-0005-0000-0000-0000D30E0000}"/>
    <cellStyle name="Normal 2 25 5" xfId="3443" xr:uid="{00000000-0005-0000-0000-0000D40E0000}"/>
    <cellStyle name="Normal 2 25 5 2" xfId="7602" xr:uid="{00000000-0005-0000-0000-0000D50E0000}"/>
    <cellStyle name="Normal 2 25 6" xfId="3444" xr:uid="{00000000-0005-0000-0000-0000D60E0000}"/>
    <cellStyle name="Normal 2 25 6 2" xfId="8455" xr:uid="{00000000-0005-0000-0000-0000D70E0000}"/>
    <cellStyle name="Normal 2 25 7" xfId="3445" xr:uid="{00000000-0005-0000-0000-0000D80E0000}"/>
    <cellStyle name="Normal 2 25 7 2" xfId="8638" xr:uid="{00000000-0005-0000-0000-0000D90E0000}"/>
    <cellStyle name="Normal 2 25 8" xfId="3446" xr:uid="{00000000-0005-0000-0000-0000DA0E0000}"/>
    <cellStyle name="Normal 2 25 9" xfId="3447" xr:uid="{00000000-0005-0000-0000-0000DB0E0000}"/>
    <cellStyle name="Normal 2 26" xfId="3448" xr:uid="{00000000-0005-0000-0000-0000DC0E0000}"/>
    <cellStyle name="Normal 2 26 10" xfId="3449" xr:uid="{00000000-0005-0000-0000-0000DD0E0000}"/>
    <cellStyle name="Normal 2 26 11" xfId="3450" xr:uid="{00000000-0005-0000-0000-0000DE0E0000}"/>
    <cellStyle name="Normal 2 26 12" xfId="3451" xr:uid="{00000000-0005-0000-0000-0000DF0E0000}"/>
    <cellStyle name="Normal 2 26 13" xfId="3452" xr:uid="{00000000-0005-0000-0000-0000E00E0000}"/>
    <cellStyle name="Normal 2 26 14" xfId="3453" xr:uid="{00000000-0005-0000-0000-0000E10E0000}"/>
    <cellStyle name="Normal 2 26 15" xfId="3454" xr:uid="{00000000-0005-0000-0000-0000E20E0000}"/>
    <cellStyle name="Normal 2 26 16" xfId="3455" xr:uid="{00000000-0005-0000-0000-0000E30E0000}"/>
    <cellStyle name="Normal 2 26 17" xfId="3456" xr:uid="{00000000-0005-0000-0000-0000E40E0000}"/>
    <cellStyle name="Normal 2 26 18" xfId="3457" xr:uid="{00000000-0005-0000-0000-0000E50E0000}"/>
    <cellStyle name="Normal 2 26 19" xfId="3458" xr:uid="{00000000-0005-0000-0000-0000E60E0000}"/>
    <cellStyle name="Normal 2 26 2" xfId="3459" xr:uid="{00000000-0005-0000-0000-0000E70E0000}"/>
    <cellStyle name="Normal 2 26 2 2" xfId="7394" xr:uid="{00000000-0005-0000-0000-0000E80E0000}"/>
    <cellStyle name="Normal 2 26 2 3" xfId="7340" xr:uid="{00000000-0005-0000-0000-0000E90E0000}"/>
    <cellStyle name="Normal 2 26 2 4" xfId="7333" xr:uid="{00000000-0005-0000-0000-0000EA0E0000}"/>
    <cellStyle name="Normal 2 26 20" xfId="3460" xr:uid="{00000000-0005-0000-0000-0000EB0E0000}"/>
    <cellStyle name="Normal 2 26 21" xfId="3461" xr:uid="{00000000-0005-0000-0000-0000EC0E0000}"/>
    <cellStyle name="Normal 2 26 22" xfId="3462" xr:uid="{00000000-0005-0000-0000-0000ED0E0000}"/>
    <cellStyle name="Normal 2 26 23" xfId="3463" xr:uid="{00000000-0005-0000-0000-0000EE0E0000}"/>
    <cellStyle name="Normal 2 26 24" xfId="3464" xr:uid="{00000000-0005-0000-0000-0000EF0E0000}"/>
    <cellStyle name="Normal 2 26 25" xfId="3465" xr:uid="{00000000-0005-0000-0000-0000F00E0000}"/>
    <cellStyle name="Normal 2 26 3" xfId="3466" xr:uid="{00000000-0005-0000-0000-0000F10E0000}"/>
    <cellStyle name="Normal 2 26 3 2" xfId="7612" xr:uid="{00000000-0005-0000-0000-0000F20E0000}"/>
    <cellStyle name="Normal 2 26 4" xfId="3467" xr:uid="{00000000-0005-0000-0000-0000F30E0000}"/>
    <cellStyle name="Normal 2 26 4 2" xfId="7585" xr:uid="{00000000-0005-0000-0000-0000F40E0000}"/>
    <cellStyle name="Normal 2 26 5" xfId="3468" xr:uid="{00000000-0005-0000-0000-0000F50E0000}"/>
    <cellStyle name="Normal 2 26 5 2" xfId="7603" xr:uid="{00000000-0005-0000-0000-0000F60E0000}"/>
    <cellStyle name="Normal 2 26 6" xfId="3469" xr:uid="{00000000-0005-0000-0000-0000F70E0000}"/>
    <cellStyle name="Normal 2 26 6 2" xfId="8503" xr:uid="{00000000-0005-0000-0000-0000F80E0000}"/>
    <cellStyle name="Normal 2 26 7" xfId="3470" xr:uid="{00000000-0005-0000-0000-0000F90E0000}"/>
    <cellStyle name="Normal 2 26 7 2" xfId="8488" xr:uid="{00000000-0005-0000-0000-0000FA0E0000}"/>
    <cellStyle name="Normal 2 26 8" xfId="3471" xr:uid="{00000000-0005-0000-0000-0000FB0E0000}"/>
    <cellStyle name="Normal 2 26 9" xfId="3472" xr:uid="{00000000-0005-0000-0000-0000FC0E0000}"/>
    <cellStyle name="Normal 2 27" xfId="3473" xr:uid="{00000000-0005-0000-0000-0000FD0E0000}"/>
    <cellStyle name="Normal 2 27 10" xfId="3474" xr:uid="{00000000-0005-0000-0000-0000FE0E0000}"/>
    <cellStyle name="Normal 2 27 11" xfId="3475" xr:uid="{00000000-0005-0000-0000-0000FF0E0000}"/>
    <cellStyle name="Normal 2 27 12" xfId="3476" xr:uid="{00000000-0005-0000-0000-0000000F0000}"/>
    <cellStyle name="Normal 2 27 13" xfId="3477" xr:uid="{00000000-0005-0000-0000-0000010F0000}"/>
    <cellStyle name="Normal 2 27 14" xfId="3478" xr:uid="{00000000-0005-0000-0000-0000020F0000}"/>
    <cellStyle name="Normal 2 27 15" xfId="3479" xr:uid="{00000000-0005-0000-0000-0000030F0000}"/>
    <cellStyle name="Normal 2 27 16" xfId="3480" xr:uid="{00000000-0005-0000-0000-0000040F0000}"/>
    <cellStyle name="Normal 2 27 17" xfId="3481" xr:uid="{00000000-0005-0000-0000-0000050F0000}"/>
    <cellStyle name="Normal 2 27 18" xfId="3482" xr:uid="{00000000-0005-0000-0000-0000060F0000}"/>
    <cellStyle name="Normal 2 27 19" xfId="3483" xr:uid="{00000000-0005-0000-0000-0000070F0000}"/>
    <cellStyle name="Normal 2 27 2" xfId="3484" xr:uid="{00000000-0005-0000-0000-0000080F0000}"/>
    <cellStyle name="Normal 2 27 20" xfId="3485" xr:uid="{00000000-0005-0000-0000-0000090F0000}"/>
    <cellStyle name="Normal 2 27 21" xfId="3486" xr:uid="{00000000-0005-0000-0000-00000A0F0000}"/>
    <cellStyle name="Normal 2 27 22" xfId="3487" xr:uid="{00000000-0005-0000-0000-00000B0F0000}"/>
    <cellStyle name="Normal 2 27 23" xfId="3488" xr:uid="{00000000-0005-0000-0000-00000C0F0000}"/>
    <cellStyle name="Normal 2 27 24" xfId="3489" xr:uid="{00000000-0005-0000-0000-00000D0F0000}"/>
    <cellStyle name="Normal 2 27 25" xfId="3490" xr:uid="{00000000-0005-0000-0000-00000E0F0000}"/>
    <cellStyle name="Normal 2 27 3" xfId="3491" xr:uid="{00000000-0005-0000-0000-00000F0F0000}"/>
    <cellStyle name="Normal 2 27 4" xfId="3492" xr:uid="{00000000-0005-0000-0000-0000100F0000}"/>
    <cellStyle name="Normal 2 27 5" xfId="3493" xr:uid="{00000000-0005-0000-0000-0000110F0000}"/>
    <cellStyle name="Normal 2 27 6" xfId="3494" xr:uid="{00000000-0005-0000-0000-0000120F0000}"/>
    <cellStyle name="Normal 2 27 7" xfId="3495" xr:uid="{00000000-0005-0000-0000-0000130F0000}"/>
    <cellStyle name="Normal 2 27 8" xfId="3496" xr:uid="{00000000-0005-0000-0000-0000140F0000}"/>
    <cellStyle name="Normal 2 27 9" xfId="3497" xr:uid="{00000000-0005-0000-0000-0000150F0000}"/>
    <cellStyle name="Normal 2 28" xfId="3498" xr:uid="{00000000-0005-0000-0000-0000160F0000}"/>
    <cellStyle name="Normal 2 28 10" xfId="3499" xr:uid="{00000000-0005-0000-0000-0000170F0000}"/>
    <cellStyle name="Normal 2 28 11" xfId="3500" xr:uid="{00000000-0005-0000-0000-0000180F0000}"/>
    <cellStyle name="Normal 2 28 12" xfId="3501" xr:uid="{00000000-0005-0000-0000-0000190F0000}"/>
    <cellStyle name="Normal 2 28 13" xfId="3502" xr:uid="{00000000-0005-0000-0000-00001A0F0000}"/>
    <cellStyle name="Normal 2 28 14" xfId="3503" xr:uid="{00000000-0005-0000-0000-00001B0F0000}"/>
    <cellStyle name="Normal 2 28 15" xfId="3504" xr:uid="{00000000-0005-0000-0000-00001C0F0000}"/>
    <cellStyle name="Normal 2 28 16" xfId="3505" xr:uid="{00000000-0005-0000-0000-00001D0F0000}"/>
    <cellStyle name="Normal 2 28 17" xfId="3506" xr:uid="{00000000-0005-0000-0000-00001E0F0000}"/>
    <cellStyle name="Normal 2 28 18" xfId="3507" xr:uid="{00000000-0005-0000-0000-00001F0F0000}"/>
    <cellStyle name="Normal 2 28 19" xfId="3508" xr:uid="{00000000-0005-0000-0000-0000200F0000}"/>
    <cellStyle name="Normal 2 28 2" xfId="3509" xr:uid="{00000000-0005-0000-0000-0000210F0000}"/>
    <cellStyle name="Normal 2 28 20" xfId="3510" xr:uid="{00000000-0005-0000-0000-0000220F0000}"/>
    <cellStyle name="Normal 2 28 21" xfId="3511" xr:uid="{00000000-0005-0000-0000-0000230F0000}"/>
    <cellStyle name="Normal 2 28 22" xfId="3512" xr:uid="{00000000-0005-0000-0000-0000240F0000}"/>
    <cellStyle name="Normal 2 28 23" xfId="3513" xr:uid="{00000000-0005-0000-0000-0000250F0000}"/>
    <cellStyle name="Normal 2 28 24" xfId="3514" xr:uid="{00000000-0005-0000-0000-0000260F0000}"/>
    <cellStyle name="Normal 2 28 25" xfId="3515" xr:uid="{00000000-0005-0000-0000-0000270F0000}"/>
    <cellStyle name="Normal 2 28 3" xfId="3516" xr:uid="{00000000-0005-0000-0000-0000280F0000}"/>
    <cellStyle name="Normal 2 28 4" xfId="3517" xr:uid="{00000000-0005-0000-0000-0000290F0000}"/>
    <cellStyle name="Normal 2 28 5" xfId="3518" xr:uid="{00000000-0005-0000-0000-00002A0F0000}"/>
    <cellStyle name="Normal 2 28 6" xfId="3519" xr:uid="{00000000-0005-0000-0000-00002B0F0000}"/>
    <cellStyle name="Normal 2 28 7" xfId="3520" xr:uid="{00000000-0005-0000-0000-00002C0F0000}"/>
    <cellStyle name="Normal 2 28 8" xfId="3521" xr:uid="{00000000-0005-0000-0000-00002D0F0000}"/>
    <cellStyle name="Normal 2 28 9" xfId="3522" xr:uid="{00000000-0005-0000-0000-00002E0F0000}"/>
    <cellStyle name="Normal 2 29" xfId="3523" xr:uid="{00000000-0005-0000-0000-00002F0F0000}"/>
    <cellStyle name="Normal 2 29 10" xfId="3524" xr:uid="{00000000-0005-0000-0000-0000300F0000}"/>
    <cellStyle name="Normal 2 29 11" xfId="3525" xr:uid="{00000000-0005-0000-0000-0000310F0000}"/>
    <cellStyle name="Normal 2 29 12" xfId="3526" xr:uid="{00000000-0005-0000-0000-0000320F0000}"/>
    <cellStyle name="Normal 2 29 13" xfId="3527" xr:uid="{00000000-0005-0000-0000-0000330F0000}"/>
    <cellStyle name="Normal 2 29 14" xfId="3528" xr:uid="{00000000-0005-0000-0000-0000340F0000}"/>
    <cellStyle name="Normal 2 29 15" xfId="3529" xr:uid="{00000000-0005-0000-0000-0000350F0000}"/>
    <cellStyle name="Normal 2 29 16" xfId="3530" xr:uid="{00000000-0005-0000-0000-0000360F0000}"/>
    <cellStyle name="Normal 2 29 17" xfId="3531" xr:uid="{00000000-0005-0000-0000-0000370F0000}"/>
    <cellStyle name="Normal 2 29 18" xfId="3532" xr:uid="{00000000-0005-0000-0000-0000380F0000}"/>
    <cellStyle name="Normal 2 29 19" xfId="3533" xr:uid="{00000000-0005-0000-0000-0000390F0000}"/>
    <cellStyle name="Normal 2 29 2" xfId="3534" xr:uid="{00000000-0005-0000-0000-00003A0F0000}"/>
    <cellStyle name="Normal 2 29 20" xfId="3535" xr:uid="{00000000-0005-0000-0000-00003B0F0000}"/>
    <cellStyle name="Normal 2 29 21" xfId="3536" xr:uid="{00000000-0005-0000-0000-00003C0F0000}"/>
    <cellStyle name="Normal 2 29 22" xfId="3537" xr:uid="{00000000-0005-0000-0000-00003D0F0000}"/>
    <cellStyle name="Normal 2 29 23" xfId="3538" xr:uid="{00000000-0005-0000-0000-00003E0F0000}"/>
    <cellStyle name="Normal 2 29 24" xfId="3539" xr:uid="{00000000-0005-0000-0000-00003F0F0000}"/>
    <cellStyle name="Normal 2 29 25" xfId="3540" xr:uid="{00000000-0005-0000-0000-0000400F0000}"/>
    <cellStyle name="Normal 2 29 3" xfId="3541" xr:uid="{00000000-0005-0000-0000-0000410F0000}"/>
    <cellStyle name="Normal 2 29 4" xfId="3542" xr:uid="{00000000-0005-0000-0000-0000420F0000}"/>
    <cellStyle name="Normal 2 29 5" xfId="3543" xr:uid="{00000000-0005-0000-0000-0000430F0000}"/>
    <cellStyle name="Normal 2 29 6" xfId="3544" xr:uid="{00000000-0005-0000-0000-0000440F0000}"/>
    <cellStyle name="Normal 2 29 7" xfId="3545" xr:uid="{00000000-0005-0000-0000-0000450F0000}"/>
    <cellStyle name="Normal 2 29 8" xfId="3546" xr:uid="{00000000-0005-0000-0000-0000460F0000}"/>
    <cellStyle name="Normal 2 29 9" xfId="3547" xr:uid="{00000000-0005-0000-0000-0000470F0000}"/>
    <cellStyle name="Normal 2 3" xfId="20" xr:uid="{00000000-0005-0000-0000-0000480F0000}"/>
    <cellStyle name="Normal 2 3 10" xfId="3548" xr:uid="{00000000-0005-0000-0000-0000490F0000}"/>
    <cellStyle name="Normal 2 3 11" xfId="3549" xr:uid="{00000000-0005-0000-0000-00004A0F0000}"/>
    <cellStyle name="Normal 2 3 12" xfId="3550" xr:uid="{00000000-0005-0000-0000-00004B0F0000}"/>
    <cellStyle name="Normal 2 3 13" xfId="3551" xr:uid="{00000000-0005-0000-0000-00004C0F0000}"/>
    <cellStyle name="Normal 2 3 14" xfId="3552" xr:uid="{00000000-0005-0000-0000-00004D0F0000}"/>
    <cellStyle name="Normal 2 3 2" xfId="3553" xr:uid="{00000000-0005-0000-0000-00004E0F0000}"/>
    <cellStyle name="Normal 2 3 2 10" xfId="3554" xr:uid="{00000000-0005-0000-0000-00004F0F0000}"/>
    <cellStyle name="Normal 2 3 2 11" xfId="3555" xr:uid="{00000000-0005-0000-0000-0000500F0000}"/>
    <cellStyle name="Normal 2 3 2 12" xfId="3556" xr:uid="{00000000-0005-0000-0000-0000510F0000}"/>
    <cellStyle name="Normal 2 3 2 13" xfId="3557" xr:uid="{00000000-0005-0000-0000-0000520F0000}"/>
    <cellStyle name="Normal 2 3 2 14" xfId="8850" xr:uid="{00000000-0005-0000-0000-000043000000}"/>
    <cellStyle name="Normal 2 3 2 2" xfId="3558" xr:uid="{00000000-0005-0000-0000-0000530F0000}"/>
    <cellStyle name="Normal 2 3 2 2 2" xfId="3559" xr:uid="{00000000-0005-0000-0000-0000540F0000}"/>
    <cellStyle name="Normal 2 3 2 2 3" xfId="8851" xr:uid="{00000000-0005-0000-0000-000044000000}"/>
    <cellStyle name="Normal 2 3 2 3" xfId="3560" xr:uid="{00000000-0005-0000-0000-0000550F0000}"/>
    <cellStyle name="Normal 2 3 2 3 2" xfId="3561" xr:uid="{00000000-0005-0000-0000-0000560F0000}"/>
    <cellStyle name="Normal 2 3 2 4" xfId="3562" xr:uid="{00000000-0005-0000-0000-0000570F0000}"/>
    <cellStyle name="Normal 2 3 2 4 2" xfId="3563" xr:uid="{00000000-0005-0000-0000-0000580F0000}"/>
    <cellStyle name="Normal 2 3 2 5" xfId="3564" xr:uid="{00000000-0005-0000-0000-0000590F0000}"/>
    <cellStyle name="Normal 2 3 2 5 2" xfId="3565" xr:uid="{00000000-0005-0000-0000-00005A0F0000}"/>
    <cellStyle name="Normal 2 3 2 6" xfId="3566" xr:uid="{00000000-0005-0000-0000-00005B0F0000}"/>
    <cellStyle name="Normal 2 3 2 6 2" xfId="3567" xr:uid="{00000000-0005-0000-0000-00005C0F0000}"/>
    <cellStyle name="Normal 2 3 2 7" xfId="3568" xr:uid="{00000000-0005-0000-0000-00005D0F0000}"/>
    <cellStyle name="Normal 2 3 2 7 2" xfId="3569" xr:uid="{00000000-0005-0000-0000-00005E0F0000}"/>
    <cellStyle name="Normal 2 3 2 8" xfId="3570" xr:uid="{00000000-0005-0000-0000-00005F0F0000}"/>
    <cellStyle name="Normal 2 3 2 9" xfId="3571" xr:uid="{00000000-0005-0000-0000-0000600F0000}"/>
    <cellStyle name="Normal 2 3 3" xfId="3572" xr:uid="{00000000-0005-0000-0000-0000610F0000}"/>
    <cellStyle name="Normal 2 3 3 2" xfId="3573" xr:uid="{00000000-0005-0000-0000-0000620F0000}"/>
    <cellStyle name="Normal 2 3 3 3" xfId="3574" xr:uid="{00000000-0005-0000-0000-0000630F0000}"/>
    <cellStyle name="Normal 2 3 3 4" xfId="3575" xr:uid="{00000000-0005-0000-0000-0000640F0000}"/>
    <cellStyle name="Normal 2 3 3 5" xfId="3576" xr:uid="{00000000-0005-0000-0000-0000650F0000}"/>
    <cellStyle name="Normal 2 3 3 6" xfId="3577" xr:uid="{00000000-0005-0000-0000-0000660F0000}"/>
    <cellStyle name="Normal 2 3 3 7" xfId="3578" xr:uid="{00000000-0005-0000-0000-0000670F0000}"/>
    <cellStyle name="Normal 2 3 3 8" xfId="3579" xr:uid="{00000000-0005-0000-0000-0000680F0000}"/>
    <cellStyle name="Normal 2 3 4" xfId="3580" xr:uid="{00000000-0005-0000-0000-0000690F0000}"/>
    <cellStyle name="Normal 2 3 4 2" xfId="3581" xr:uid="{00000000-0005-0000-0000-00006A0F0000}"/>
    <cellStyle name="Normal 2 3 4 3" xfId="3582" xr:uid="{00000000-0005-0000-0000-00006B0F0000}"/>
    <cellStyle name="Normal 2 3 4 4" xfId="3583" xr:uid="{00000000-0005-0000-0000-00006C0F0000}"/>
    <cellStyle name="Normal 2 3 4 5" xfId="3584" xr:uid="{00000000-0005-0000-0000-00006D0F0000}"/>
    <cellStyle name="Normal 2 3 4 6" xfId="3585" xr:uid="{00000000-0005-0000-0000-00006E0F0000}"/>
    <cellStyle name="Normal 2 3 4 7" xfId="3586" xr:uid="{00000000-0005-0000-0000-00006F0F0000}"/>
    <cellStyle name="Normal 2 3 4 8" xfId="3587" xr:uid="{00000000-0005-0000-0000-0000700F0000}"/>
    <cellStyle name="Normal 2 3 5" xfId="3588" xr:uid="{00000000-0005-0000-0000-0000710F0000}"/>
    <cellStyle name="Normal 2 3 5 2" xfId="8861" xr:uid="{00000000-0005-0000-0000-000047000000}"/>
    <cellStyle name="Normal 2 3 6" xfId="3589" xr:uid="{00000000-0005-0000-0000-0000720F0000}"/>
    <cellStyle name="Normal 2 3 6 2" xfId="8866" xr:uid="{00000000-0005-0000-0000-000048000000}"/>
    <cellStyle name="Normal 2 3 7" xfId="3590" xr:uid="{00000000-0005-0000-0000-0000730F0000}"/>
    <cellStyle name="Normal 2 3 7 2" xfId="8872" xr:uid="{00000000-0005-0000-0000-000049000000}"/>
    <cellStyle name="Normal 2 3 8" xfId="3591" xr:uid="{00000000-0005-0000-0000-0000740F0000}"/>
    <cellStyle name="Normal 2 3 9" xfId="3592" xr:uid="{00000000-0005-0000-0000-0000750F0000}"/>
    <cellStyle name="Normal 2 30" xfId="3593" xr:uid="{00000000-0005-0000-0000-0000760F0000}"/>
    <cellStyle name="Normal 2 30 10" xfId="3594" xr:uid="{00000000-0005-0000-0000-0000770F0000}"/>
    <cellStyle name="Normal 2 30 11" xfId="3595" xr:uid="{00000000-0005-0000-0000-0000780F0000}"/>
    <cellStyle name="Normal 2 30 12" xfId="3596" xr:uid="{00000000-0005-0000-0000-0000790F0000}"/>
    <cellStyle name="Normal 2 30 13" xfId="3597" xr:uid="{00000000-0005-0000-0000-00007A0F0000}"/>
    <cellStyle name="Normal 2 30 14" xfId="3598" xr:uid="{00000000-0005-0000-0000-00007B0F0000}"/>
    <cellStyle name="Normal 2 30 15" xfId="3599" xr:uid="{00000000-0005-0000-0000-00007C0F0000}"/>
    <cellStyle name="Normal 2 30 16" xfId="3600" xr:uid="{00000000-0005-0000-0000-00007D0F0000}"/>
    <cellStyle name="Normal 2 30 17" xfId="3601" xr:uid="{00000000-0005-0000-0000-00007E0F0000}"/>
    <cellStyle name="Normal 2 30 18" xfId="3602" xr:uid="{00000000-0005-0000-0000-00007F0F0000}"/>
    <cellStyle name="Normal 2 30 19" xfId="3603" xr:uid="{00000000-0005-0000-0000-0000800F0000}"/>
    <cellStyle name="Normal 2 30 2" xfId="3604" xr:uid="{00000000-0005-0000-0000-0000810F0000}"/>
    <cellStyle name="Normal 2 30 2 2" xfId="3605" xr:uid="{00000000-0005-0000-0000-0000820F0000}"/>
    <cellStyle name="Normal 2 30 2 3" xfId="3606" xr:uid="{00000000-0005-0000-0000-0000830F0000}"/>
    <cellStyle name="Normal 2 30 20" xfId="3607" xr:uid="{00000000-0005-0000-0000-0000840F0000}"/>
    <cellStyle name="Normal 2 30 21" xfId="3608" xr:uid="{00000000-0005-0000-0000-0000850F0000}"/>
    <cellStyle name="Normal 2 30 22" xfId="3609" xr:uid="{00000000-0005-0000-0000-0000860F0000}"/>
    <cellStyle name="Normal 2 30 23" xfId="3610" xr:uid="{00000000-0005-0000-0000-0000870F0000}"/>
    <cellStyle name="Normal 2 30 3" xfId="3611" xr:uid="{00000000-0005-0000-0000-0000880F0000}"/>
    <cellStyle name="Normal 2 30 3 2" xfId="3612" xr:uid="{00000000-0005-0000-0000-0000890F0000}"/>
    <cellStyle name="Normal 2 30 3 3" xfId="3613" xr:uid="{00000000-0005-0000-0000-00008A0F0000}"/>
    <cellStyle name="Normal 2 30 4" xfId="3614" xr:uid="{00000000-0005-0000-0000-00008B0F0000}"/>
    <cellStyle name="Normal 2 30 5" xfId="3615" xr:uid="{00000000-0005-0000-0000-00008C0F0000}"/>
    <cellStyle name="Normal 2 30 6" xfId="3616" xr:uid="{00000000-0005-0000-0000-00008D0F0000}"/>
    <cellStyle name="Normal 2 30 7" xfId="3617" xr:uid="{00000000-0005-0000-0000-00008E0F0000}"/>
    <cellStyle name="Normal 2 30 8" xfId="3618" xr:uid="{00000000-0005-0000-0000-00008F0F0000}"/>
    <cellStyle name="Normal 2 30 9" xfId="3619" xr:uid="{00000000-0005-0000-0000-0000900F0000}"/>
    <cellStyle name="Normal 2 31" xfId="3620" xr:uid="{00000000-0005-0000-0000-0000910F0000}"/>
    <cellStyle name="Normal 2 31 10" xfId="3621" xr:uid="{00000000-0005-0000-0000-0000920F0000}"/>
    <cellStyle name="Normal 2 31 11" xfId="3622" xr:uid="{00000000-0005-0000-0000-0000930F0000}"/>
    <cellStyle name="Normal 2 31 12" xfId="3623" xr:uid="{00000000-0005-0000-0000-0000940F0000}"/>
    <cellStyle name="Normal 2 31 13" xfId="3624" xr:uid="{00000000-0005-0000-0000-0000950F0000}"/>
    <cellStyle name="Normal 2 31 14" xfId="3625" xr:uid="{00000000-0005-0000-0000-0000960F0000}"/>
    <cellStyle name="Normal 2 31 15" xfId="3626" xr:uid="{00000000-0005-0000-0000-0000970F0000}"/>
    <cellStyle name="Normal 2 31 16" xfId="3627" xr:uid="{00000000-0005-0000-0000-0000980F0000}"/>
    <cellStyle name="Normal 2 31 17" xfId="3628" xr:uid="{00000000-0005-0000-0000-0000990F0000}"/>
    <cellStyle name="Normal 2 31 18" xfId="3629" xr:uid="{00000000-0005-0000-0000-00009A0F0000}"/>
    <cellStyle name="Normal 2 31 19" xfId="3630" xr:uid="{00000000-0005-0000-0000-00009B0F0000}"/>
    <cellStyle name="Normal 2 31 2" xfId="3631" xr:uid="{00000000-0005-0000-0000-00009C0F0000}"/>
    <cellStyle name="Normal 2 31 20" xfId="3632" xr:uid="{00000000-0005-0000-0000-00009D0F0000}"/>
    <cellStyle name="Normal 2 31 21" xfId="3633" xr:uid="{00000000-0005-0000-0000-00009E0F0000}"/>
    <cellStyle name="Normal 2 31 22" xfId="3634" xr:uid="{00000000-0005-0000-0000-00009F0F0000}"/>
    <cellStyle name="Normal 2 31 23" xfId="3635" xr:uid="{00000000-0005-0000-0000-0000A00F0000}"/>
    <cellStyle name="Normal 2 31 24" xfId="3636" xr:uid="{00000000-0005-0000-0000-0000A10F0000}"/>
    <cellStyle name="Normal 2 31 25" xfId="3637" xr:uid="{00000000-0005-0000-0000-0000A20F0000}"/>
    <cellStyle name="Normal 2 31 3" xfId="3638" xr:uid="{00000000-0005-0000-0000-0000A30F0000}"/>
    <cellStyle name="Normal 2 31 4" xfId="3639" xr:uid="{00000000-0005-0000-0000-0000A40F0000}"/>
    <cellStyle name="Normal 2 31 5" xfId="3640" xr:uid="{00000000-0005-0000-0000-0000A50F0000}"/>
    <cellStyle name="Normal 2 31 6" xfId="3641" xr:uid="{00000000-0005-0000-0000-0000A60F0000}"/>
    <cellStyle name="Normal 2 31 7" xfId="3642" xr:uid="{00000000-0005-0000-0000-0000A70F0000}"/>
    <cellStyle name="Normal 2 31 8" xfId="3643" xr:uid="{00000000-0005-0000-0000-0000A80F0000}"/>
    <cellStyle name="Normal 2 31 9" xfId="3644" xr:uid="{00000000-0005-0000-0000-0000A90F0000}"/>
    <cellStyle name="Normal 2 32" xfId="3645" xr:uid="{00000000-0005-0000-0000-0000AA0F0000}"/>
    <cellStyle name="Normal 2 32 10" xfId="3646" xr:uid="{00000000-0005-0000-0000-0000AB0F0000}"/>
    <cellStyle name="Normal 2 32 11" xfId="3647" xr:uid="{00000000-0005-0000-0000-0000AC0F0000}"/>
    <cellStyle name="Normal 2 32 12" xfId="3648" xr:uid="{00000000-0005-0000-0000-0000AD0F0000}"/>
    <cellStyle name="Normal 2 32 13" xfId="3649" xr:uid="{00000000-0005-0000-0000-0000AE0F0000}"/>
    <cellStyle name="Normal 2 32 14" xfId="3650" xr:uid="{00000000-0005-0000-0000-0000AF0F0000}"/>
    <cellStyle name="Normal 2 32 15" xfId="3651" xr:uid="{00000000-0005-0000-0000-0000B00F0000}"/>
    <cellStyle name="Normal 2 32 16" xfId="3652" xr:uid="{00000000-0005-0000-0000-0000B10F0000}"/>
    <cellStyle name="Normal 2 32 17" xfId="3653" xr:uid="{00000000-0005-0000-0000-0000B20F0000}"/>
    <cellStyle name="Normal 2 32 18" xfId="3654" xr:uid="{00000000-0005-0000-0000-0000B30F0000}"/>
    <cellStyle name="Normal 2 32 19" xfId="3655" xr:uid="{00000000-0005-0000-0000-0000B40F0000}"/>
    <cellStyle name="Normal 2 32 2" xfId="3656" xr:uid="{00000000-0005-0000-0000-0000B50F0000}"/>
    <cellStyle name="Normal 2 32 20" xfId="3657" xr:uid="{00000000-0005-0000-0000-0000B60F0000}"/>
    <cellStyle name="Normal 2 32 21" xfId="3658" xr:uid="{00000000-0005-0000-0000-0000B70F0000}"/>
    <cellStyle name="Normal 2 32 22" xfId="3659" xr:uid="{00000000-0005-0000-0000-0000B80F0000}"/>
    <cellStyle name="Normal 2 32 23" xfId="3660" xr:uid="{00000000-0005-0000-0000-0000B90F0000}"/>
    <cellStyle name="Normal 2 32 24" xfId="3661" xr:uid="{00000000-0005-0000-0000-0000BA0F0000}"/>
    <cellStyle name="Normal 2 32 25" xfId="3662" xr:uid="{00000000-0005-0000-0000-0000BB0F0000}"/>
    <cellStyle name="Normal 2 32 3" xfId="3663" xr:uid="{00000000-0005-0000-0000-0000BC0F0000}"/>
    <cellStyle name="Normal 2 32 4" xfId="3664" xr:uid="{00000000-0005-0000-0000-0000BD0F0000}"/>
    <cellStyle name="Normal 2 32 5" xfId="3665" xr:uid="{00000000-0005-0000-0000-0000BE0F0000}"/>
    <cellStyle name="Normal 2 32 6" xfId="3666" xr:uid="{00000000-0005-0000-0000-0000BF0F0000}"/>
    <cellStyle name="Normal 2 32 7" xfId="3667" xr:uid="{00000000-0005-0000-0000-0000C00F0000}"/>
    <cellStyle name="Normal 2 32 8" xfId="3668" xr:uid="{00000000-0005-0000-0000-0000C10F0000}"/>
    <cellStyle name="Normal 2 32 9" xfId="3669" xr:uid="{00000000-0005-0000-0000-0000C20F0000}"/>
    <cellStyle name="Normal 2 33" xfId="3670" xr:uid="{00000000-0005-0000-0000-0000C30F0000}"/>
    <cellStyle name="Normal 2 33 10" xfId="3671" xr:uid="{00000000-0005-0000-0000-0000C40F0000}"/>
    <cellStyle name="Normal 2 33 11" xfId="3672" xr:uid="{00000000-0005-0000-0000-0000C50F0000}"/>
    <cellStyle name="Normal 2 33 12" xfId="3673" xr:uid="{00000000-0005-0000-0000-0000C60F0000}"/>
    <cellStyle name="Normal 2 33 13" xfId="3674" xr:uid="{00000000-0005-0000-0000-0000C70F0000}"/>
    <cellStyle name="Normal 2 33 14" xfId="3675" xr:uid="{00000000-0005-0000-0000-0000C80F0000}"/>
    <cellStyle name="Normal 2 33 15" xfId="3676" xr:uid="{00000000-0005-0000-0000-0000C90F0000}"/>
    <cellStyle name="Normal 2 33 16" xfId="3677" xr:uid="{00000000-0005-0000-0000-0000CA0F0000}"/>
    <cellStyle name="Normal 2 33 17" xfId="3678" xr:uid="{00000000-0005-0000-0000-0000CB0F0000}"/>
    <cellStyle name="Normal 2 33 18" xfId="3679" xr:uid="{00000000-0005-0000-0000-0000CC0F0000}"/>
    <cellStyle name="Normal 2 33 19" xfId="3680" xr:uid="{00000000-0005-0000-0000-0000CD0F0000}"/>
    <cellStyle name="Normal 2 33 2" xfId="3681" xr:uid="{00000000-0005-0000-0000-0000CE0F0000}"/>
    <cellStyle name="Normal 2 33 20" xfId="3682" xr:uid="{00000000-0005-0000-0000-0000CF0F0000}"/>
    <cellStyle name="Normal 2 33 21" xfId="3683" xr:uid="{00000000-0005-0000-0000-0000D00F0000}"/>
    <cellStyle name="Normal 2 33 22" xfId="3684" xr:uid="{00000000-0005-0000-0000-0000D10F0000}"/>
    <cellStyle name="Normal 2 33 23" xfId="3685" xr:uid="{00000000-0005-0000-0000-0000D20F0000}"/>
    <cellStyle name="Normal 2 33 24" xfId="3686" xr:uid="{00000000-0005-0000-0000-0000D30F0000}"/>
    <cellStyle name="Normal 2 33 25" xfId="3687" xr:uid="{00000000-0005-0000-0000-0000D40F0000}"/>
    <cellStyle name="Normal 2 33 3" xfId="3688" xr:uid="{00000000-0005-0000-0000-0000D50F0000}"/>
    <cellStyle name="Normal 2 33 4" xfId="3689" xr:uid="{00000000-0005-0000-0000-0000D60F0000}"/>
    <cellStyle name="Normal 2 33 5" xfId="3690" xr:uid="{00000000-0005-0000-0000-0000D70F0000}"/>
    <cellStyle name="Normal 2 33 6" xfId="3691" xr:uid="{00000000-0005-0000-0000-0000D80F0000}"/>
    <cellStyle name="Normal 2 33 7" xfId="3692" xr:uid="{00000000-0005-0000-0000-0000D90F0000}"/>
    <cellStyle name="Normal 2 33 8" xfId="3693" xr:uid="{00000000-0005-0000-0000-0000DA0F0000}"/>
    <cellStyle name="Normal 2 33 9" xfId="3694" xr:uid="{00000000-0005-0000-0000-0000DB0F0000}"/>
    <cellStyle name="Normal 2 34" xfId="3695" xr:uid="{00000000-0005-0000-0000-0000DC0F0000}"/>
    <cellStyle name="Normal 2 34 10" xfId="3696" xr:uid="{00000000-0005-0000-0000-0000DD0F0000}"/>
    <cellStyle name="Normal 2 34 11" xfId="3697" xr:uid="{00000000-0005-0000-0000-0000DE0F0000}"/>
    <cellStyle name="Normal 2 34 12" xfId="3698" xr:uid="{00000000-0005-0000-0000-0000DF0F0000}"/>
    <cellStyle name="Normal 2 34 13" xfId="3699" xr:uid="{00000000-0005-0000-0000-0000E00F0000}"/>
    <cellStyle name="Normal 2 34 14" xfId="3700" xr:uid="{00000000-0005-0000-0000-0000E10F0000}"/>
    <cellStyle name="Normal 2 34 15" xfId="3701" xr:uid="{00000000-0005-0000-0000-0000E20F0000}"/>
    <cellStyle name="Normal 2 34 16" xfId="3702" xr:uid="{00000000-0005-0000-0000-0000E30F0000}"/>
    <cellStyle name="Normal 2 34 17" xfId="3703" xr:uid="{00000000-0005-0000-0000-0000E40F0000}"/>
    <cellStyle name="Normal 2 34 18" xfId="3704" xr:uid="{00000000-0005-0000-0000-0000E50F0000}"/>
    <cellStyle name="Normal 2 34 19" xfId="3705" xr:uid="{00000000-0005-0000-0000-0000E60F0000}"/>
    <cellStyle name="Normal 2 34 2" xfId="3706" xr:uid="{00000000-0005-0000-0000-0000E70F0000}"/>
    <cellStyle name="Normal 2 34 20" xfId="3707" xr:uid="{00000000-0005-0000-0000-0000E80F0000}"/>
    <cellStyle name="Normal 2 34 21" xfId="3708" xr:uid="{00000000-0005-0000-0000-0000E90F0000}"/>
    <cellStyle name="Normal 2 34 22" xfId="3709" xr:uid="{00000000-0005-0000-0000-0000EA0F0000}"/>
    <cellStyle name="Normal 2 34 23" xfId="3710" xr:uid="{00000000-0005-0000-0000-0000EB0F0000}"/>
    <cellStyle name="Normal 2 34 24" xfId="3711" xr:uid="{00000000-0005-0000-0000-0000EC0F0000}"/>
    <cellStyle name="Normal 2 34 25" xfId="3712" xr:uid="{00000000-0005-0000-0000-0000ED0F0000}"/>
    <cellStyle name="Normal 2 34 3" xfId="3713" xr:uid="{00000000-0005-0000-0000-0000EE0F0000}"/>
    <cellStyle name="Normal 2 34 4" xfId="3714" xr:uid="{00000000-0005-0000-0000-0000EF0F0000}"/>
    <cellStyle name="Normal 2 34 5" xfId="3715" xr:uid="{00000000-0005-0000-0000-0000F00F0000}"/>
    <cellStyle name="Normal 2 34 6" xfId="3716" xr:uid="{00000000-0005-0000-0000-0000F10F0000}"/>
    <cellStyle name="Normal 2 34 7" xfId="3717" xr:uid="{00000000-0005-0000-0000-0000F20F0000}"/>
    <cellStyle name="Normal 2 34 8" xfId="3718" xr:uid="{00000000-0005-0000-0000-0000F30F0000}"/>
    <cellStyle name="Normal 2 34 9" xfId="3719" xr:uid="{00000000-0005-0000-0000-0000F40F0000}"/>
    <cellStyle name="Normal 2 35" xfId="3720" xr:uid="{00000000-0005-0000-0000-0000F50F0000}"/>
    <cellStyle name="Normal 2 35 10" xfId="3721" xr:uid="{00000000-0005-0000-0000-0000F60F0000}"/>
    <cellStyle name="Normal 2 35 11" xfId="3722" xr:uid="{00000000-0005-0000-0000-0000F70F0000}"/>
    <cellStyle name="Normal 2 35 12" xfId="3723" xr:uid="{00000000-0005-0000-0000-0000F80F0000}"/>
    <cellStyle name="Normal 2 35 13" xfId="3724" xr:uid="{00000000-0005-0000-0000-0000F90F0000}"/>
    <cellStyle name="Normal 2 35 14" xfId="3725" xr:uid="{00000000-0005-0000-0000-0000FA0F0000}"/>
    <cellStyle name="Normal 2 35 15" xfId="3726" xr:uid="{00000000-0005-0000-0000-0000FB0F0000}"/>
    <cellStyle name="Normal 2 35 16" xfId="3727" xr:uid="{00000000-0005-0000-0000-0000FC0F0000}"/>
    <cellStyle name="Normal 2 35 17" xfId="3728" xr:uid="{00000000-0005-0000-0000-0000FD0F0000}"/>
    <cellStyle name="Normal 2 35 18" xfId="3729" xr:uid="{00000000-0005-0000-0000-0000FE0F0000}"/>
    <cellStyle name="Normal 2 35 19" xfId="3730" xr:uid="{00000000-0005-0000-0000-0000FF0F0000}"/>
    <cellStyle name="Normal 2 35 2" xfId="3731" xr:uid="{00000000-0005-0000-0000-000000100000}"/>
    <cellStyle name="Normal 2 35 20" xfId="3732" xr:uid="{00000000-0005-0000-0000-000001100000}"/>
    <cellStyle name="Normal 2 35 21" xfId="3733" xr:uid="{00000000-0005-0000-0000-000002100000}"/>
    <cellStyle name="Normal 2 35 22" xfId="3734" xr:uid="{00000000-0005-0000-0000-000003100000}"/>
    <cellStyle name="Normal 2 35 23" xfId="3735" xr:uid="{00000000-0005-0000-0000-000004100000}"/>
    <cellStyle name="Normal 2 35 24" xfId="3736" xr:uid="{00000000-0005-0000-0000-000005100000}"/>
    <cellStyle name="Normal 2 35 25" xfId="3737" xr:uid="{00000000-0005-0000-0000-000006100000}"/>
    <cellStyle name="Normal 2 35 3" xfId="3738" xr:uid="{00000000-0005-0000-0000-000007100000}"/>
    <cellStyle name="Normal 2 35 4" xfId="3739" xr:uid="{00000000-0005-0000-0000-000008100000}"/>
    <cellStyle name="Normal 2 35 5" xfId="3740" xr:uid="{00000000-0005-0000-0000-000009100000}"/>
    <cellStyle name="Normal 2 35 6" xfId="3741" xr:uid="{00000000-0005-0000-0000-00000A100000}"/>
    <cellStyle name="Normal 2 35 7" xfId="3742" xr:uid="{00000000-0005-0000-0000-00000B100000}"/>
    <cellStyle name="Normal 2 35 8" xfId="3743" xr:uid="{00000000-0005-0000-0000-00000C100000}"/>
    <cellStyle name="Normal 2 35 9" xfId="3744" xr:uid="{00000000-0005-0000-0000-00000D100000}"/>
    <cellStyle name="Normal 2 36" xfId="3745" xr:uid="{00000000-0005-0000-0000-00000E100000}"/>
    <cellStyle name="Normal 2 36 10" xfId="3746" xr:uid="{00000000-0005-0000-0000-00000F100000}"/>
    <cellStyle name="Normal 2 36 11" xfId="3747" xr:uid="{00000000-0005-0000-0000-000010100000}"/>
    <cellStyle name="Normal 2 36 12" xfId="3748" xr:uid="{00000000-0005-0000-0000-000011100000}"/>
    <cellStyle name="Normal 2 36 13" xfId="3749" xr:uid="{00000000-0005-0000-0000-000012100000}"/>
    <cellStyle name="Normal 2 36 14" xfId="3750" xr:uid="{00000000-0005-0000-0000-000013100000}"/>
    <cellStyle name="Normal 2 36 15" xfId="3751" xr:uid="{00000000-0005-0000-0000-000014100000}"/>
    <cellStyle name="Normal 2 36 16" xfId="3752" xr:uid="{00000000-0005-0000-0000-000015100000}"/>
    <cellStyle name="Normal 2 36 17" xfId="3753" xr:uid="{00000000-0005-0000-0000-000016100000}"/>
    <cellStyle name="Normal 2 36 18" xfId="3754" xr:uid="{00000000-0005-0000-0000-000017100000}"/>
    <cellStyle name="Normal 2 36 19" xfId="3755" xr:uid="{00000000-0005-0000-0000-000018100000}"/>
    <cellStyle name="Normal 2 36 2" xfId="3756" xr:uid="{00000000-0005-0000-0000-000019100000}"/>
    <cellStyle name="Normal 2 36 20" xfId="3757" xr:uid="{00000000-0005-0000-0000-00001A100000}"/>
    <cellStyle name="Normal 2 36 21" xfId="3758" xr:uid="{00000000-0005-0000-0000-00001B100000}"/>
    <cellStyle name="Normal 2 36 22" xfId="3759" xr:uid="{00000000-0005-0000-0000-00001C100000}"/>
    <cellStyle name="Normal 2 36 23" xfId="3760" xr:uid="{00000000-0005-0000-0000-00001D100000}"/>
    <cellStyle name="Normal 2 36 24" xfId="3761" xr:uid="{00000000-0005-0000-0000-00001E100000}"/>
    <cellStyle name="Normal 2 36 25" xfId="3762" xr:uid="{00000000-0005-0000-0000-00001F100000}"/>
    <cellStyle name="Normal 2 36 3" xfId="3763" xr:uid="{00000000-0005-0000-0000-000020100000}"/>
    <cellStyle name="Normal 2 36 4" xfId="3764" xr:uid="{00000000-0005-0000-0000-000021100000}"/>
    <cellStyle name="Normal 2 36 5" xfId="3765" xr:uid="{00000000-0005-0000-0000-000022100000}"/>
    <cellStyle name="Normal 2 36 6" xfId="3766" xr:uid="{00000000-0005-0000-0000-000023100000}"/>
    <cellStyle name="Normal 2 36 7" xfId="3767" xr:uid="{00000000-0005-0000-0000-000024100000}"/>
    <cellStyle name="Normal 2 36 8" xfId="3768" xr:uid="{00000000-0005-0000-0000-000025100000}"/>
    <cellStyle name="Normal 2 36 9" xfId="3769" xr:uid="{00000000-0005-0000-0000-000026100000}"/>
    <cellStyle name="Normal 2 37" xfId="3770" xr:uid="{00000000-0005-0000-0000-000027100000}"/>
    <cellStyle name="Normal 2 37 10" xfId="3771" xr:uid="{00000000-0005-0000-0000-000028100000}"/>
    <cellStyle name="Normal 2 37 11" xfId="3772" xr:uid="{00000000-0005-0000-0000-000029100000}"/>
    <cellStyle name="Normal 2 37 12" xfId="3773" xr:uid="{00000000-0005-0000-0000-00002A100000}"/>
    <cellStyle name="Normal 2 37 13" xfId="3774" xr:uid="{00000000-0005-0000-0000-00002B100000}"/>
    <cellStyle name="Normal 2 37 14" xfId="3775" xr:uid="{00000000-0005-0000-0000-00002C100000}"/>
    <cellStyle name="Normal 2 37 15" xfId="3776" xr:uid="{00000000-0005-0000-0000-00002D100000}"/>
    <cellStyle name="Normal 2 37 16" xfId="3777" xr:uid="{00000000-0005-0000-0000-00002E100000}"/>
    <cellStyle name="Normal 2 37 17" xfId="3778" xr:uid="{00000000-0005-0000-0000-00002F100000}"/>
    <cellStyle name="Normal 2 37 18" xfId="3779" xr:uid="{00000000-0005-0000-0000-000030100000}"/>
    <cellStyle name="Normal 2 37 19" xfId="3780" xr:uid="{00000000-0005-0000-0000-000031100000}"/>
    <cellStyle name="Normal 2 37 2" xfId="3781" xr:uid="{00000000-0005-0000-0000-000032100000}"/>
    <cellStyle name="Normal 2 37 20" xfId="3782" xr:uid="{00000000-0005-0000-0000-000033100000}"/>
    <cellStyle name="Normal 2 37 21" xfId="3783" xr:uid="{00000000-0005-0000-0000-000034100000}"/>
    <cellStyle name="Normal 2 37 22" xfId="3784" xr:uid="{00000000-0005-0000-0000-000035100000}"/>
    <cellStyle name="Normal 2 37 23" xfId="3785" xr:uid="{00000000-0005-0000-0000-000036100000}"/>
    <cellStyle name="Normal 2 37 24" xfId="3786" xr:uid="{00000000-0005-0000-0000-000037100000}"/>
    <cellStyle name="Normal 2 37 25" xfId="3787" xr:uid="{00000000-0005-0000-0000-000038100000}"/>
    <cellStyle name="Normal 2 37 3" xfId="3788" xr:uid="{00000000-0005-0000-0000-000039100000}"/>
    <cellStyle name="Normal 2 37 4" xfId="3789" xr:uid="{00000000-0005-0000-0000-00003A100000}"/>
    <cellStyle name="Normal 2 37 5" xfId="3790" xr:uid="{00000000-0005-0000-0000-00003B100000}"/>
    <cellStyle name="Normal 2 37 6" xfId="3791" xr:uid="{00000000-0005-0000-0000-00003C100000}"/>
    <cellStyle name="Normal 2 37 7" xfId="3792" xr:uid="{00000000-0005-0000-0000-00003D100000}"/>
    <cellStyle name="Normal 2 37 8" xfId="3793" xr:uid="{00000000-0005-0000-0000-00003E100000}"/>
    <cellStyle name="Normal 2 37 9" xfId="3794" xr:uid="{00000000-0005-0000-0000-00003F100000}"/>
    <cellStyle name="Normal 2 38" xfId="3795" xr:uid="{00000000-0005-0000-0000-000040100000}"/>
    <cellStyle name="Normal 2 38 10" xfId="3796" xr:uid="{00000000-0005-0000-0000-000041100000}"/>
    <cellStyle name="Normal 2 38 11" xfId="3797" xr:uid="{00000000-0005-0000-0000-000042100000}"/>
    <cellStyle name="Normal 2 38 12" xfId="3798" xr:uid="{00000000-0005-0000-0000-000043100000}"/>
    <cellStyle name="Normal 2 38 13" xfId="3799" xr:uid="{00000000-0005-0000-0000-000044100000}"/>
    <cellStyle name="Normal 2 38 14" xfId="3800" xr:uid="{00000000-0005-0000-0000-000045100000}"/>
    <cellStyle name="Normal 2 38 15" xfId="3801" xr:uid="{00000000-0005-0000-0000-000046100000}"/>
    <cellStyle name="Normal 2 38 16" xfId="3802" xr:uid="{00000000-0005-0000-0000-000047100000}"/>
    <cellStyle name="Normal 2 38 17" xfId="3803" xr:uid="{00000000-0005-0000-0000-000048100000}"/>
    <cellStyle name="Normal 2 38 18" xfId="3804" xr:uid="{00000000-0005-0000-0000-000049100000}"/>
    <cellStyle name="Normal 2 38 19" xfId="3805" xr:uid="{00000000-0005-0000-0000-00004A100000}"/>
    <cellStyle name="Normal 2 38 2" xfId="3806" xr:uid="{00000000-0005-0000-0000-00004B100000}"/>
    <cellStyle name="Normal 2 38 20" xfId="3807" xr:uid="{00000000-0005-0000-0000-00004C100000}"/>
    <cellStyle name="Normal 2 38 21" xfId="3808" xr:uid="{00000000-0005-0000-0000-00004D100000}"/>
    <cellStyle name="Normal 2 38 22" xfId="3809" xr:uid="{00000000-0005-0000-0000-00004E100000}"/>
    <cellStyle name="Normal 2 38 23" xfId="3810" xr:uid="{00000000-0005-0000-0000-00004F100000}"/>
    <cellStyle name="Normal 2 38 3" xfId="3811" xr:uid="{00000000-0005-0000-0000-000050100000}"/>
    <cellStyle name="Normal 2 38 4" xfId="3812" xr:uid="{00000000-0005-0000-0000-000051100000}"/>
    <cellStyle name="Normal 2 38 5" xfId="3813" xr:uid="{00000000-0005-0000-0000-000052100000}"/>
    <cellStyle name="Normal 2 38 6" xfId="3814" xr:uid="{00000000-0005-0000-0000-000053100000}"/>
    <cellStyle name="Normal 2 38 7" xfId="3815" xr:uid="{00000000-0005-0000-0000-000054100000}"/>
    <cellStyle name="Normal 2 38 8" xfId="3816" xr:uid="{00000000-0005-0000-0000-000055100000}"/>
    <cellStyle name="Normal 2 38 9" xfId="3817" xr:uid="{00000000-0005-0000-0000-000056100000}"/>
    <cellStyle name="Normal 2 39" xfId="3818" xr:uid="{00000000-0005-0000-0000-000057100000}"/>
    <cellStyle name="Normal 2 39 10" xfId="3819" xr:uid="{00000000-0005-0000-0000-000058100000}"/>
    <cellStyle name="Normal 2 39 11" xfId="3820" xr:uid="{00000000-0005-0000-0000-000059100000}"/>
    <cellStyle name="Normal 2 39 12" xfId="3821" xr:uid="{00000000-0005-0000-0000-00005A100000}"/>
    <cellStyle name="Normal 2 39 13" xfId="3822" xr:uid="{00000000-0005-0000-0000-00005B100000}"/>
    <cellStyle name="Normal 2 39 14" xfId="3823" xr:uid="{00000000-0005-0000-0000-00005C100000}"/>
    <cellStyle name="Normal 2 39 15" xfId="3824" xr:uid="{00000000-0005-0000-0000-00005D100000}"/>
    <cellStyle name="Normal 2 39 16" xfId="3825" xr:uid="{00000000-0005-0000-0000-00005E100000}"/>
    <cellStyle name="Normal 2 39 17" xfId="3826" xr:uid="{00000000-0005-0000-0000-00005F100000}"/>
    <cellStyle name="Normal 2 39 18" xfId="3827" xr:uid="{00000000-0005-0000-0000-000060100000}"/>
    <cellStyle name="Normal 2 39 19" xfId="3828" xr:uid="{00000000-0005-0000-0000-000061100000}"/>
    <cellStyle name="Normal 2 39 2" xfId="3829" xr:uid="{00000000-0005-0000-0000-000062100000}"/>
    <cellStyle name="Normal 2 39 20" xfId="3830" xr:uid="{00000000-0005-0000-0000-000063100000}"/>
    <cellStyle name="Normal 2 39 21" xfId="3831" xr:uid="{00000000-0005-0000-0000-000064100000}"/>
    <cellStyle name="Normal 2 39 22" xfId="3832" xr:uid="{00000000-0005-0000-0000-000065100000}"/>
    <cellStyle name="Normal 2 39 23" xfId="3833" xr:uid="{00000000-0005-0000-0000-000066100000}"/>
    <cellStyle name="Normal 2 39 3" xfId="3834" xr:uid="{00000000-0005-0000-0000-000067100000}"/>
    <cellStyle name="Normal 2 39 4" xfId="3835" xr:uid="{00000000-0005-0000-0000-000068100000}"/>
    <cellStyle name="Normal 2 39 5" xfId="3836" xr:uid="{00000000-0005-0000-0000-000069100000}"/>
    <cellStyle name="Normal 2 39 6" xfId="3837" xr:uid="{00000000-0005-0000-0000-00006A100000}"/>
    <cellStyle name="Normal 2 39 7" xfId="3838" xr:uid="{00000000-0005-0000-0000-00006B100000}"/>
    <cellStyle name="Normal 2 39 8" xfId="3839" xr:uid="{00000000-0005-0000-0000-00006C100000}"/>
    <cellStyle name="Normal 2 39 9" xfId="3840" xr:uid="{00000000-0005-0000-0000-00006D100000}"/>
    <cellStyle name="Normal 2 4" xfId="3841" xr:uid="{00000000-0005-0000-0000-00006E100000}"/>
    <cellStyle name="Normal 2 4 10" xfId="3842" xr:uid="{00000000-0005-0000-0000-00006F100000}"/>
    <cellStyle name="Normal 2 4 10 2" xfId="7099" xr:uid="{00000000-0005-0000-0000-000070100000}"/>
    <cellStyle name="Normal 2 4 11" xfId="3843" xr:uid="{00000000-0005-0000-0000-000071100000}"/>
    <cellStyle name="Normal 2 4 11 2" xfId="7155" xr:uid="{00000000-0005-0000-0000-000072100000}"/>
    <cellStyle name="Normal 2 4 12" xfId="3844" xr:uid="{00000000-0005-0000-0000-000073100000}"/>
    <cellStyle name="Normal 2 4 12 2" xfId="7096" xr:uid="{00000000-0005-0000-0000-000074100000}"/>
    <cellStyle name="Normal 2 4 13" xfId="3845" xr:uid="{00000000-0005-0000-0000-000075100000}"/>
    <cellStyle name="Normal 2 4 13 2" xfId="7159" xr:uid="{00000000-0005-0000-0000-000076100000}"/>
    <cellStyle name="Normal 2 4 14" xfId="3846" xr:uid="{00000000-0005-0000-0000-000077100000}"/>
    <cellStyle name="Normal 2 4 14 2" xfId="7092" xr:uid="{00000000-0005-0000-0000-000078100000}"/>
    <cellStyle name="Normal 2 4 15" xfId="7163" xr:uid="{00000000-0005-0000-0000-000079100000}"/>
    <cellStyle name="Normal 2 4 16" xfId="7088" xr:uid="{00000000-0005-0000-0000-00007A100000}"/>
    <cellStyle name="Normal 2 4 17" xfId="7284" xr:uid="{00000000-0005-0000-0000-00007B100000}"/>
    <cellStyle name="Normal 2 4 17 10" xfId="8432" xr:uid="{00000000-0005-0000-0000-00007C100000}"/>
    <cellStyle name="Normal 2 4 17 2" xfId="7738" xr:uid="{00000000-0005-0000-0000-00007D100000}"/>
    <cellStyle name="Normal 2 4 17 2 2" xfId="8057" xr:uid="{00000000-0005-0000-0000-00007E100000}"/>
    <cellStyle name="Normal 2 4 17 3" xfId="7733" xr:uid="{00000000-0005-0000-0000-00007F100000}"/>
    <cellStyle name="Normal 2 4 17 3 2" xfId="8054" xr:uid="{00000000-0005-0000-0000-000080100000}"/>
    <cellStyle name="Normal 2 4 17 4" xfId="7812" xr:uid="{00000000-0005-0000-0000-000081100000}"/>
    <cellStyle name="Normal 2 4 17 4 2" xfId="8138" xr:uid="{00000000-0005-0000-0000-000082100000}"/>
    <cellStyle name="Normal 2 4 17 5" xfId="7935" xr:uid="{00000000-0005-0000-0000-000083100000}"/>
    <cellStyle name="Normal 2 4 17 6" xfId="8266" xr:uid="{00000000-0005-0000-0000-000084100000}"/>
    <cellStyle name="Normal 2 4 17 7" xfId="8603" xr:uid="{00000000-0005-0000-0000-000085100000}"/>
    <cellStyle name="Normal 2 4 17 8" xfId="8353" xr:uid="{00000000-0005-0000-0000-000086100000}"/>
    <cellStyle name="Normal 2 4 17 9" xfId="8523" xr:uid="{00000000-0005-0000-0000-000087100000}"/>
    <cellStyle name="Normal 2 4 18" xfId="7628" xr:uid="{00000000-0005-0000-0000-000088100000}"/>
    <cellStyle name="Normal 2 4 18 10" xfId="8726" xr:uid="{00000000-0005-0000-0000-000089100000}"/>
    <cellStyle name="Normal 2 4 18 2" xfId="7739" xr:uid="{00000000-0005-0000-0000-00008A100000}"/>
    <cellStyle name="Normal 2 4 18 2 2" xfId="8058" xr:uid="{00000000-0005-0000-0000-00008B100000}"/>
    <cellStyle name="Normal 2 4 18 3" xfId="7732" xr:uid="{00000000-0005-0000-0000-00008C100000}"/>
    <cellStyle name="Normal 2 4 18 3 2" xfId="8053" xr:uid="{00000000-0005-0000-0000-00008D100000}"/>
    <cellStyle name="Normal 2 4 18 4" xfId="7813" xr:uid="{00000000-0005-0000-0000-00008E100000}"/>
    <cellStyle name="Normal 2 4 18 4 2" xfId="8139" xr:uid="{00000000-0005-0000-0000-00008F100000}"/>
    <cellStyle name="Normal 2 4 18 5" xfId="7971" xr:uid="{00000000-0005-0000-0000-000090100000}"/>
    <cellStyle name="Normal 2 4 18 6" xfId="8690" xr:uid="{00000000-0005-0000-0000-000091100000}"/>
    <cellStyle name="Normal 2 4 18 7" xfId="8704" xr:uid="{00000000-0005-0000-0000-000092100000}"/>
    <cellStyle name="Normal 2 4 18 8" xfId="8713" xr:uid="{00000000-0005-0000-0000-000093100000}"/>
    <cellStyle name="Normal 2 4 18 9" xfId="8717" xr:uid="{00000000-0005-0000-0000-000094100000}"/>
    <cellStyle name="Normal 2 4 19" xfId="7580" xr:uid="{00000000-0005-0000-0000-000095100000}"/>
    <cellStyle name="Normal 2 4 19 10" xfId="8721" xr:uid="{00000000-0005-0000-0000-000096100000}"/>
    <cellStyle name="Normal 2 4 19 2" xfId="7740" xr:uid="{00000000-0005-0000-0000-000097100000}"/>
    <cellStyle name="Normal 2 4 19 2 2" xfId="8059" xr:uid="{00000000-0005-0000-0000-000098100000}"/>
    <cellStyle name="Normal 2 4 19 3" xfId="7731" xr:uid="{00000000-0005-0000-0000-000099100000}"/>
    <cellStyle name="Normal 2 4 19 3 2" xfId="8052" xr:uid="{00000000-0005-0000-0000-00009A100000}"/>
    <cellStyle name="Normal 2 4 19 4" xfId="7814" xr:uid="{00000000-0005-0000-0000-00009B100000}"/>
    <cellStyle name="Normal 2 4 19 4 2" xfId="8140" xr:uid="{00000000-0005-0000-0000-00009C100000}"/>
    <cellStyle name="Normal 2 4 19 5" xfId="7970" xr:uid="{00000000-0005-0000-0000-00009D100000}"/>
    <cellStyle name="Normal 2 4 19 6" xfId="8682" xr:uid="{00000000-0005-0000-0000-00009E100000}"/>
    <cellStyle name="Normal 2 4 19 7" xfId="8277" xr:uid="{00000000-0005-0000-0000-00009F100000}"/>
    <cellStyle name="Normal 2 4 19 8" xfId="8596" xr:uid="{00000000-0005-0000-0000-0000A0100000}"/>
    <cellStyle name="Normal 2 4 19 9" xfId="8359" xr:uid="{00000000-0005-0000-0000-0000A1100000}"/>
    <cellStyle name="Normal 2 4 2" xfId="3847" xr:uid="{00000000-0005-0000-0000-0000A2100000}"/>
    <cellStyle name="Normal 2 4 2 10" xfId="7156" xr:uid="{00000000-0005-0000-0000-0000A3100000}"/>
    <cellStyle name="Normal 2 4 2 11" xfId="7095" xr:uid="{00000000-0005-0000-0000-0000A4100000}"/>
    <cellStyle name="Normal 2 4 2 12" xfId="7160" xr:uid="{00000000-0005-0000-0000-0000A5100000}"/>
    <cellStyle name="Normal 2 4 2 13" xfId="7091" xr:uid="{00000000-0005-0000-0000-0000A6100000}"/>
    <cellStyle name="Normal 2 4 2 14" xfId="7164" xr:uid="{00000000-0005-0000-0000-0000A7100000}"/>
    <cellStyle name="Normal 2 4 2 15" xfId="7087" xr:uid="{00000000-0005-0000-0000-0000A8100000}"/>
    <cellStyle name="Normal 2 4 2 16" xfId="7297" xr:uid="{00000000-0005-0000-0000-0000A9100000}"/>
    <cellStyle name="Normal 2 4 2 16 2" xfId="7293" xr:uid="{00000000-0005-0000-0000-0000AA100000}"/>
    <cellStyle name="Normal 2 4 2 16 3" xfId="7437" xr:uid="{00000000-0005-0000-0000-0000AB100000}"/>
    <cellStyle name="Normal 2 4 2 16 4" xfId="7306" xr:uid="{00000000-0005-0000-0000-0000AC100000}"/>
    <cellStyle name="Normal 2 4 2 17" xfId="7629" xr:uid="{00000000-0005-0000-0000-0000AD100000}"/>
    <cellStyle name="Normal 2 4 2 18" xfId="7579" xr:uid="{00000000-0005-0000-0000-0000AE100000}"/>
    <cellStyle name="Normal 2 4 2 19" xfId="7741" xr:uid="{00000000-0005-0000-0000-0000AF100000}"/>
    <cellStyle name="Normal 2 4 2 19 2" xfId="8060" xr:uid="{00000000-0005-0000-0000-0000B0100000}"/>
    <cellStyle name="Normal 2 4 2 2" xfId="3848" xr:uid="{00000000-0005-0000-0000-0000B1100000}"/>
    <cellStyle name="Normal 2 4 2 2 10" xfId="7086" xr:uid="{00000000-0005-0000-0000-0000B2100000}"/>
    <cellStyle name="Normal 2 4 2 2 11" xfId="7613" xr:uid="{00000000-0005-0000-0000-0000B3100000}"/>
    <cellStyle name="Normal 2 4 2 2 12" xfId="7584" xr:uid="{00000000-0005-0000-0000-0000B4100000}"/>
    <cellStyle name="Normal 2 4 2 2 13" xfId="7604" xr:uid="{00000000-0005-0000-0000-0000B5100000}"/>
    <cellStyle name="Normal 2 4 2 2 14" xfId="8820" xr:uid="{00000000-0005-0000-0000-0000B6100000}"/>
    <cellStyle name="Normal 2 4 2 2 2" xfId="3849" xr:uid="{00000000-0005-0000-0000-0000B7100000}"/>
    <cellStyle name="Normal 2 4 2 2 2 2" xfId="7080" xr:uid="{00000000-0005-0000-0000-0000B8100000}"/>
    <cellStyle name="Normal 2 4 2 2 2 3" xfId="7614" xr:uid="{00000000-0005-0000-0000-0000B9100000}"/>
    <cellStyle name="Normal 2 4 2 2 2 4" xfId="7583" xr:uid="{00000000-0005-0000-0000-0000BA100000}"/>
    <cellStyle name="Normal 2 4 2 2 2 5" xfId="7605" xr:uid="{00000000-0005-0000-0000-0000BB100000}"/>
    <cellStyle name="Normal 2 4 2 2 2 6" xfId="8821" xr:uid="{00000000-0005-0000-0000-0000BC100000}"/>
    <cellStyle name="Normal 2 4 2 2 2 7" xfId="7079" xr:uid="{00000000-0005-0000-0000-0000BD100000}"/>
    <cellStyle name="Normal 2 4 2 2 3" xfId="7154" xr:uid="{00000000-0005-0000-0000-0000BE100000}"/>
    <cellStyle name="Normal 2 4 2 2 4" xfId="7097" xr:uid="{00000000-0005-0000-0000-0000BF100000}"/>
    <cellStyle name="Normal 2 4 2 2 5" xfId="7157" xr:uid="{00000000-0005-0000-0000-0000C0100000}"/>
    <cellStyle name="Normal 2 4 2 2 6" xfId="7094" xr:uid="{00000000-0005-0000-0000-0000C1100000}"/>
    <cellStyle name="Normal 2 4 2 2 7" xfId="7161" xr:uid="{00000000-0005-0000-0000-0000C2100000}"/>
    <cellStyle name="Normal 2 4 2 2 8" xfId="7090" xr:uid="{00000000-0005-0000-0000-0000C3100000}"/>
    <cellStyle name="Normal 2 4 2 2 9" xfId="7165" xr:uid="{00000000-0005-0000-0000-0000C4100000}"/>
    <cellStyle name="Normal 2 4 2 20" xfId="7730" xr:uid="{00000000-0005-0000-0000-0000C5100000}"/>
    <cellStyle name="Normal 2 4 2 20 2" xfId="8051" xr:uid="{00000000-0005-0000-0000-0000C6100000}"/>
    <cellStyle name="Normal 2 4 2 21" xfId="7815" xr:uid="{00000000-0005-0000-0000-0000C7100000}"/>
    <cellStyle name="Normal 2 4 2 21 2" xfId="8141" xr:uid="{00000000-0005-0000-0000-0000C8100000}"/>
    <cellStyle name="Normal 2 4 2 22" xfId="7939" xr:uid="{00000000-0005-0000-0000-0000C9100000}"/>
    <cellStyle name="Normal 2 4 2 23" xfId="8270" xr:uid="{00000000-0005-0000-0000-0000CA100000}"/>
    <cellStyle name="Normal 2 4 2 24" xfId="8597" xr:uid="{00000000-0005-0000-0000-0000CB100000}"/>
    <cellStyle name="Normal 2 4 2 25" xfId="8358" xr:uid="{00000000-0005-0000-0000-0000CC100000}"/>
    <cellStyle name="Normal 2 4 2 26" xfId="8518" xr:uid="{00000000-0005-0000-0000-0000CD100000}"/>
    <cellStyle name="Normal 2 4 2 27" xfId="8436" xr:uid="{00000000-0005-0000-0000-0000CE100000}"/>
    <cellStyle name="Normal 2 4 2 28" xfId="8669" xr:uid="{00000000-0005-0000-0000-0000CF100000}"/>
    <cellStyle name="Normal 2 4 2 29" xfId="8445" xr:uid="{00000000-0005-0000-0000-0000D0100000}"/>
    <cellStyle name="Normal 2 4 2 3" xfId="3850" xr:uid="{00000000-0005-0000-0000-0000D1100000}"/>
    <cellStyle name="Normal 2 4 2 3 2" xfId="3851" xr:uid="{00000000-0005-0000-0000-0000D2100000}"/>
    <cellStyle name="Normal 2 4 2 30" xfId="7435" xr:uid="{00000000-0005-0000-0000-0000D3100000}"/>
    <cellStyle name="Normal 2 4 2 31" xfId="7308" xr:uid="{00000000-0005-0000-0000-0000D4100000}"/>
    <cellStyle name="Normal 2 4 2 32" xfId="8816" xr:uid="{00000000-0005-0000-0000-0000D5100000}"/>
    <cellStyle name="Normal 2 4 2 33" xfId="7067" xr:uid="{00000000-0005-0000-0000-0000D6100000}"/>
    <cellStyle name="Normal 2 4 2 4" xfId="3852" xr:uid="{00000000-0005-0000-0000-0000D7100000}"/>
    <cellStyle name="Normal 2 4 2 4 2" xfId="3853" xr:uid="{00000000-0005-0000-0000-0000D8100000}"/>
    <cellStyle name="Normal 2 4 2 5" xfId="3854" xr:uid="{00000000-0005-0000-0000-0000D9100000}"/>
    <cellStyle name="Normal 2 4 2 5 2" xfId="3855" xr:uid="{00000000-0005-0000-0000-0000DA100000}"/>
    <cellStyle name="Normal 2 4 2 6" xfId="3856" xr:uid="{00000000-0005-0000-0000-0000DB100000}"/>
    <cellStyle name="Normal 2 4 2 6 2" xfId="3857" xr:uid="{00000000-0005-0000-0000-0000DC100000}"/>
    <cellStyle name="Normal 2 4 2 7" xfId="3858" xr:uid="{00000000-0005-0000-0000-0000DD100000}"/>
    <cellStyle name="Normal 2 4 2 7 2" xfId="3859" xr:uid="{00000000-0005-0000-0000-0000DE100000}"/>
    <cellStyle name="Normal 2 4 2 8" xfId="3860" xr:uid="{00000000-0005-0000-0000-0000DF100000}"/>
    <cellStyle name="Normal 2 4 2 9" xfId="7098" xr:uid="{00000000-0005-0000-0000-0000E0100000}"/>
    <cellStyle name="Normal 2 4 20" xfId="8817" xr:uid="{00000000-0005-0000-0000-0000E1100000}"/>
    <cellStyle name="Normal 2 4 3" xfId="3861" xr:uid="{00000000-0005-0000-0000-0000E2100000}"/>
    <cellStyle name="Normal 2 4 3 10" xfId="7084" xr:uid="{00000000-0005-0000-0000-0000E3100000}"/>
    <cellStyle name="Normal 2 4 3 11" xfId="7395" xr:uid="{00000000-0005-0000-0000-0000E4100000}"/>
    <cellStyle name="Normal 2 4 3 11 2" xfId="8666" xr:uid="{00000000-0005-0000-0000-0000E5100000}"/>
    <cellStyle name="Normal 2 4 3 11 3" xfId="8798" xr:uid="{00000000-0005-0000-0000-0000E6100000}"/>
    <cellStyle name="Normal 2 4 3 11 4" xfId="8808" xr:uid="{00000000-0005-0000-0000-0000E7100000}"/>
    <cellStyle name="Normal 2 4 3 12" xfId="8446" xr:uid="{00000000-0005-0000-0000-0000E8100000}"/>
    <cellStyle name="Normal 2 4 3 13" xfId="7339" xr:uid="{00000000-0005-0000-0000-0000E9100000}"/>
    <cellStyle name="Normal 2 4 3 14" xfId="8780" xr:uid="{00000000-0005-0000-0000-0000EA100000}"/>
    <cellStyle name="Normal 2 4 3 15" xfId="8819" xr:uid="{00000000-0005-0000-0000-0000EB100000}"/>
    <cellStyle name="Normal 2 4 3 16" xfId="7068" xr:uid="{00000000-0005-0000-0000-0000EC100000}"/>
    <cellStyle name="Normal 2 4 3 2" xfId="3862" xr:uid="{00000000-0005-0000-0000-0000ED100000}"/>
    <cellStyle name="Normal 2 4 3 2 2" xfId="7081" xr:uid="{00000000-0005-0000-0000-0000EE100000}"/>
    <cellStyle name="Normal 2 4 3 2 2 2" xfId="8419" xr:uid="{00000000-0005-0000-0000-0000EF100000}"/>
    <cellStyle name="Normal 2 4 3 2 2 2 2" xfId="8489" xr:uid="{00000000-0005-0000-0000-0000F0100000}"/>
    <cellStyle name="Normal 2 4 3 2 2 2 3" xfId="8790" xr:uid="{00000000-0005-0000-0000-0000F1100000}"/>
    <cellStyle name="Normal 2 4 3 2 2 2 4" xfId="7433" xr:uid="{00000000-0005-0000-0000-0000F2100000}"/>
    <cellStyle name="Normal 2 4 3 2 2 3" xfId="8281" xr:uid="{00000000-0005-0000-0000-0000F3100000}"/>
    <cellStyle name="Normal 2 4 3 2 2 4" xfId="8786" xr:uid="{00000000-0005-0000-0000-0000F4100000}"/>
    <cellStyle name="Normal 2 4 3 2 2 5" xfId="7428" xr:uid="{00000000-0005-0000-0000-0000F5100000}"/>
    <cellStyle name="Normal 2 4 3 2 3" xfId="7396" xr:uid="{00000000-0005-0000-0000-0000F6100000}"/>
    <cellStyle name="Normal 2 4 3 2 3 2" xfId="8663" xr:uid="{00000000-0005-0000-0000-0000F7100000}"/>
    <cellStyle name="Normal 2 4 3 2 3 3" xfId="8797" xr:uid="{00000000-0005-0000-0000-0000F8100000}"/>
    <cellStyle name="Normal 2 4 3 2 3 4" xfId="8807" xr:uid="{00000000-0005-0000-0000-0000F9100000}"/>
    <cellStyle name="Normal 2 4 3 2 4" xfId="7336" xr:uid="{00000000-0005-0000-0000-0000FA100000}"/>
    <cellStyle name="Normal 2 4 3 2 5" xfId="8773" xr:uid="{00000000-0005-0000-0000-0000FB100000}"/>
    <cellStyle name="Normal 2 4 3 2 6" xfId="8822" xr:uid="{00000000-0005-0000-0000-0000FC100000}"/>
    <cellStyle name="Normal 2 4 3 2 7" xfId="7078" xr:uid="{00000000-0005-0000-0000-0000FD100000}"/>
    <cellStyle name="Normal 2 4 3 3" xfId="3863" xr:uid="{00000000-0005-0000-0000-0000FE100000}"/>
    <cellStyle name="Normal 2 4 3 3 2" xfId="7158" xr:uid="{00000000-0005-0000-0000-0000FF100000}"/>
    <cellStyle name="Normal 2 4 3 4" xfId="7093" xr:uid="{00000000-0005-0000-0000-000000110000}"/>
    <cellStyle name="Normal 2 4 3 5" xfId="7162" xr:uid="{00000000-0005-0000-0000-000001110000}"/>
    <cellStyle name="Normal 2 4 3 6" xfId="7089" xr:uid="{00000000-0005-0000-0000-000002110000}"/>
    <cellStyle name="Normal 2 4 3 7" xfId="7166" xr:uid="{00000000-0005-0000-0000-000003110000}"/>
    <cellStyle name="Normal 2 4 3 8" xfId="7085" xr:uid="{00000000-0005-0000-0000-000004110000}"/>
    <cellStyle name="Normal 2 4 3 9" xfId="7167" xr:uid="{00000000-0005-0000-0000-000005110000}"/>
    <cellStyle name="Normal 2 4 4" xfId="3864" xr:uid="{00000000-0005-0000-0000-000006110000}"/>
    <cellStyle name="Normal 2 4 4 2" xfId="3865" xr:uid="{00000000-0005-0000-0000-000007110000}"/>
    <cellStyle name="Normal 2 4 4 2 2" xfId="8305" xr:uid="{00000000-0005-0000-0000-000008110000}"/>
    <cellStyle name="Normal 2 4 4 2 2 2" xfId="8672" xr:uid="{00000000-0005-0000-0000-000009110000}"/>
    <cellStyle name="Normal 2 4 4 2 2 3" xfId="8799" xr:uid="{00000000-0005-0000-0000-00000A110000}"/>
    <cellStyle name="Normal 2 4 4 2 2 4" xfId="8809" xr:uid="{00000000-0005-0000-0000-00000B110000}"/>
    <cellStyle name="Normal 2 4 4 2 3" xfId="8708" xr:uid="{00000000-0005-0000-0000-00000C110000}"/>
    <cellStyle name="Normal 2 4 4 2 4" xfId="8784" xr:uid="{00000000-0005-0000-0000-00000D110000}"/>
    <cellStyle name="Normal 2 4 4 2 5" xfId="7427" xr:uid="{00000000-0005-0000-0000-00000E110000}"/>
    <cellStyle name="Normal 2 4 4 3" xfId="3866" xr:uid="{00000000-0005-0000-0000-00000F110000}"/>
    <cellStyle name="Normal 2 4 4 3 2" xfId="8700" xr:uid="{00000000-0005-0000-0000-000010110000}"/>
    <cellStyle name="Normal 2 4 4 3 3" xfId="8803" xr:uid="{00000000-0005-0000-0000-000011110000}"/>
    <cellStyle name="Normal 2 4 4 3 4" xfId="8813" xr:uid="{00000000-0005-0000-0000-000012110000}"/>
    <cellStyle name="Normal 2 4 4 3 5" xfId="7397" xr:uid="{00000000-0005-0000-0000-000013110000}"/>
    <cellStyle name="Normal 2 4 4 4" xfId="7335" xr:uid="{00000000-0005-0000-0000-000014110000}"/>
    <cellStyle name="Normal 2 4 4 5" xfId="7337" xr:uid="{00000000-0005-0000-0000-000015110000}"/>
    <cellStyle name="Normal 2 4 4 6" xfId="8823" xr:uid="{00000000-0005-0000-0000-000016110000}"/>
    <cellStyle name="Normal 2 4 4 7" xfId="7069" xr:uid="{00000000-0005-0000-0000-000017110000}"/>
    <cellStyle name="Normal 2 4 5" xfId="3867" xr:uid="{00000000-0005-0000-0000-000018110000}"/>
    <cellStyle name="Normal 2 4 5 2" xfId="7082" xr:uid="{00000000-0005-0000-0000-000019110000}"/>
    <cellStyle name="Normal 2 4 5 2 2" xfId="8697" xr:uid="{00000000-0005-0000-0000-00001A110000}"/>
    <cellStyle name="Normal 2 4 5 2 2 2" xfId="8495" xr:uid="{00000000-0005-0000-0000-00001B110000}"/>
    <cellStyle name="Normal 2 4 5 2 2 3" xfId="8791" xr:uid="{00000000-0005-0000-0000-00001C110000}"/>
    <cellStyle name="Normal 2 4 5 2 2 4" xfId="7434" xr:uid="{00000000-0005-0000-0000-00001D110000}"/>
    <cellStyle name="Normal 2 4 5 2 3" xfId="8601" xr:uid="{00000000-0005-0000-0000-00001E110000}"/>
    <cellStyle name="Normal 2 4 5 2 4" xfId="8802" xr:uid="{00000000-0005-0000-0000-00001F110000}"/>
    <cellStyle name="Normal 2 4 5 2 5" xfId="8812" xr:uid="{00000000-0005-0000-0000-000020110000}"/>
    <cellStyle name="Normal 2 4 5 3" xfId="7398" xr:uid="{00000000-0005-0000-0000-000021110000}"/>
    <cellStyle name="Normal 2 4 5 3 2" xfId="8447" xr:uid="{00000000-0005-0000-0000-000022110000}"/>
    <cellStyle name="Normal 2 4 5 3 3" xfId="8787" xr:uid="{00000000-0005-0000-0000-000023110000}"/>
    <cellStyle name="Normal 2 4 5 3 4" xfId="7429" xr:uid="{00000000-0005-0000-0000-000024110000}"/>
    <cellStyle name="Normal 2 4 5 4" xfId="7334" xr:uid="{00000000-0005-0000-0000-000025110000}"/>
    <cellStyle name="Normal 2 4 5 5" xfId="7338" xr:uid="{00000000-0005-0000-0000-000026110000}"/>
    <cellStyle name="Normal 2 4 5 6" xfId="8824" xr:uid="{00000000-0005-0000-0000-000027110000}"/>
    <cellStyle name="Normal 2 4 5 7" xfId="7071" xr:uid="{00000000-0005-0000-0000-000028110000}"/>
    <cellStyle name="Normal 2 4 6" xfId="3868" xr:uid="{00000000-0005-0000-0000-000029110000}"/>
    <cellStyle name="Normal 2 4 7" xfId="3869" xr:uid="{00000000-0005-0000-0000-00002A110000}"/>
    <cellStyle name="Normal 2 4 8" xfId="3870" xr:uid="{00000000-0005-0000-0000-00002B110000}"/>
    <cellStyle name="Normal 2 4 9" xfId="3871" xr:uid="{00000000-0005-0000-0000-00002C110000}"/>
    <cellStyle name="Normal 2 4 9 2" xfId="7153" xr:uid="{00000000-0005-0000-0000-00002D110000}"/>
    <cellStyle name="Normal 2 40" xfId="3872" xr:uid="{00000000-0005-0000-0000-00002E110000}"/>
    <cellStyle name="Normal 2 41" xfId="3873" xr:uid="{00000000-0005-0000-0000-00002F110000}"/>
    <cellStyle name="Normal 2 41 2" xfId="3874" xr:uid="{00000000-0005-0000-0000-000030110000}"/>
    <cellStyle name="Normal 2 41 3" xfId="3875" xr:uid="{00000000-0005-0000-0000-000031110000}"/>
    <cellStyle name="Normal 2 41 4" xfId="3876" xr:uid="{00000000-0005-0000-0000-000032110000}"/>
    <cellStyle name="Normal 2 42" xfId="3877" xr:uid="{00000000-0005-0000-0000-000033110000}"/>
    <cellStyle name="Normal 2 42 2" xfId="3878" xr:uid="{00000000-0005-0000-0000-000034110000}"/>
    <cellStyle name="Normal 2 42 3" xfId="3879" xr:uid="{00000000-0005-0000-0000-000035110000}"/>
    <cellStyle name="Normal 2 42 4" xfId="3880" xr:uid="{00000000-0005-0000-0000-000036110000}"/>
    <cellStyle name="Normal 2 43" xfId="3881" xr:uid="{00000000-0005-0000-0000-000037110000}"/>
    <cellStyle name="Normal 2 43 2" xfId="3882" xr:uid="{00000000-0005-0000-0000-000038110000}"/>
    <cellStyle name="Normal 2 43 3" xfId="3883" xr:uid="{00000000-0005-0000-0000-000039110000}"/>
    <cellStyle name="Normal 2 43 4" xfId="3884" xr:uid="{00000000-0005-0000-0000-00003A110000}"/>
    <cellStyle name="Normal 2 44" xfId="3885" xr:uid="{00000000-0005-0000-0000-00003B110000}"/>
    <cellStyle name="Normal 2 44 2" xfId="3886" xr:uid="{00000000-0005-0000-0000-00003C110000}"/>
    <cellStyle name="Normal 2 44 3" xfId="3887" xr:uid="{00000000-0005-0000-0000-00003D110000}"/>
    <cellStyle name="Normal 2 45" xfId="3888" xr:uid="{00000000-0005-0000-0000-00003E110000}"/>
    <cellStyle name="Normal 2 45 2" xfId="3889" xr:uid="{00000000-0005-0000-0000-00003F110000}"/>
    <cellStyle name="Normal 2 45 3" xfId="3890" xr:uid="{00000000-0005-0000-0000-000040110000}"/>
    <cellStyle name="Normal 2 46" xfId="3891" xr:uid="{00000000-0005-0000-0000-000041110000}"/>
    <cellStyle name="Normal 2 46 2" xfId="3892" xr:uid="{00000000-0005-0000-0000-000042110000}"/>
    <cellStyle name="Normal 2 46 3" xfId="3893" xr:uid="{00000000-0005-0000-0000-000043110000}"/>
    <cellStyle name="Normal 2 47" xfId="3894" xr:uid="{00000000-0005-0000-0000-000044110000}"/>
    <cellStyle name="Normal 2 47 2" xfId="3895" xr:uid="{00000000-0005-0000-0000-000045110000}"/>
    <cellStyle name="Normal 2 47 3" xfId="3896" xr:uid="{00000000-0005-0000-0000-000046110000}"/>
    <cellStyle name="Normal 2 48" xfId="3897" xr:uid="{00000000-0005-0000-0000-000047110000}"/>
    <cellStyle name="Normal 2 48 2" xfId="3898" xr:uid="{00000000-0005-0000-0000-000048110000}"/>
    <cellStyle name="Normal 2 48 3" xfId="3899" xr:uid="{00000000-0005-0000-0000-000049110000}"/>
    <cellStyle name="Normal 2 49" xfId="3900" xr:uid="{00000000-0005-0000-0000-00004A110000}"/>
    <cellStyle name="Normal 2 49 10" xfId="8671" xr:uid="{00000000-0005-0000-0000-00004B110000}"/>
    <cellStyle name="Normal 2 49 11" xfId="7168" xr:uid="{00000000-0005-0000-0000-00004C110000}"/>
    <cellStyle name="Normal 2 49 2" xfId="3901" xr:uid="{00000000-0005-0000-0000-00004D110000}"/>
    <cellStyle name="Normal 2 49 2 2" xfId="8061" xr:uid="{00000000-0005-0000-0000-00004E110000}"/>
    <cellStyle name="Normal 2 49 2 3" xfId="7742" xr:uid="{00000000-0005-0000-0000-00004F110000}"/>
    <cellStyle name="Normal 2 49 3" xfId="3902" xr:uid="{00000000-0005-0000-0000-000050110000}"/>
    <cellStyle name="Normal 2 49 3 2" xfId="8050" xr:uid="{00000000-0005-0000-0000-000051110000}"/>
    <cellStyle name="Normal 2 49 3 3" xfId="7729" xr:uid="{00000000-0005-0000-0000-000052110000}"/>
    <cellStyle name="Normal 2 49 4" xfId="7816" xr:uid="{00000000-0005-0000-0000-000053110000}"/>
    <cellStyle name="Normal 2 49 4 2" xfId="8142" xr:uid="{00000000-0005-0000-0000-000054110000}"/>
    <cellStyle name="Normal 2 49 5" xfId="7954" xr:uid="{00000000-0005-0000-0000-000055110000}"/>
    <cellStyle name="Normal 2 49 6" xfId="8657" xr:uid="{00000000-0005-0000-0000-000056110000}"/>
    <cellStyle name="Normal 2 49 7" xfId="8297" xr:uid="{00000000-0005-0000-0000-000057110000}"/>
    <cellStyle name="Normal 2 49 8" xfId="8577" xr:uid="{00000000-0005-0000-0000-000058110000}"/>
    <cellStyle name="Normal 2 49 9" xfId="8376" xr:uid="{00000000-0005-0000-0000-000059110000}"/>
    <cellStyle name="Normal 2 5" xfId="3903" xr:uid="{00000000-0005-0000-0000-00005A110000}"/>
    <cellStyle name="Normal 2 5 10" xfId="3904" xr:uid="{00000000-0005-0000-0000-00005B110000}"/>
    <cellStyle name="Normal 2 5 10 2" xfId="3905" xr:uid="{00000000-0005-0000-0000-00005C110000}"/>
    <cellStyle name="Normal 2 5 11" xfId="3906" xr:uid="{00000000-0005-0000-0000-00005D110000}"/>
    <cellStyle name="Normal 2 5 11 2" xfId="3907" xr:uid="{00000000-0005-0000-0000-00005E110000}"/>
    <cellStyle name="Normal 2 5 12" xfId="3908" xr:uid="{00000000-0005-0000-0000-00005F110000}"/>
    <cellStyle name="Normal 2 5 12 2" xfId="3909" xr:uid="{00000000-0005-0000-0000-000060110000}"/>
    <cellStyle name="Normal 2 5 13" xfId="3910" xr:uid="{00000000-0005-0000-0000-000061110000}"/>
    <cellStyle name="Normal 2 5 13 2" xfId="3911" xr:uid="{00000000-0005-0000-0000-000062110000}"/>
    <cellStyle name="Normal 2 5 14" xfId="3912" xr:uid="{00000000-0005-0000-0000-000063110000}"/>
    <cellStyle name="Normal 2 5 15" xfId="3913" xr:uid="{00000000-0005-0000-0000-000064110000}"/>
    <cellStyle name="Normal 2 5 16" xfId="3914" xr:uid="{00000000-0005-0000-0000-000065110000}"/>
    <cellStyle name="Normal 2 5 17" xfId="3915" xr:uid="{00000000-0005-0000-0000-000066110000}"/>
    <cellStyle name="Normal 2 5 18" xfId="3916" xr:uid="{00000000-0005-0000-0000-000067110000}"/>
    <cellStyle name="Normal 2 5 19" xfId="3917" xr:uid="{00000000-0005-0000-0000-000068110000}"/>
    <cellStyle name="Normal 2 5 2" xfId="3918" xr:uid="{00000000-0005-0000-0000-000069110000}"/>
    <cellStyle name="Normal 2 5 2 10" xfId="3919" xr:uid="{00000000-0005-0000-0000-00006A110000}"/>
    <cellStyle name="Normal 2 5 2 11" xfId="3920" xr:uid="{00000000-0005-0000-0000-00006B110000}"/>
    <cellStyle name="Normal 2 5 2 12" xfId="3921" xr:uid="{00000000-0005-0000-0000-00006C110000}"/>
    <cellStyle name="Normal 2 5 2 13" xfId="3922" xr:uid="{00000000-0005-0000-0000-00006D110000}"/>
    <cellStyle name="Normal 2 5 2 14" xfId="3923" xr:uid="{00000000-0005-0000-0000-00006E110000}"/>
    <cellStyle name="Normal 2 5 2 15" xfId="3924" xr:uid="{00000000-0005-0000-0000-00006F110000}"/>
    <cellStyle name="Normal 2 5 2 16" xfId="3925" xr:uid="{00000000-0005-0000-0000-000070110000}"/>
    <cellStyle name="Normal 2 5 2 17" xfId="3926" xr:uid="{00000000-0005-0000-0000-000071110000}"/>
    <cellStyle name="Normal 2 5 2 18" xfId="3927" xr:uid="{00000000-0005-0000-0000-000072110000}"/>
    <cellStyle name="Normal 2 5 2 19" xfId="3928" xr:uid="{00000000-0005-0000-0000-000073110000}"/>
    <cellStyle name="Normal 2 5 2 2" xfId="3929" xr:uid="{00000000-0005-0000-0000-000074110000}"/>
    <cellStyle name="Normal 2 5 2 2 10" xfId="3930" xr:uid="{00000000-0005-0000-0000-000075110000}"/>
    <cellStyle name="Normal 2 5 2 2 11" xfId="3931" xr:uid="{00000000-0005-0000-0000-000076110000}"/>
    <cellStyle name="Normal 2 5 2 2 12" xfId="3932" xr:uid="{00000000-0005-0000-0000-000077110000}"/>
    <cellStyle name="Normal 2 5 2 2 13" xfId="3933" xr:uid="{00000000-0005-0000-0000-000078110000}"/>
    <cellStyle name="Normal 2 5 2 2 14" xfId="3934" xr:uid="{00000000-0005-0000-0000-000079110000}"/>
    <cellStyle name="Normal 2 5 2 2 15" xfId="3935" xr:uid="{00000000-0005-0000-0000-00007A110000}"/>
    <cellStyle name="Normal 2 5 2 2 16" xfId="3936" xr:uid="{00000000-0005-0000-0000-00007B110000}"/>
    <cellStyle name="Normal 2 5 2 2 17" xfId="3937" xr:uid="{00000000-0005-0000-0000-00007C110000}"/>
    <cellStyle name="Normal 2 5 2 2 18" xfId="3938" xr:uid="{00000000-0005-0000-0000-00007D110000}"/>
    <cellStyle name="Normal 2 5 2 2 19" xfId="3939" xr:uid="{00000000-0005-0000-0000-00007E110000}"/>
    <cellStyle name="Normal 2 5 2 2 2" xfId="3940" xr:uid="{00000000-0005-0000-0000-00007F110000}"/>
    <cellStyle name="Normal 2 5 2 2 20" xfId="3941" xr:uid="{00000000-0005-0000-0000-000080110000}"/>
    <cellStyle name="Normal 2 5 2 2 21" xfId="3942" xr:uid="{00000000-0005-0000-0000-000081110000}"/>
    <cellStyle name="Normal 2 5 2 2 22" xfId="3943" xr:uid="{00000000-0005-0000-0000-000082110000}"/>
    <cellStyle name="Normal 2 5 2 2 23" xfId="3944" xr:uid="{00000000-0005-0000-0000-000083110000}"/>
    <cellStyle name="Normal 2 5 2 2 24" xfId="3945" xr:uid="{00000000-0005-0000-0000-000084110000}"/>
    <cellStyle name="Normal 2 5 2 2 25" xfId="3946" xr:uid="{00000000-0005-0000-0000-000085110000}"/>
    <cellStyle name="Normal 2 5 2 2 26" xfId="3947" xr:uid="{00000000-0005-0000-0000-000086110000}"/>
    <cellStyle name="Normal 2 5 2 2 27" xfId="3948" xr:uid="{00000000-0005-0000-0000-000087110000}"/>
    <cellStyle name="Normal 2 5 2 2 28" xfId="3949" xr:uid="{00000000-0005-0000-0000-000088110000}"/>
    <cellStyle name="Normal 2 5 2 2 29" xfId="3950" xr:uid="{00000000-0005-0000-0000-000089110000}"/>
    <cellStyle name="Normal 2 5 2 2 3" xfId="3951" xr:uid="{00000000-0005-0000-0000-00008A110000}"/>
    <cellStyle name="Normal 2 5 2 2 30" xfId="3952" xr:uid="{00000000-0005-0000-0000-00008B110000}"/>
    <cellStyle name="Normal 2 5 2 2 31" xfId="3953" xr:uid="{00000000-0005-0000-0000-00008C110000}"/>
    <cellStyle name="Normal 2 5 2 2 32" xfId="3954" xr:uid="{00000000-0005-0000-0000-00008D110000}"/>
    <cellStyle name="Normal 2 5 2 2 33" xfId="3955" xr:uid="{00000000-0005-0000-0000-00008E110000}"/>
    <cellStyle name="Normal 2 5 2 2 34" xfId="3956" xr:uid="{00000000-0005-0000-0000-00008F110000}"/>
    <cellStyle name="Normal 2 5 2 2 35" xfId="3957" xr:uid="{00000000-0005-0000-0000-000090110000}"/>
    <cellStyle name="Normal 2 5 2 2 36" xfId="3958" xr:uid="{00000000-0005-0000-0000-000091110000}"/>
    <cellStyle name="Normal 2 5 2 2 37" xfId="3959" xr:uid="{00000000-0005-0000-0000-000092110000}"/>
    <cellStyle name="Normal 2 5 2 2 38" xfId="3960" xr:uid="{00000000-0005-0000-0000-000093110000}"/>
    <cellStyle name="Normal 2 5 2 2 39" xfId="3961" xr:uid="{00000000-0005-0000-0000-000094110000}"/>
    <cellStyle name="Normal 2 5 2 2 4" xfId="3962" xr:uid="{00000000-0005-0000-0000-000095110000}"/>
    <cellStyle name="Normal 2 5 2 2 40" xfId="3963" xr:uid="{00000000-0005-0000-0000-000096110000}"/>
    <cellStyle name="Normal 2 5 2 2 41" xfId="3964" xr:uid="{00000000-0005-0000-0000-000097110000}"/>
    <cellStyle name="Normal 2 5 2 2 42" xfId="3965" xr:uid="{00000000-0005-0000-0000-000098110000}"/>
    <cellStyle name="Normal 2 5 2 2 43" xfId="3966" xr:uid="{00000000-0005-0000-0000-000099110000}"/>
    <cellStyle name="Normal 2 5 2 2 44" xfId="3967" xr:uid="{00000000-0005-0000-0000-00009A110000}"/>
    <cellStyle name="Normal 2 5 2 2 45" xfId="3968" xr:uid="{00000000-0005-0000-0000-00009B110000}"/>
    <cellStyle name="Normal 2 5 2 2 46" xfId="3969" xr:uid="{00000000-0005-0000-0000-00009C110000}"/>
    <cellStyle name="Normal 2 5 2 2 47" xfId="3970" xr:uid="{00000000-0005-0000-0000-00009D110000}"/>
    <cellStyle name="Normal 2 5 2 2 48" xfId="3971" xr:uid="{00000000-0005-0000-0000-00009E110000}"/>
    <cellStyle name="Normal 2 5 2 2 49" xfId="3972" xr:uid="{00000000-0005-0000-0000-00009F110000}"/>
    <cellStyle name="Normal 2 5 2 2 5" xfId="3973" xr:uid="{00000000-0005-0000-0000-0000A0110000}"/>
    <cellStyle name="Normal 2 5 2 2 50" xfId="3974" xr:uid="{00000000-0005-0000-0000-0000A1110000}"/>
    <cellStyle name="Normal 2 5 2 2 51" xfId="3975" xr:uid="{00000000-0005-0000-0000-0000A2110000}"/>
    <cellStyle name="Normal 2 5 2 2 52" xfId="3976" xr:uid="{00000000-0005-0000-0000-0000A3110000}"/>
    <cellStyle name="Normal 2 5 2 2 53" xfId="3977" xr:uid="{00000000-0005-0000-0000-0000A4110000}"/>
    <cellStyle name="Normal 2 5 2 2 54" xfId="3978" xr:uid="{00000000-0005-0000-0000-0000A5110000}"/>
    <cellStyle name="Normal 2 5 2 2 55" xfId="3979" xr:uid="{00000000-0005-0000-0000-0000A6110000}"/>
    <cellStyle name="Normal 2 5 2 2 6" xfId="3980" xr:uid="{00000000-0005-0000-0000-0000A7110000}"/>
    <cellStyle name="Normal 2 5 2 2 7" xfId="3981" xr:uid="{00000000-0005-0000-0000-0000A8110000}"/>
    <cellStyle name="Normal 2 5 2 2 8" xfId="3982" xr:uid="{00000000-0005-0000-0000-0000A9110000}"/>
    <cellStyle name="Normal 2 5 2 2 9" xfId="3983" xr:uid="{00000000-0005-0000-0000-0000AA110000}"/>
    <cellStyle name="Normal 2 5 2 20" xfId="3984" xr:uid="{00000000-0005-0000-0000-0000AB110000}"/>
    <cellStyle name="Normal 2 5 2 21" xfId="3985" xr:uid="{00000000-0005-0000-0000-0000AC110000}"/>
    <cellStyle name="Normal 2 5 2 22" xfId="3986" xr:uid="{00000000-0005-0000-0000-0000AD110000}"/>
    <cellStyle name="Normal 2 5 2 23" xfId="3987" xr:uid="{00000000-0005-0000-0000-0000AE110000}"/>
    <cellStyle name="Normal 2 5 2 24" xfId="3988" xr:uid="{00000000-0005-0000-0000-0000AF110000}"/>
    <cellStyle name="Normal 2 5 2 25" xfId="3989" xr:uid="{00000000-0005-0000-0000-0000B0110000}"/>
    <cellStyle name="Normal 2 5 2 26" xfId="3990" xr:uid="{00000000-0005-0000-0000-0000B1110000}"/>
    <cellStyle name="Normal 2 5 2 27" xfId="3991" xr:uid="{00000000-0005-0000-0000-0000B2110000}"/>
    <cellStyle name="Normal 2 5 2 28" xfId="3992" xr:uid="{00000000-0005-0000-0000-0000B3110000}"/>
    <cellStyle name="Normal 2 5 2 29" xfId="3993" xr:uid="{00000000-0005-0000-0000-0000B4110000}"/>
    <cellStyle name="Normal 2 5 2 3" xfId="3994" xr:uid="{00000000-0005-0000-0000-0000B5110000}"/>
    <cellStyle name="Normal 2 5 2 3 2" xfId="3995" xr:uid="{00000000-0005-0000-0000-0000B6110000}"/>
    <cellStyle name="Normal 2 5 2 30" xfId="3996" xr:uid="{00000000-0005-0000-0000-0000B7110000}"/>
    <cellStyle name="Normal 2 5 2 31" xfId="3997" xr:uid="{00000000-0005-0000-0000-0000B8110000}"/>
    <cellStyle name="Normal 2 5 2 32" xfId="3998" xr:uid="{00000000-0005-0000-0000-0000B9110000}"/>
    <cellStyle name="Normal 2 5 2 33" xfId="3999" xr:uid="{00000000-0005-0000-0000-0000BA110000}"/>
    <cellStyle name="Normal 2 5 2 34" xfId="4000" xr:uid="{00000000-0005-0000-0000-0000BB110000}"/>
    <cellStyle name="Normal 2 5 2 4" xfId="4001" xr:uid="{00000000-0005-0000-0000-0000BC110000}"/>
    <cellStyle name="Normal 2 5 2 4 2" xfId="4002" xr:uid="{00000000-0005-0000-0000-0000BD110000}"/>
    <cellStyle name="Normal 2 5 2 5" xfId="4003" xr:uid="{00000000-0005-0000-0000-0000BE110000}"/>
    <cellStyle name="Normal 2 5 2 5 2" xfId="4004" xr:uid="{00000000-0005-0000-0000-0000BF110000}"/>
    <cellStyle name="Normal 2 5 2 6" xfId="4005" xr:uid="{00000000-0005-0000-0000-0000C0110000}"/>
    <cellStyle name="Normal 2 5 2 6 2" xfId="4006" xr:uid="{00000000-0005-0000-0000-0000C1110000}"/>
    <cellStyle name="Normal 2 5 2 7" xfId="4007" xr:uid="{00000000-0005-0000-0000-0000C2110000}"/>
    <cellStyle name="Normal 2 5 2 7 2" xfId="4008" xr:uid="{00000000-0005-0000-0000-0000C3110000}"/>
    <cellStyle name="Normal 2 5 2 8" xfId="4009" xr:uid="{00000000-0005-0000-0000-0000C4110000}"/>
    <cellStyle name="Normal 2 5 2 9" xfId="4010" xr:uid="{00000000-0005-0000-0000-0000C5110000}"/>
    <cellStyle name="Normal 2 5 20" xfId="4011" xr:uid="{00000000-0005-0000-0000-0000C6110000}"/>
    <cellStyle name="Normal 2 5 21" xfId="4012" xr:uid="{00000000-0005-0000-0000-0000C7110000}"/>
    <cellStyle name="Normal 2 5 22" xfId="4013" xr:uid="{00000000-0005-0000-0000-0000C8110000}"/>
    <cellStyle name="Normal 2 5 23" xfId="4014" xr:uid="{00000000-0005-0000-0000-0000C9110000}"/>
    <cellStyle name="Normal 2 5 24" xfId="4015" xr:uid="{00000000-0005-0000-0000-0000CA110000}"/>
    <cellStyle name="Normal 2 5 25" xfId="4016" xr:uid="{00000000-0005-0000-0000-0000CB110000}"/>
    <cellStyle name="Normal 2 5 26" xfId="4017" xr:uid="{00000000-0005-0000-0000-0000CC110000}"/>
    <cellStyle name="Normal 2 5 27" xfId="4018" xr:uid="{00000000-0005-0000-0000-0000CD110000}"/>
    <cellStyle name="Normal 2 5 28" xfId="4019" xr:uid="{00000000-0005-0000-0000-0000CE110000}"/>
    <cellStyle name="Normal 2 5 29" xfId="4020" xr:uid="{00000000-0005-0000-0000-0000CF110000}"/>
    <cellStyle name="Normal 2 5 3" xfId="4021" xr:uid="{00000000-0005-0000-0000-0000D0110000}"/>
    <cellStyle name="Normal 2 5 3 2" xfId="4022" xr:uid="{00000000-0005-0000-0000-0000D1110000}"/>
    <cellStyle name="Normal 2 5 3 3" xfId="4023" xr:uid="{00000000-0005-0000-0000-0000D2110000}"/>
    <cellStyle name="Normal 2 5 30" xfId="4024" xr:uid="{00000000-0005-0000-0000-0000D3110000}"/>
    <cellStyle name="Normal 2 5 31" xfId="4025" xr:uid="{00000000-0005-0000-0000-0000D4110000}"/>
    <cellStyle name="Normal 2 5 32" xfId="4026" xr:uid="{00000000-0005-0000-0000-0000D5110000}"/>
    <cellStyle name="Normal 2 5 33" xfId="4027" xr:uid="{00000000-0005-0000-0000-0000D6110000}"/>
    <cellStyle name="Normal 2 5 34" xfId="4028" xr:uid="{00000000-0005-0000-0000-0000D7110000}"/>
    <cellStyle name="Normal 2 5 35" xfId="4029" xr:uid="{00000000-0005-0000-0000-0000D8110000}"/>
    <cellStyle name="Normal 2 5 36" xfId="4030" xr:uid="{00000000-0005-0000-0000-0000D9110000}"/>
    <cellStyle name="Normal 2 5 37" xfId="4031" xr:uid="{00000000-0005-0000-0000-0000DA110000}"/>
    <cellStyle name="Normal 2 5 38" xfId="4032" xr:uid="{00000000-0005-0000-0000-0000DB110000}"/>
    <cellStyle name="Normal 2 5 39" xfId="4033" xr:uid="{00000000-0005-0000-0000-0000DC110000}"/>
    <cellStyle name="Normal 2 5 4" xfId="4034" xr:uid="{00000000-0005-0000-0000-0000DD110000}"/>
    <cellStyle name="Normal 2 5 4 2" xfId="4035" xr:uid="{00000000-0005-0000-0000-0000DE110000}"/>
    <cellStyle name="Normal 2 5 4 3" xfId="4036" xr:uid="{00000000-0005-0000-0000-0000DF110000}"/>
    <cellStyle name="Normal 2 5 40" xfId="4037" xr:uid="{00000000-0005-0000-0000-0000E0110000}"/>
    <cellStyle name="Normal 2 5 41" xfId="4038" xr:uid="{00000000-0005-0000-0000-0000E1110000}"/>
    <cellStyle name="Normal 2 5 42" xfId="4039" xr:uid="{00000000-0005-0000-0000-0000E2110000}"/>
    <cellStyle name="Normal 2 5 43" xfId="4040" xr:uid="{00000000-0005-0000-0000-0000E3110000}"/>
    <cellStyle name="Normal 2 5 44" xfId="4041" xr:uid="{00000000-0005-0000-0000-0000E4110000}"/>
    <cellStyle name="Normal 2 5 45" xfId="4042" xr:uid="{00000000-0005-0000-0000-0000E5110000}"/>
    <cellStyle name="Normal 2 5 46" xfId="4043" xr:uid="{00000000-0005-0000-0000-0000E6110000}"/>
    <cellStyle name="Normal 2 5 47" xfId="4044" xr:uid="{00000000-0005-0000-0000-0000E7110000}"/>
    <cellStyle name="Normal 2 5 48" xfId="4045" xr:uid="{00000000-0005-0000-0000-0000E8110000}"/>
    <cellStyle name="Normal 2 5 49" xfId="4046" xr:uid="{00000000-0005-0000-0000-0000E9110000}"/>
    <cellStyle name="Normal 2 5 5" xfId="4047" xr:uid="{00000000-0005-0000-0000-0000EA110000}"/>
    <cellStyle name="Normal 2 5 5 2" xfId="4048" xr:uid="{00000000-0005-0000-0000-0000EB110000}"/>
    <cellStyle name="Normal 2 5 5 3" xfId="4049" xr:uid="{00000000-0005-0000-0000-0000EC110000}"/>
    <cellStyle name="Normal 2 5 50" xfId="4050" xr:uid="{00000000-0005-0000-0000-0000ED110000}"/>
    <cellStyle name="Normal 2 5 51" xfId="4051" xr:uid="{00000000-0005-0000-0000-0000EE110000}"/>
    <cellStyle name="Normal 2 5 52" xfId="4052" xr:uid="{00000000-0005-0000-0000-0000EF110000}"/>
    <cellStyle name="Normal 2 5 53" xfId="4053" xr:uid="{00000000-0005-0000-0000-0000F0110000}"/>
    <cellStyle name="Normal 2 5 54" xfId="4054" xr:uid="{00000000-0005-0000-0000-0000F1110000}"/>
    <cellStyle name="Normal 2 5 55" xfId="4055" xr:uid="{00000000-0005-0000-0000-0000F2110000}"/>
    <cellStyle name="Normal 2 5 56" xfId="4056" xr:uid="{00000000-0005-0000-0000-0000F3110000}"/>
    <cellStyle name="Normal 2 5 57" xfId="4057" xr:uid="{00000000-0005-0000-0000-0000F4110000}"/>
    <cellStyle name="Normal 2 5 58" xfId="4058" xr:uid="{00000000-0005-0000-0000-0000F5110000}"/>
    <cellStyle name="Normal 2 5 59" xfId="4059" xr:uid="{00000000-0005-0000-0000-0000F6110000}"/>
    <cellStyle name="Normal 2 5 6" xfId="4060" xr:uid="{00000000-0005-0000-0000-0000F7110000}"/>
    <cellStyle name="Normal 2 5 6 2" xfId="4061" xr:uid="{00000000-0005-0000-0000-0000F8110000}"/>
    <cellStyle name="Normal 2 5 6 3" xfId="4062" xr:uid="{00000000-0005-0000-0000-0000F9110000}"/>
    <cellStyle name="Normal 2 5 60" xfId="4063" xr:uid="{00000000-0005-0000-0000-0000FA110000}"/>
    <cellStyle name="Normal 2 5 61" xfId="4064" xr:uid="{00000000-0005-0000-0000-0000FB110000}"/>
    <cellStyle name="Normal 2 5 62" xfId="4065" xr:uid="{00000000-0005-0000-0000-0000FC110000}"/>
    <cellStyle name="Normal 2 5 63" xfId="4066" xr:uid="{00000000-0005-0000-0000-0000FD110000}"/>
    <cellStyle name="Normal 2 5 64" xfId="4067" xr:uid="{00000000-0005-0000-0000-0000FE110000}"/>
    <cellStyle name="Normal 2 5 65" xfId="4068" xr:uid="{00000000-0005-0000-0000-0000FF110000}"/>
    <cellStyle name="Normal 2 5 66" xfId="4069" xr:uid="{00000000-0005-0000-0000-000000120000}"/>
    <cellStyle name="Normal 2 5 67" xfId="4070" xr:uid="{00000000-0005-0000-0000-000001120000}"/>
    <cellStyle name="Normal 2 5 68" xfId="4071" xr:uid="{00000000-0005-0000-0000-000002120000}"/>
    <cellStyle name="Normal 2 5 69" xfId="4072" xr:uid="{00000000-0005-0000-0000-000003120000}"/>
    <cellStyle name="Normal 2 5 7" xfId="4073" xr:uid="{00000000-0005-0000-0000-000004120000}"/>
    <cellStyle name="Normal 2 5 7 2" xfId="4074" xr:uid="{00000000-0005-0000-0000-000005120000}"/>
    <cellStyle name="Normal 2 5 7 3" xfId="4075" xr:uid="{00000000-0005-0000-0000-000006120000}"/>
    <cellStyle name="Normal 2 5 70" xfId="4076" xr:uid="{00000000-0005-0000-0000-000007120000}"/>
    <cellStyle name="Normal 2 5 71" xfId="4077" xr:uid="{00000000-0005-0000-0000-000008120000}"/>
    <cellStyle name="Normal 2 5 72" xfId="4078" xr:uid="{00000000-0005-0000-0000-000009120000}"/>
    <cellStyle name="Normal 2 5 73" xfId="4079" xr:uid="{00000000-0005-0000-0000-00000A120000}"/>
    <cellStyle name="Normal 2 5 74" xfId="4080" xr:uid="{00000000-0005-0000-0000-00000B120000}"/>
    <cellStyle name="Normal 2 5 75" xfId="4081" xr:uid="{00000000-0005-0000-0000-00000C120000}"/>
    <cellStyle name="Normal 2 5 76" xfId="4082" xr:uid="{00000000-0005-0000-0000-00000D120000}"/>
    <cellStyle name="Normal 2 5 77" xfId="4083" xr:uid="{00000000-0005-0000-0000-00000E120000}"/>
    <cellStyle name="Normal 2 5 78" xfId="4084" xr:uid="{00000000-0005-0000-0000-00000F120000}"/>
    <cellStyle name="Normal 2 5 79" xfId="4085" xr:uid="{00000000-0005-0000-0000-000010120000}"/>
    <cellStyle name="Normal 2 5 8" xfId="4086" xr:uid="{00000000-0005-0000-0000-000011120000}"/>
    <cellStyle name="Normal 2 5 80" xfId="4087" xr:uid="{00000000-0005-0000-0000-000012120000}"/>
    <cellStyle name="Normal 2 5 81" xfId="4088" xr:uid="{00000000-0005-0000-0000-000013120000}"/>
    <cellStyle name="Normal 2 5 82" xfId="4089" xr:uid="{00000000-0005-0000-0000-000014120000}"/>
    <cellStyle name="Normal 2 5 83" xfId="4090" xr:uid="{00000000-0005-0000-0000-000015120000}"/>
    <cellStyle name="Normal 2 5 84" xfId="4091" xr:uid="{00000000-0005-0000-0000-000016120000}"/>
    <cellStyle name="Normal 2 5 85" xfId="4092" xr:uid="{00000000-0005-0000-0000-000017120000}"/>
    <cellStyle name="Normal 2 5 86" xfId="4093" xr:uid="{00000000-0005-0000-0000-000018120000}"/>
    <cellStyle name="Normal 2 5 87" xfId="4094" xr:uid="{00000000-0005-0000-0000-000019120000}"/>
    <cellStyle name="Normal 2 5 88" xfId="4095" xr:uid="{00000000-0005-0000-0000-00001A120000}"/>
    <cellStyle name="Normal 2 5 89" xfId="4096" xr:uid="{00000000-0005-0000-0000-00001B120000}"/>
    <cellStyle name="Normal 2 5 9" xfId="4097" xr:uid="{00000000-0005-0000-0000-00001C120000}"/>
    <cellStyle name="Normal 2 5 9 2" xfId="4098" xr:uid="{00000000-0005-0000-0000-00001D120000}"/>
    <cellStyle name="Normal 2 5 90" xfId="4099" xr:uid="{00000000-0005-0000-0000-00001E120000}"/>
    <cellStyle name="Normal 2 5_DEER 032008 Cost Summary Delivery - Rev 4 (2)" xfId="4100" xr:uid="{00000000-0005-0000-0000-00001F120000}"/>
    <cellStyle name="Normal 2 50" xfId="4101" xr:uid="{00000000-0005-0000-0000-000020120000}"/>
    <cellStyle name="Normal 2 50 10" xfId="8490" xr:uid="{00000000-0005-0000-0000-000021120000}"/>
    <cellStyle name="Normal 2 50 11" xfId="7485" xr:uid="{00000000-0005-0000-0000-000022120000}"/>
    <cellStyle name="Normal 2 50 2" xfId="4102" xr:uid="{00000000-0005-0000-0000-000023120000}"/>
    <cellStyle name="Normal 2 50 2 2" xfId="8062" xr:uid="{00000000-0005-0000-0000-000024120000}"/>
    <cellStyle name="Normal 2 50 2 3" xfId="7744" xr:uid="{00000000-0005-0000-0000-000025120000}"/>
    <cellStyle name="Normal 2 50 3" xfId="4103" xr:uid="{00000000-0005-0000-0000-000026120000}"/>
    <cellStyle name="Normal 2 50 3 2" xfId="8049" xr:uid="{00000000-0005-0000-0000-000027120000}"/>
    <cellStyle name="Normal 2 50 3 3" xfId="7727" xr:uid="{00000000-0005-0000-0000-000028120000}"/>
    <cellStyle name="Normal 2 50 4" xfId="7817" xr:uid="{00000000-0005-0000-0000-000029120000}"/>
    <cellStyle name="Normal 2 50 4 2" xfId="8143" xr:uid="{00000000-0005-0000-0000-00002A120000}"/>
    <cellStyle name="Normal 2 50 5" xfId="7955" xr:uid="{00000000-0005-0000-0000-00002B120000}"/>
    <cellStyle name="Normal 2 50 6" xfId="8658" xr:uid="{00000000-0005-0000-0000-00002C120000}"/>
    <cellStyle name="Normal 2 50 7" xfId="8296" xr:uid="{00000000-0005-0000-0000-00002D120000}"/>
    <cellStyle name="Normal 2 50 8" xfId="8578" xr:uid="{00000000-0005-0000-0000-00002E120000}"/>
    <cellStyle name="Normal 2 50 9" xfId="8375" xr:uid="{00000000-0005-0000-0000-00002F120000}"/>
    <cellStyle name="Normal 2 51" xfId="4104" xr:uid="{00000000-0005-0000-0000-000030120000}"/>
    <cellStyle name="Normal 2 51 10" xfId="8492" xr:uid="{00000000-0005-0000-0000-000031120000}"/>
    <cellStyle name="Normal 2 51 11" xfId="7491" xr:uid="{00000000-0005-0000-0000-000032120000}"/>
    <cellStyle name="Normal 2 51 2" xfId="4105" xr:uid="{00000000-0005-0000-0000-000033120000}"/>
    <cellStyle name="Normal 2 51 2 2" xfId="8063" xr:uid="{00000000-0005-0000-0000-000034120000}"/>
    <cellStyle name="Normal 2 51 2 3" xfId="7745" xr:uid="{00000000-0005-0000-0000-000035120000}"/>
    <cellStyle name="Normal 2 51 3" xfId="4106" xr:uid="{00000000-0005-0000-0000-000036120000}"/>
    <cellStyle name="Normal 2 51 3 2" xfId="8048" xr:uid="{00000000-0005-0000-0000-000037120000}"/>
    <cellStyle name="Normal 2 51 3 3" xfId="7726" xr:uid="{00000000-0005-0000-0000-000038120000}"/>
    <cellStyle name="Normal 2 51 4" xfId="7818" xr:uid="{00000000-0005-0000-0000-000039120000}"/>
    <cellStyle name="Normal 2 51 4 2" xfId="8144" xr:uid="{00000000-0005-0000-0000-00003A120000}"/>
    <cellStyle name="Normal 2 51 5" xfId="7956" xr:uid="{00000000-0005-0000-0000-00003B120000}"/>
    <cellStyle name="Normal 2 51 6" xfId="8659" xr:uid="{00000000-0005-0000-0000-00003C120000}"/>
    <cellStyle name="Normal 2 51 7" xfId="8295" xr:uid="{00000000-0005-0000-0000-00003D120000}"/>
    <cellStyle name="Normal 2 51 8" xfId="8579" xr:uid="{00000000-0005-0000-0000-00003E120000}"/>
    <cellStyle name="Normal 2 51 9" xfId="8374" xr:uid="{00000000-0005-0000-0000-00003F120000}"/>
    <cellStyle name="Normal 2 52" xfId="4107" xr:uid="{00000000-0005-0000-0000-000040120000}"/>
    <cellStyle name="Normal 2 52 10" xfId="8493" xr:uid="{00000000-0005-0000-0000-000041120000}"/>
    <cellStyle name="Normal 2 52 11" xfId="7496" xr:uid="{00000000-0005-0000-0000-000042120000}"/>
    <cellStyle name="Normal 2 52 2" xfId="4108" xr:uid="{00000000-0005-0000-0000-000043120000}"/>
    <cellStyle name="Normal 2 52 2 2" xfId="8064" xr:uid="{00000000-0005-0000-0000-000044120000}"/>
    <cellStyle name="Normal 2 52 2 3" xfId="7746" xr:uid="{00000000-0005-0000-0000-000045120000}"/>
    <cellStyle name="Normal 2 52 3" xfId="4109" xr:uid="{00000000-0005-0000-0000-000046120000}"/>
    <cellStyle name="Normal 2 52 3 2" xfId="8047" xr:uid="{00000000-0005-0000-0000-000047120000}"/>
    <cellStyle name="Normal 2 52 3 3" xfId="7725" xr:uid="{00000000-0005-0000-0000-000048120000}"/>
    <cellStyle name="Normal 2 52 4" xfId="7819" xr:uid="{00000000-0005-0000-0000-000049120000}"/>
    <cellStyle name="Normal 2 52 4 2" xfId="8145" xr:uid="{00000000-0005-0000-0000-00004A120000}"/>
    <cellStyle name="Normal 2 52 5" xfId="7957" xr:uid="{00000000-0005-0000-0000-00004B120000}"/>
    <cellStyle name="Normal 2 52 6" xfId="8661" xr:uid="{00000000-0005-0000-0000-00004C120000}"/>
    <cellStyle name="Normal 2 52 7" xfId="8294" xr:uid="{00000000-0005-0000-0000-00004D120000}"/>
    <cellStyle name="Normal 2 52 8" xfId="8580" xr:uid="{00000000-0005-0000-0000-00004E120000}"/>
    <cellStyle name="Normal 2 52 9" xfId="8373" xr:uid="{00000000-0005-0000-0000-00004F120000}"/>
    <cellStyle name="Normal 2 53" xfId="4110" xr:uid="{00000000-0005-0000-0000-000050120000}"/>
    <cellStyle name="Normal 2 53 10" xfId="8494" xr:uid="{00000000-0005-0000-0000-000051120000}"/>
    <cellStyle name="Normal 2 53 11" xfId="7508" xr:uid="{00000000-0005-0000-0000-000052120000}"/>
    <cellStyle name="Normal 2 53 2" xfId="4111" xr:uid="{00000000-0005-0000-0000-000053120000}"/>
    <cellStyle name="Normal 2 53 2 2" xfId="8065" xr:uid="{00000000-0005-0000-0000-000054120000}"/>
    <cellStyle name="Normal 2 53 2 3" xfId="7747" xr:uid="{00000000-0005-0000-0000-000055120000}"/>
    <cellStyle name="Normal 2 53 3" xfId="4112" xr:uid="{00000000-0005-0000-0000-000056120000}"/>
    <cellStyle name="Normal 2 53 3 2" xfId="8046" xr:uid="{00000000-0005-0000-0000-000057120000}"/>
    <cellStyle name="Normal 2 53 3 3" xfId="7724" xr:uid="{00000000-0005-0000-0000-000058120000}"/>
    <cellStyle name="Normal 2 53 4" xfId="7820" xr:uid="{00000000-0005-0000-0000-000059120000}"/>
    <cellStyle name="Normal 2 53 4 2" xfId="8146" xr:uid="{00000000-0005-0000-0000-00005A120000}"/>
    <cellStyle name="Normal 2 53 5" xfId="7958" xr:uid="{00000000-0005-0000-0000-00005B120000}"/>
    <cellStyle name="Normal 2 53 6" xfId="8662" xr:uid="{00000000-0005-0000-0000-00005C120000}"/>
    <cellStyle name="Normal 2 53 7" xfId="8293" xr:uid="{00000000-0005-0000-0000-00005D120000}"/>
    <cellStyle name="Normal 2 53 8" xfId="8581" xr:uid="{00000000-0005-0000-0000-00005E120000}"/>
    <cellStyle name="Normal 2 53 9" xfId="8371" xr:uid="{00000000-0005-0000-0000-00005F120000}"/>
    <cellStyle name="Normal 2 54" xfId="4113" xr:uid="{00000000-0005-0000-0000-000060120000}"/>
    <cellStyle name="Normal 2 54 10" xfId="8511" xr:uid="{00000000-0005-0000-0000-000061120000}"/>
    <cellStyle name="Normal 2 54 11" xfId="7561" xr:uid="{00000000-0005-0000-0000-000062120000}"/>
    <cellStyle name="Normal 2 54 2" xfId="4114" xr:uid="{00000000-0005-0000-0000-000063120000}"/>
    <cellStyle name="Normal 2 54 2 2" xfId="8066" xr:uid="{00000000-0005-0000-0000-000064120000}"/>
    <cellStyle name="Normal 2 54 2 3" xfId="7748" xr:uid="{00000000-0005-0000-0000-000065120000}"/>
    <cellStyle name="Normal 2 54 3" xfId="4115" xr:uid="{00000000-0005-0000-0000-000066120000}"/>
    <cellStyle name="Normal 2 54 3 2" xfId="8045" xr:uid="{00000000-0005-0000-0000-000067120000}"/>
    <cellStyle name="Normal 2 54 3 3" xfId="7723" xr:uid="{00000000-0005-0000-0000-000068120000}"/>
    <cellStyle name="Normal 2 54 4" xfId="7821" xr:uid="{00000000-0005-0000-0000-000069120000}"/>
    <cellStyle name="Normal 2 54 4 2" xfId="8147" xr:uid="{00000000-0005-0000-0000-00006A120000}"/>
    <cellStyle name="Normal 2 54 5" xfId="7966" xr:uid="{00000000-0005-0000-0000-00006B120000}"/>
    <cellStyle name="Normal 2 54 6" xfId="8676" xr:uid="{00000000-0005-0000-0000-00006C120000}"/>
    <cellStyle name="Normal 2 54 7" xfId="8283" xr:uid="{00000000-0005-0000-0000-00006D120000}"/>
    <cellStyle name="Normal 2 54 8" xfId="8591" xr:uid="{00000000-0005-0000-0000-00006E120000}"/>
    <cellStyle name="Normal 2 54 9" xfId="8363" xr:uid="{00000000-0005-0000-0000-00006F120000}"/>
    <cellStyle name="Normal 2 55" xfId="4116" xr:uid="{00000000-0005-0000-0000-000070120000}"/>
    <cellStyle name="Normal 2 55 10" xfId="8660" xr:uid="{00000000-0005-0000-0000-000071120000}"/>
    <cellStyle name="Normal 2 55 11" xfId="7476" xr:uid="{00000000-0005-0000-0000-000072120000}"/>
    <cellStyle name="Normal 2 55 2" xfId="4117" xr:uid="{00000000-0005-0000-0000-000073120000}"/>
    <cellStyle name="Normal 2 55 2 2" xfId="8067" xr:uid="{00000000-0005-0000-0000-000074120000}"/>
    <cellStyle name="Normal 2 55 2 3" xfId="7749" xr:uid="{00000000-0005-0000-0000-000075120000}"/>
    <cellStyle name="Normal 2 55 3" xfId="4118" xr:uid="{00000000-0005-0000-0000-000076120000}"/>
    <cellStyle name="Normal 2 55 3 2" xfId="8044" xr:uid="{00000000-0005-0000-0000-000077120000}"/>
    <cellStyle name="Normal 2 55 3 3" xfId="7722" xr:uid="{00000000-0005-0000-0000-000078120000}"/>
    <cellStyle name="Normal 2 55 4" xfId="7822" xr:uid="{00000000-0005-0000-0000-000079120000}"/>
    <cellStyle name="Normal 2 55 4 2" xfId="8148" xr:uid="{00000000-0005-0000-0000-00007A120000}"/>
    <cellStyle name="Normal 2 55 5" xfId="7953" xr:uid="{00000000-0005-0000-0000-00007B120000}"/>
    <cellStyle name="Normal 2 55 6" xfId="8656" xr:uid="{00000000-0005-0000-0000-00007C120000}"/>
    <cellStyle name="Normal 2 55 7" xfId="8298" xr:uid="{00000000-0005-0000-0000-00007D120000}"/>
    <cellStyle name="Normal 2 55 8" xfId="8576" xr:uid="{00000000-0005-0000-0000-00007E120000}"/>
    <cellStyle name="Normal 2 55 9" xfId="8377" xr:uid="{00000000-0005-0000-0000-00007F120000}"/>
    <cellStyle name="Normal 2 56" xfId="4119" xr:uid="{00000000-0005-0000-0000-000080120000}"/>
    <cellStyle name="Normal 2 56 10" xfId="8499" xr:uid="{00000000-0005-0000-0000-000081120000}"/>
    <cellStyle name="Normal 2 56 11" xfId="7518" xr:uid="{00000000-0005-0000-0000-000082120000}"/>
    <cellStyle name="Normal 2 56 2" xfId="4120" xr:uid="{00000000-0005-0000-0000-000083120000}"/>
    <cellStyle name="Normal 2 56 2 2" xfId="8068" xr:uid="{00000000-0005-0000-0000-000084120000}"/>
    <cellStyle name="Normal 2 56 2 3" xfId="7750" xr:uid="{00000000-0005-0000-0000-000085120000}"/>
    <cellStyle name="Normal 2 56 3" xfId="4121" xr:uid="{00000000-0005-0000-0000-000086120000}"/>
    <cellStyle name="Normal 2 56 3 2" xfId="8043" xr:uid="{00000000-0005-0000-0000-000087120000}"/>
    <cellStyle name="Normal 2 56 3 3" xfId="7721" xr:uid="{00000000-0005-0000-0000-000088120000}"/>
    <cellStyle name="Normal 2 56 4" xfId="7823" xr:uid="{00000000-0005-0000-0000-000089120000}"/>
    <cellStyle name="Normal 2 56 4 2" xfId="8149" xr:uid="{00000000-0005-0000-0000-00008A120000}"/>
    <cellStyle name="Normal 2 56 5" xfId="7959" xr:uid="{00000000-0005-0000-0000-00008B120000}"/>
    <cellStyle name="Normal 2 56 6" xfId="8664" xr:uid="{00000000-0005-0000-0000-00008C120000}"/>
    <cellStyle name="Normal 2 56 7" xfId="8292" xr:uid="{00000000-0005-0000-0000-00008D120000}"/>
    <cellStyle name="Normal 2 56 8" xfId="8583" xr:uid="{00000000-0005-0000-0000-00008E120000}"/>
    <cellStyle name="Normal 2 56 9" xfId="8370" xr:uid="{00000000-0005-0000-0000-00008F120000}"/>
    <cellStyle name="Normal 2 57" xfId="4122" xr:uid="{00000000-0005-0000-0000-000090120000}"/>
    <cellStyle name="Normal 2 57 10" xfId="8501" xr:uid="{00000000-0005-0000-0000-000091120000}"/>
    <cellStyle name="Normal 2 57 11" xfId="7522" xr:uid="{00000000-0005-0000-0000-000092120000}"/>
    <cellStyle name="Normal 2 57 2" xfId="4123" xr:uid="{00000000-0005-0000-0000-000093120000}"/>
    <cellStyle name="Normal 2 57 2 2" xfId="8069" xr:uid="{00000000-0005-0000-0000-000094120000}"/>
    <cellStyle name="Normal 2 57 2 3" xfId="7751" xr:uid="{00000000-0005-0000-0000-000095120000}"/>
    <cellStyle name="Normal 2 57 3" xfId="4124" xr:uid="{00000000-0005-0000-0000-000096120000}"/>
    <cellStyle name="Normal 2 57 3 2" xfId="8042" xr:uid="{00000000-0005-0000-0000-000097120000}"/>
    <cellStyle name="Normal 2 57 3 3" xfId="7720" xr:uid="{00000000-0005-0000-0000-000098120000}"/>
    <cellStyle name="Normal 2 57 4" xfId="7824" xr:uid="{00000000-0005-0000-0000-000099120000}"/>
    <cellStyle name="Normal 2 57 4 2" xfId="8150" xr:uid="{00000000-0005-0000-0000-00009A120000}"/>
    <cellStyle name="Normal 2 57 5" xfId="7960" xr:uid="{00000000-0005-0000-0000-00009B120000}"/>
    <cellStyle name="Normal 2 57 6" xfId="8665" xr:uid="{00000000-0005-0000-0000-00009C120000}"/>
    <cellStyle name="Normal 2 57 7" xfId="8290" xr:uid="{00000000-0005-0000-0000-00009D120000}"/>
    <cellStyle name="Normal 2 57 8" xfId="8584" xr:uid="{00000000-0005-0000-0000-00009E120000}"/>
    <cellStyle name="Normal 2 57 9" xfId="8369" xr:uid="{00000000-0005-0000-0000-00009F120000}"/>
    <cellStyle name="Normal 2 58" xfId="4125" xr:uid="{00000000-0005-0000-0000-0000A0120000}"/>
    <cellStyle name="Normal 2 58 10" xfId="8504" xr:uid="{00000000-0005-0000-0000-0000A1120000}"/>
    <cellStyle name="Normal 2 58 11" xfId="7528" xr:uid="{00000000-0005-0000-0000-0000A2120000}"/>
    <cellStyle name="Normal 2 58 2" xfId="4126" xr:uid="{00000000-0005-0000-0000-0000A3120000}"/>
    <cellStyle name="Normal 2 58 2 2" xfId="8070" xr:uid="{00000000-0005-0000-0000-0000A4120000}"/>
    <cellStyle name="Normal 2 58 2 3" xfId="7752" xr:uid="{00000000-0005-0000-0000-0000A5120000}"/>
    <cellStyle name="Normal 2 58 3" xfId="4127" xr:uid="{00000000-0005-0000-0000-0000A6120000}"/>
    <cellStyle name="Normal 2 58 3 2" xfId="8041" xr:uid="{00000000-0005-0000-0000-0000A7120000}"/>
    <cellStyle name="Normal 2 58 3 3" xfId="7719" xr:uid="{00000000-0005-0000-0000-0000A8120000}"/>
    <cellStyle name="Normal 2 58 4" xfId="7825" xr:uid="{00000000-0005-0000-0000-0000A9120000}"/>
    <cellStyle name="Normal 2 58 4 2" xfId="8151" xr:uid="{00000000-0005-0000-0000-0000AA120000}"/>
    <cellStyle name="Normal 2 58 5" xfId="7961" xr:uid="{00000000-0005-0000-0000-0000AB120000}"/>
    <cellStyle name="Normal 2 58 6" xfId="8667" xr:uid="{00000000-0005-0000-0000-0000AC120000}"/>
    <cellStyle name="Normal 2 58 7" xfId="8289" xr:uid="{00000000-0005-0000-0000-0000AD120000}"/>
    <cellStyle name="Normal 2 58 8" xfId="8585" xr:uid="{00000000-0005-0000-0000-0000AE120000}"/>
    <cellStyle name="Normal 2 58 9" xfId="8368" xr:uid="{00000000-0005-0000-0000-0000AF120000}"/>
    <cellStyle name="Normal 2 59" xfId="4128" xr:uid="{00000000-0005-0000-0000-0000B0120000}"/>
    <cellStyle name="Normal 2 59 10" xfId="8505" xr:uid="{00000000-0005-0000-0000-0000B1120000}"/>
    <cellStyle name="Normal 2 59 11" xfId="7532" xr:uid="{00000000-0005-0000-0000-0000B2120000}"/>
    <cellStyle name="Normal 2 59 2" xfId="4129" xr:uid="{00000000-0005-0000-0000-0000B3120000}"/>
    <cellStyle name="Normal 2 59 2 2" xfId="8071" xr:uid="{00000000-0005-0000-0000-0000B4120000}"/>
    <cellStyle name="Normal 2 59 2 3" xfId="7753" xr:uid="{00000000-0005-0000-0000-0000B5120000}"/>
    <cellStyle name="Normal 2 59 3" xfId="4130" xr:uid="{00000000-0005-0000-0000-0000B6120000}"/>
    <cellStyle name="Normal 2 59 3 2" xfId="8040" xr:uid="{00000000-0005-0000-0000-0000B7120000}"/>
    <cellStyle name="Normal 2 59 3 3" xfId="7718" xr:uid="{00000000-0005-0000-0000-0000B8120000}"/>
    <cellStyle name="Normal 2 59 4" xfId="7826" xr:uid="{00000000-0005-0000-0000-0000B9120000}"/>
    <cellStyle name="Normal 2 59 4 2" xfId="8152" xr:uid="{00000000-0005-0000-0000-0000BA120000}"/>
    <cellStyle name="Normal 2 59 5" xfId="7962" xr:uid="{00000000-0005-0000-0000-0000BB120000}"/>
    <cellStyle name="Normal 2 59 6" xfId="8668" xr:uid="{00000000-0005-0000-0000-0000BC120000}"/>
    <cellStyle name="Normal 2 59 7" xfId="8288" xr:uid="{00000000-0005-0000-0000-0000BD120000}"/>
    <cellStyle name="Normal 2 59 8" xfId="8586" xr:uid="{00000000-0005-0000-0000-0000BE120000}"/>
    <cellStyle name="Normal 2 59 9" xfId="8367" xr:uid="{00000000-0005-0000-0000-0000BF120000}"/>
    <cellStyle name="Normal 2 6" xfId="4131" xr:uid="{00000000-0005-0000-0000-0000C0120000}"/>
    <cellStyle name="Normal 2 6 10" xfId="4132" xr:uid="{00000000-0005-0000-0000-0000C1120000}"/>
    <cellStyle name="Normal 2 6 11" xfId="4133" xr:uid="{00000000-0005-0000-0000-0000C2120000}"/>
    <cellStyle name="Normal 2 6 12" xfId="4134" xr:uid="{00000000-0005-0000-0000-0000C3120000}"/>
    <cellStyle name="Normal 2 6 13" xfId="4135" xr:uid="{00000000-0005-0000-0000-0000C4120000}"/>
    <cellStyle name="Normal 2 6 14" xfId="4136" xr:uid="{00000000-0005-0000-0000-0000C5120000}"/>
    <cellStyle name="Normal 2 6 2" xfId="4137" xr:uid="{00000000-0005-0000-0000-0000C6120000}"/>
    <cellStyle name="Normal 2 6 2 2" xfId="4138" xr:uid="{00000000-0005-0000-0000-0000C7120000}"/>
    <cellStyle name="Normal 2 6 2 2 2" xfId="4139" xr:uid="{00000000-0005-0000-0000-0000C8120000}"/>
    <cellStyle name="Normal 2 6 2 3" xfId="4140" xr:uid="{00000000-0005-0000-0000-0000C9120000}"/>
    <cellStyle name="Normal 2 6 2 3 2" xfId="4141" xr:uid="{00000000-0005-0000-0000-0000CA120000}"/>
    <cellStyle name="Normal 2 6 2 4" xfId="4142" xr:uid="{00000000-0005-0000-0000-0000CB120000}"/>
    <cellStyle name="Normal 2 6 2 4 2" xfId="4143" xr:uid="{00000000-0005-0000-0000-0000CC120000}"/>
    <cellStyle name="Normal 2 6 2 5" xfId="4144" xr:uid="{00000000-0005-0000-0000-0000CD120000}"/>
    <cellStyle name="Normal 2 6 2 5 2" xfId="4145" xr:uid="{00000000-0005-0000-0000-0000CE120000}"/>
    <cellStyle name="Normal 2 6 2 6" xfId="4146" xr:uid="{00000000-0005-0000-0000-0000CF120000}"/>
    <cellStyle name="Normal 2 6 2 6 2" xfId="4147" xr:uid="{00000000-0005-0000-0000-0000D0120000}"/>
    <cellStyle name="Normal 2 6 2 7" xfId="4148" xr:uid="{00000000-0005-0000-0000-0000D1120000}"/>
    <cellStyle name="Normal 2 6 2 7 2" xfId="4149" xr:uid="{00000000-0005-0000-0000-0000D2120000}"/>
    <cellStyle name="Normal 2 6 2 8" xfId="4150" xr:uid="{00000000-0005-0000-0000-0000D3120000}"/>
    <cellStyle name="Normal 2 6 3" xfId="4151" xr:uid="{00000000-0005-0000-0000-0000D4120000}"/>
    <cellStyle name="Normal 2 6 3 2" xfId="4152" xr:uid="{00000000-0005-0000-0000-0000D5120000}"/>
    <cellStyle name="Normal 2 6 3 3" xfId="4153" xr:uid="{00000000-0005-0000-0000-0000D6120000}"/>
    <cellStyle name="Normal 2 6 4" xfId="4154" xr:uid="{00000000-0005-0000-0000-0000D7120000}"/>
    <cellStyle name="Normal 2 6 4 2" xfId="4155" xr:uid="{00000000-0005-0000-0000-0000D8120000}"/>
    <cellStyle name="Normal 2 6 4 3" xfId="4156" xr:uid="{00000000-0005-0000-0000-0000D9120000}"/>
    <cellStyle name="Normal 2 6 5" xfId="4157" xr:uid="{00000000-0005-0000-0000-0000DA120000}"/>
    <cellStyle name="Normal 2 6 6" xfId="4158" xr:uid="{00000000-0005-0000-0000-0000DB120000}"/>
    <cellStyle name="Normal 2 6 7" xfId="4159" xr:uid="{00000000-0005-0000-0000-0000DC120000}"/>
    <cellStyle name="Normal 2 6 8" xfId="4160" xr:uid="{00000000-0005-0000-0000-0000DD120000}"/>
    <cellStyle name="Normal 2 6 9" xfId="4161" xr:uid="{00000000-0005-0000-0000-0000DE120000}"/>
    <cellStyle name="Normal 2 60" xfId="4162" xr:uid="{00000000-0005-0000-0000-0000DF120000}"/>
    <cellStyle name="Normal 2 60 10" xfId="8507" xr:uid="{00000000-0005-0000-0000-0000E0120000}"/>
    <cellStyle name="Normal 2 60 11" xfId="7537" xr:uid="{00000000-0005-0000-0000-0000E1120000}"/>
    <cellStyle name="Normal 2 60 2" xfId="4163" xr:uid="{00000000-0005-0000-0000-0000E2120000}"/>
    <cellStyle name="Normal 2 60 2 2" xfId="8072" xr:uid="{00000000-0005-0000-0000-0000E3120000}"/>
    <cellStyle name="Normal 2 60 2 3" xfId="7754" xr:uid="{00000000-0005-0000-0000-0000E4120000}"/>
    <cellStyle name="Normal 2 60 3" xfId="4164" xr:uid="{00000000-0005-0000-0000-0000E5120000}"/>
    <cellStyle name="Normal 2 60 3 2" xfId="8039" xr:uid="{00000000-0005-0000-0000-0000E6120000}"/>
    <cellStyle name="Normal 2 60 3 3" xfId="7717" xr:uid="{00000000-0005-0000-0000-0000E7120000}"/>
    <cellStyle name="Normal 2 60 4" xfId="7827" xr:uid="{00000000-0005-0000-0000-0000E8120000}"/>
    <cellStyle name="Normal 2 60 4 2" xfId="8153" xr:uid="{00000000-0005-0000-0000-0000E9120000}"/>
    <cellStyle name="Normal 2 60 5" xfId="7963" xr:uid="{00000000-0005-0000-0000-0000EA120000}"/>
    <cellStyle name="Normal 2 60 6" xfId="8670" xr:uid="{00000000-0005-0000-0000-0000EB120000}"/>
    <cellStyle name="Normal 2 60 7" xfId="8287" xr:uid="{00000000-0005-0000-0000-0000EC120000}"/>
    <cellStyle name="Normal 2 60 8" xfId="8587" xr:uid="{00000000-0005-0000-0000-0000ED120000}"/>
    <cellStyle name="Normal 2 60 9" xfId="8366" xr:uid="{00000000-0005-0000-0000-0000EE120000}"/>
    <cellStyle name="Normal 2 61" xfId="4165" xr:uid="{00000000-0005-0000-0000-0000EF120000}"/>
    <cellStyle name="Normal 2 61 10" xfId="8508" xr:uid="{00000000-0005-0000-0000-0000F0120000}"/>
    <cellStyle name="Normal 2 61 11" xfId="7551" xr:uid="{00000000-0005-0000-0000-0000F1120000}"/>
    <cellStyle name="Normal 2 61 2" xfId="4166" xr:uid="{00000000-0005-0000-0000-0000F2120000}"/>
    <cellStyle name="Normal 2 61 2 2" xfId="8073" xr:uid="{00000000-0005-0000-0000-0000F3120000}"/>
    <cellStyle name="Normal 2 61 2 3" xfId="7755" xr:uid="{00000000-0005-0000-0000-0000F4120000}"/>
    <cellStyle name="Normal 2 61 3" xfId="4167" xr:uid="{00000000-0005-0000-0000-0000F5120000}"/>
    <cellStyle name="Normal 2 61 3 2" xfId="8038" xr:uid="{00000000-0005-0000-0000-0000F6120000}"/>
    <cellStyle name="Normal 2 61 3 3" xfId="7716" xr:uid="{00000000-0005-0000-0000-0000F7120000}"/>
    <cellStyle name="Normal 2 61 4" xfId="7828" xr:uid="{00000000-0005-0000-0000-0000F8120000}"/>
    <cellStyle name="Normal 2 61 4 2" xfId="8154" xr:uid="{00000000-0005-0000-0000-0000F9120000}"/>
    <cellStyle name="Normal 2 61 5" xfId="7964" xr:uid="{00000000-0005-0000-0000-0000FA120000}"/>
    <cellStyle name="Normal 2 61 6" xfId="8673" xr:uid="{00000000-0005-0000-0000-0000FB120000}"/>
    <cellStyle name="Normal 2 61 7" xfId="8286" xr:uid="{00000000-0005-0000-0000-0000FC120000}"/>
    <cellStyle name="Normal 2 61 8" xfId="8588" xr:uid="{00000000-0005-0000-0000-0000FD120000}"/>
    <cellStyle name="Normal 2 61 9" xfId="8365" xr:uid="{00000000-0005-0000-0000-0000FE120000}"/>
    <cellStyle name="Normal 2 62" xfId="4168" xr:uid="{00000000-0005-0000-0000-0000FF120000}"/>
    <cellStyle name="Normal 2 62 10" xfId="8510" xr:uid="{00000000-0005-0000-0000-000000130000}"/>
    <cellStyle name="Normal 2 62 11" xfId="7556" xr:uid="{00000000-0005-0000-0000-000001130000}"/>
    <cellStyle name="Normal 2 62 2" xfId="4169" xr:uid="{00000000-0005-0000-0000-000002130000}"/>
    <cellStyle name="Normal 2 62 2 2" xfId="8074" xr:uid="{00000000-0005-0000-0000-000003130000}"/>
    <cellStyle name="Normal 2 62 2 3" xfId="7756" xr:uid="{00000000-0005-0000-0000-000004130000}"/>
    <cellStyle name="Normal 2 62 3" xfId="4170" xr:uid="{00000000-0005-0000-0000-000005130000}"/>
    <cellStyle name="Normal 2 62 3 2" xfId="8037" xr:uid="{00000000-0005-0000-0000-000006130000}"/>
    <cellStyle name="Normal 2 62 3 3" xfId="7715" xr:uid="{00000000-0005-0000-0000-000007130000}"/>
    <cellStyle name="Normal 2 62 4" xfId="7829" xr:uid="{00000000-0005-0000-0000-000008130000}"/>
    <cellStyle name="Normal 2 62 4 2" xfId="8155" xr:uid="{00000000-0005-0000-0000-000009130000}"/>
    <cellStyle name="Normal 2 62 5" xfId="7965" xr:uid="{00000000-0005-0000-0000-00000A130000}"/>
    <cellStyle name="Normal 2 62 6" xfId="8675" xr:uid="{00000000-0005-0000-0000-00000B130000}"/>
    <cellStyle name="Normal 2 62 7" xfId="8284" xr:uid="{00000000-0005-0000-0000-00000C130000}"/>
    <cellStyle name="Normal 2 62 8" xfId="8590" xr:uid="{00000000-0005-0000-0000-00000D130000}"/>
    <cellStyle name="Normal 2 62 9" xfId="8364" xr:uid="{00000000-0005-0000-0000-00000E130000}"/>
    <cellStyle name="Normal 2 63" xfId="4171" xr:uid="{00000000-0005-0000-0000-00000F130000}"/>
    <cellStyle name="Normal 2 63 2" xfId="4172" xr:uid="{00000000-0005-0000-0000-000010130000}"/>
    <cellStyle name="Normal 2 63 3" xfId="4173" xr:uid="{00000000-0005-0000-0000-000011130000}"/>
    <cellStyle name="Normal 2 64" xfId="4174" xr:uid="{00000000-0005-0000-0000-000012130000}"/>
    <cellStyle name="Normal 2 64 2" xfId="4175" xr:uid="{00000000-0005-0000-0000-000013130000}"/>
    <cellStyle name="Normal 2 64 3" xfId="4176" xr:uid="{00000000-0005-0000-0000-000014130000}"/>
    <cellStyle name="Normal 2 65" xfId="4177" xr:uid="{00000000-0005-0000-0000-000015130000}"/>
    <cellStyle name="Normal 2 65 2" xfId="4178" xr:uid="{00000000-0005-0000-0000-000016130000}"/>
    <cellStyle name="Normal 2 65 3" xfId="4179" xr:uid="{00000000-0005-0000-0000-000017130000}"/>
    <cellStyle name="Normal 2 66" xfId="4180" xr:uid="{00000000-0005-0000-0000-000018130000}"/>
    <cellStyle name="Normal 2 66 2" xfId="4181" xr:uid="{00000000-0005-0000-0000-000019130000}"/>
    <cellStyle name="Normal 2 66 2 2" xfId="8056" xr:uid="{00000000-0005-0000-0000-00001A130000}"/>
    <cellStyle name="Normal 2 66 3" xfId="4182" xr:uid="{00000000-0005-0000-0000-00001B130000}"/>
    <cellStyle name="Normal 2 66 4" xfId="7736" xr:uid="{00000000-0005-0000-0000-00001C130000}"/>
    <cellStyle name="Normal 2 67" xfId="4183" xr:uid="{00000000-0005-0000-0000-00001D130000}"/>
    <cellStyle name="Normal 2 67 2" xfId="4184" xr:uid="{00000000-0005-0000-0000-00001E130000}"/>
    <cellStyle name="Normal 2 67 2 2" xfId="8055" xr:uid="{00000000-0005-0000-0000-00001F130000}"/>
    <cellStyle name="Normal 2 67 3" xfId="4185" xr:uid="{00000000-0005-0000-0000-000020130000}"/>
    <cellStyle name="Normal 2 67 4" xfId="7735" xr:uid="{00000000-0005-0000-0000-000021130000}"/>
    <cellStyle name="Normal 2 68" xfId="4186" xr:uid="{00000000-0005-0000-0000-000022130000}"/>
    <cellStyle name="Normal 2 68 2" xfId="4187" xr:uid="{00000000-0005-0000-0000-000023130000}"/>
    <cellStyle name="Normal 2 68 2 2" xfId="8137" xr:uid="{00000000-0005-0000-0000-000024130000}"/>
    <cellStyle name="Normal 2 68 3" xfId="4188" xr:uid="{00000000-0005-0000-0000-000025130000}"/>
    <cellStyle name="Normal 2 68 4" xfId="7811" xr:uid="{00000000-0005-0000-0000-000026130000}"/>
    <cellStyle name="Normal 2 69" xfId="4189" xr:uid="{00000000-0005-0000-0000-000027130000}"/>
    <cellStyle name="Normal 2 69 2" xfId="4190" xr:uid="{00000000-0005-0000-0000-000028130000}"/>
    <cellStyle name="Normal 2 69 3" xfId="4191" xr:uid="{00000000-0005-0000-0000-000029130000}"/>
    <cellStyle name="Normal 2 69 4" xfId="7892" xr:uid="{00000000-0005-0000-0000-00002A130000}"/>
    <cellStyle name="Normal 2 7" xfId="4192" xr:uid="{00000000-0005-0000-0000-00002B130000}"/>
    <cellStyle name="Normal 2 7 10" xfId="4193" xr:uid="{00000000-0005-0000-0000-00002C130000}"/>
    <cellStyle name="Normal 2 7 11" xfId="4194" xr:uid="{00000000-0005-0000-0000-00002D130000}"/>
    <cellStyle name="Normal 2 7 12" xfId="4195" xr:uid="{00000000-0005-0000-0000-00002E130000}"/>
    <cellStyle name="Normal 2 7 13" xfId="4196" xr:uid="{00000000-0005-0000-0000-00002F130000}"/>
    <cellStyle name="Normal 2 7 14" xfId="4197" xr:uid="{00000000-0005-0000-0000-000030130000}"/>
    <cellStyle name="Normal 2 7 2" xfId="4198" xr:uid="{00000000-0005-0000-0000-000031130000}"/>
    <cellStyle name="Normal 2 7 2 2" xfId="4199" xr:uid="{00000000-0005-0000-0000-000032130000}"/>
    <cellStyle name="Normal 2 7 2 2 2" xfId="4200" xr:uid="{00000000-0005-0000-0000-000033130000}"/>
    <cellStyle name="Normal 2 7 2 3" xfId="4201" xr:uid="{00000000-0005-0000-0000-000034130000}"/>
    <cellStyle name="Normal 2 7 2 3 2" xfId="4202" xr:uid="{00000000-0005-0000-0000-000035130000}"/>
    <cellStyle name="Normal 2 7 2 4" xfId="4203" xr:uid="{00000000-0005-0000-0000-000036130000}"/>
    <cellStyle name="Normal 2 7 2 4 2" xfId="4204" xr:uid="{00000000-0005-0000-0000-000037130000}"/>
    <cellStyle name="Normal 2 7 2 5" xfId="4205" xr:uid="{00000000-0005-0000-0000-000038130000}"/>
    <cellStyle name="Normal 2 7 2 5 2" xfId="4206" xr:uid="{00000000-0005-0000-0000-000039130000}"/>
    <cellStyle name="Normal 2 7 2 6" xfId="4207" xr:uid="{00000000-0005-0000-0000-00003A130000}"/>
    <cellStyle name="Normal 2 7 2 6 2" xfId="4208" xr:uid="{00000000-0005-0000-0000-00003B130000}"/>
    <cellStyle name="Normal 2 7 2 7" xfId="4209" xr:uid="{00000000-0005-0000-0000-00003C130000}"/>
    <cellStyle name="Normal 2 7 2 7 2" xfId="4210" xr:uid="{00000000-0005-0000-0000-00003D130000}"/>
    <cellStyle name="Normal 2 7 2 8" xfId="4211" xr:uid="{00000000-0005-0000-0000-00003E130000}"/>
    <cellStyle name="Normal 2 7 3" xfId="4212" xr:uid="{00000000-0005-0000-0000-00003F130000}"/>
    <cellStyle name="Normal 2 7 3 2" xfId="4213" xr:uid="{00000000-0005-0000-0000-000040130000}"/>
    <cellStyle name="Normal 2 7 3 3" xfId="4214" xr:uid="{00000000-0005-0000-0000-000041130000}"/>
    <cellStyle name="Normal 2 7 4" xfId="4215" xr:uid="{00000000-0005-0000-0000-000042130000}"/>
    <cellStyle name="Normal 2 7 4 2" xfId="4216" xr:uid="{00000000-0005-0000-0000-000043130000}"/>
    <cellStyle name="Normal 2 7 4 3" xfId="4217" xr:uid="{00000000-0005-0000-0000-000044130000}"/>
    <cellStyle name="Normal 2 7 5" xfId="4218" xr:uid="{00000000-0005-0000-0000-000045130000}"/>
    <cellStyle name="Normal 2 7 6" xfId="4219" xr:uid="{00000000-0005-0000-0000-000046130000}"/>
    <cellStyle name="Normal 2 7 7" xfId="4220" xr:uid="{00000000-0005-0000-0000-000047130000}"/>
    <cellStyle name="Normal 2 7 8" xfId="4221" xr:uid="{00000000-0005-0000-0000-000048130000}"/>
    <cellStyle name="Normal 2 7 9" xfId="4222" xr:uid="{00000000-0005-0000-0000-000049130000}"/>
    <cellStyle name="Normal 2 70" xfId="4223" xr:uid="{00000000-0005-0000-0000-00004A130000}"/>
    <cellStyle name="Normal 2 70 2" xfId="4224" xr:uid="{00000000-0005-0000-0000-00004B130000}"/>
    <cellStyle name="Normal 2 70 3" xfId="4225" xr:uid="{00000000-0005-0000-0000-00004C130000}"/>
    <cellStyle name="Normal 2 70 4" xfId="8218" xr:uid="{00000000-0005-0000-0000-00004D130000}"/>
    <cellStyle name="Normal 2 71" xfId="4226" xr:uid="{00000000-0005-0000-0000-00004E130000}"/>
    <cellStyle name="Normal 2 71 2" xfId="4227" xr:uid="{00000000-0005-0000-0000-00004F130000}"/>
    <cellStyle name="Normal 2 71 3" xfId="4228" xr:uid="{00000000-0005-0000-0000-000050130000}"/>
    <cellStyle name="Normal 2 71 4" xfId="8652" xr:uid="{00000000-0005-0000-0000-000051130000}"/>
    <cellStyle name="Normal 2 72" xfId="4229" xr:uid="{00000000-0005-0000-0000-000052130000}"/>
    <cellStyle name="Normal 2 72 2" xfId="4230" xr:uid="{00000000-0005-0000-0000-000053130000}"/>
    <cellStyle name="Normal 2 72 3" xfId="4231" xr:uid="{00000000-0005-0000-0000-000054130000}"/>
    <cellStyle name="Normal 2 72 4" xfId="8299" xr:uid="{00000000-0005-0000-0000-000055130000}"/>
    <cellStyle name="Normal 2 73" xfId="4232" xr:uid="{00000000-0005-0000-0000-000056130000}"/>
    <cellStyle name="Normal 2 73 2" xfId="4233" xr:uid="{00000000-0005-0000-0000-000057130000}"/>
    <cellStyle name="Normal 2 73 3" xfId="4234" xr:uid="{00000000-0005-0000-0000-000058130000}"/>
    <cellStyle name="Normal 2 73 4" xfId="8573" xr:uid="{00000000-0005-0000-0000-000059130000}"/>
    <cellStyle name="Normal 2 74" xfId="4235" xr:uid="{00000000-0005-0000-0000-00005A130000}"/>
    <cellStyle name="Normal 2 74 2" xfId="4236" xr:uid="{00000000-0005-0000-0000-00005B130000}"/>
    <cellStyle name="Normal 2 74 3" xfId="4237" xr:uid="{00000000-0005-0000-0000-00005C130000}"/>
    <cellStyle name="Normal 2 74 4" xfId="8380" xr:uid="{00000000-0005-0000-0000-00005D130000}"/>
    <cellStyle name="Normal 2 75" xfId="4238" xr:uid="{00000000-0005-0000-0000-00005E130000}"/>
    <cellStyle name="Normal 2 75 2" xfId="4239" xr:uid="{00000000-0005-0000-0000-00005F130000}"/>
    <cellStyle name="Normal 2 75 3" xfId="4240" xr:uid="{00000000-0005-0000-0000-000060130000}"/>
    <cellStyle name="Normal 2 75 4" xfId="8677" xr:uid="{00000000-0005-0000-0000-000061130000}"/>
    <cellStyle name="Normal 2 76" xfId="4241" xr:uid="{00000000-0005-0000-0000-000062130000}"/>
    <cellStyle name="Normal 2 76 2" xfId="4242" xr:uid="{00000000-0005-0000-0000-000063130000}"/>
    <cellStyle name="Normal 2 76 3" xfId="4243" xr:uid="{00000000-0005-0000-0000-000064130000}"/>
    <cellStyle name="Normal 2 76 4" xfId="8274" xr:uid="{00000000-0005-0000-0000-000065130000}"/>
    <cellStyle name="Normal 2 77" xfId="4244" xr:uid="{00000000-0005-0000-0000-000066130000}"/>
    <cellStyle name="Normal 2 77 2" xfId="4245" xr:uid="{00000000-0005-0000-0000-000067130000}"/>
    <cellStyle name="Normal 2 77 3" xfId="4246" xr:uid="{00000000-0005-0000-0000-000068130000}"/>
    <cellStyle name="Normal 2 77 4" xfId="7469" xr:uid="{00000000-0005-0000-0000-000069130000}"/>
    <cellStyle name="Normal 2 78" xfId="4247" xr:uid="{00000000-0005-0000-0000-00006A130000}"/>
    <cellStyle name="Normal 2 78 2" xfId="4248" xr:uid="{00000000-0005-0000-0000-00006B130000}"/>
    <cellStyle name="Normal 2 78 3" xfId="4249" xr:uid="{00000000-0005-0000-0000-00006C130000}"/>
    <cellStyle name="Normal 2 78 4" xfId="8758" xr:uid="{00000000-0005-0000-0000-00006D130000}"/>
    <cellStyle name="Normal 2 79" xfId="4250" xr:uid="{00000000-0005-0000-0000-00006E130000}"/>
    <cellStyle name="Normal 2 79 2" xfId="4251" xr:uid="{00000000-0005-0000-0000-00006F130000}"/>
    <cellStyle name="Normal 2 79 3" xfId="4252" xr:uid="{00000000-0005-0000-0000-000070130000}"/>
    <cellStyle name="Normal 2 8" xfId="4253" xr:uid="{00000000-0005-0000-0000-000071130000}"/>
    <cellStyle name="Normal 2 8 10" xfId="4254" xr:uid="{00000000-0005-0000-0000-000072130000}"/>
    <cellStyle name="Normal 2 8 11" xfId="4255" xr:uid="{00000000-0005-0000-0000-000073130000}"/>
    <cellStyle name="Normal 2 8 12" xfId="4256" xr:uid="{00000000-0005-0000-0000-000074130000}"/>
    <cellStyle name="Normal 2 8 13" xfId="4257" xr:uid="{00000000-0005-0000-0000-000075130000}"/>
    <cellStyle name="Normal 2 8 14" xfId="4258" xr:uid="{00000000-0005-0000-0000-000076130000}"/>
    <cellStyle name="Normal 2 8 15" xfId="4259" xr:uid="{00000000-0005-0000-0000-000077130000}"/>
    <cellStyle name="Normal 2 8 16" xfId="4260" xr:uid="{00000000-0005-0000-0000-000078130000}"/>
    <cellStyle name="Normal 2 8 17" xfId="4261" xr:uid="{00000000-0005-0000-0000-000079130000}"/>
    <cellStyle name="Normal 2 8 18" xfId="4262" xr:uid="{00000000-0005-0000-0000-00007A130000}"/>
    <cellStyle name="Normal 2 8 19" xfId="4263" xr:uid="{00000000-0005-0000-0000-00007B130000}"/>
    <cellStyle name="Normal 2 8 2" xfId="4264" xr:uid="{00000000-0005-0000-0000-00007C130000}"/>
    <cellStyle name="Normal 2 8 2 2" xfId="4265" xr:uid="{00000000-0005-0000-0000-00007D130000}"/>
    <cellStyle name="Normal 2 8 20" xfId="4266" xr:uid="{00000000-0005-0000-0000-00007E130000}"/>
    <cellStyle name="Normal 2 8 21" xfId="4267" xr:uid="{00000000-0005-0000-0000-00007F130000}"/>
    <cellStyle name="Normal 2 8 22" xfId="4268" xr:uid="{00000000-0005-0000-0000-000080130000}"/>
    <cellStyle name="Normal 2 8 23" xfId="4269" xr:uid="{00000000-0005-0000-0000-000081130000}"/>
    <cellStyle name="Normal 2 8 24" xfId="4270" xr:uid="{00000000-0005-0000-0000-000082130000}"/>
    <cellStyle name="Normal 2 8 25" xfId="4271" xr:uid="{00000000-0005-0000-0000-000083130000}"/>
    <cellStyle name="Normal 2 8 26" xfId="4272" xr:uid="{00000000-0005-0000-0000-000084130000}"/>
    <cellStyle name="Normal 2 8 3" xfId="4273" xr:uid="{00000000-0005-0000-0000-000085130000}"/>
    <cellStyle name="Normal 2 8 3 2" xfId="4274" xr:uid="{00000000-0005-0000-0000-000086130000}"/>
    <cellStyle name="Normal 2 8 4" xfId="4275" xr:uid="{00000000-0005-0000-0000-000087130000}"/>
    <cellStyle name="Normal 2 8 4 2" xfId="4276" xr:uid="{00000000-0005-0000-0000-000088130000}"/>
    <cellStyle name="Normal 2 8 5" xfId="4277" xr:uid="{00000000-0005-0000-0000-000089130000}"/>
    <cellStyle name="Normal 2 8 5 2" xfId="4278" xr:uid="{00000000-0005-0000-0000-00008A130000}"/>
    <cellStyle name="Normal 2 8 6" xfId="4279" xr:uid="{00000000-0005-0000-0000-00008B130000}"/>
    <cellStyle name="Normal 2 8 6 2" xfId="4280" xr:uid="{00000000-0005-0000-0000-00008C130000}"/>
    <cellStyle name="Normal 2 8 7" xfId="4281" xr:uid="{00000000-0005-0000-0000-00008D130000}"/>
    <cellStyle name="Normal 2 8 7 2" xfId="4282" xr:uid="{00000000-0005-0000-0000-00008E130000}"/>
    <cellStyle name="Normal 2 8 8" xfId="4283" xr:uid="{00000000-0005-0000-0000-00008F130000}"/>
    <cellStyle name="Normal 2 8 9" xfId="4284" xr:uid="{00000000-0005-0000-0000-000090130000}"/>
    <cellStyle name="Normal 2 80" xfId="4285" xr:uid="{00000000-0005-0000-0000-000091130000}"/>
    <cellStyle name="Normal 2 80 2" xfId="4286" xr:uid="{00000000-0005-0000-0000-000092130000}"/>
    <cellStyle name="Normal 2 80 3" xfId="4287" xr:uid="{00000000-0005-0000-0000-000093130000}"/>
    <cellStyle name="Normal 2 80 4" xfId="7070" xr:uid="{00000000-0005-0000-0000-000094130000}"/>
    <cellStyle name="Normal 2 81" xfId="4288" xr:uid="{00000000-0005-0000-0000-000095130000}"/>
    <cellStyle name="Normal 2 81 2" xfId="4289" xr:uid="{00000000-0005-0000-0000-000096130000}"/>
    <cellStyle name="Normal 2 81 3" xfId="4290" xr:uid="{00000000-0005-0000-0000-000097130000}"/>
    <cellStyle name="Normal 2 81 4" xfId="8837" xr:uid="{00000000-0005-0000-0000-000098130000}"/>
    <cellStyle name="Normal 2 82" xfId="4291" xr:uid="{00000000-0005-0000-0000-000099130000}"/>
    <cellStyle name="Normal 2 82 2" xfId="4292" xr:uid="{00000000-0005-0000-0000-00009A130000}"/>
    <cellStyle name="Normal 2 82 3" xfId="4293" xr:uid="{00000000-0005-0000-0000-00009B130000}"/>
    <cellStyle name="Normal 2 83" xfId="4294" xr:uid="{00000000-0005-0000-0000-00009C130000}"/>
    <cellStyle name="Normal 2 83 2" xfId="4295" xr:uid="{00000000-0005-0000-0000-00009D130000}"/>
    <cellStyle name="Normal 2 83 3" xfId="4296" xr:uid="{00000000-0005-0000-0000-00009E130000}"/>
    <cellStyle name="Normal 2 84" xfId="4297" xr:uid="{00000000-0005-0000-0000-00009F130000}"/>
    <cellStyle name="Normal 2 84 2" xfId="4298" xr:uid="{00000000-0005-0000-0000-0000A0130000}"/>
    <cellStyle name="Normal 2 84 3" xfId="4299" xr:uid="{00000000-0005-0000-0000-0000A1130000}"/>
    <cellStyle name="Normal 2 85" xfId="4300" xr:uid="{00000000-0005-0000-0000-0000A2130000}"/>
    <cellStyle name="Normal 2 85 2" xfId="4301" xr:uid="{00000000-0005-0000-0000-0000A3130000}"/>
    <cellStyle name="Normal 2 85 3" xfId="4302" xr:uid="{00000000-0005-0000-0000-0000A4130000}"/>
    <cellStyle name="Normal 2 86" xfId="4303" xr:uid="{00000000-0005-0000-0000-0000A5130000}"/>
    <cellStyle name="Normal 2 86 2" xfId="4304" xr:uid="{00000000-0005-0000-0000-0000A6130000}"/>
    <cellStyle name="Normal 2 86 3" xfId="4305" xr:uid="{00000000-0005-0000-0000-0000A7130000}"/>
    <cellStyle name="Normal 2 87" xfId="4306" xr:uid="{00000000-0005-0000-0000-0000A8130000}"/>
    <cellStyle name="Normal 2 87 2" xfId="4307" xr:uid="{00000000-0005-0000-0000-0000A9130000}"/>
    <cellStyle name="Normal 2 87 3" xfId="4308" xr:uid="{00000000-0005-0000-0000-0000AA130000}"/>
    <cellStyle name="Normal 2 88" xfId="4309" xr:uid="{00000000-0005-0000-0000-0000AB130000}"/>
    <cellStyle name="Normal 2 88 2" xfId="4310" xr:uid="{00000000-0005-0000-0000-0000AC130000}"/>
    <cellStyle name="Normal 2 88 3" xfId="4311" xr:uid="{00000000-0005-0000-0000-0000AD130000}"/>
    <cellStyle name="Normal 2 89" xfId="4312" xr:uid="{00000000-0005-0000-0000-0000AE130000}"/>
    <cellStyle name="Normal 2 89 2" xfId="4313" xr:uid="{00000000-0005-0000-0000-0000AF130000}"/>
    <cellStyle name="Normal 2 89 3" xfId="4314" xr:uid="{00000000-0005-0000-0000-0000B0130000}"/>
    <cellStyle name="Normal 2 9" xfId="4315" xr:uid="{00000000-0005-0000-0000-0000B1130000}"/>
    <cellStyle name="Normal 2 9 10" xfId="4316" xr:uid="{00000000-0005-0000-0000-0000B2130000}"/>
    <cellStyle name="Normal 2 9 11" xfId="4317" xr:uid="{00000000-0005-0000-0000-0000B3130000}"/>
    <cellStyle name="Normal 2 9 12" xfId="4318" xr:uid="{00000000-0005-0000-0000-0000B4130000}"/>
    <cellStyle name="Normal 2 9 13" xfId="4319" xr:uid="{00000000-0005-0000-0000-0000B5130000}"/>
    <cellStyle name="Normal 2 9 14" xfId="4320" xr:uid="{00000000-0005-0000-0000-0000B6130000}"/>
    <cellStyle name="Normal 2 9 15" xfId="4321" xr:uid="{00000000-0005-0000-0000-0000B7130000}"/>
    <cellStyle name="Normal 2 9 16" xfId="4322" xr:uid="{00000000-0005-0000-0000-0000B8130000}"/>
    <cellStyle name="Normal 2 9 17" xfId="4323" xr:uid="{00000000-0005-0000-0000-0000B9130000}"/>
    <cellStyle name="Normal 2 9 18" xfId="4324" xr:uid="{00000000-0005-0000-0000-0000BA130000}"/>
    <cellStyle name="Normal 2 9 19" xfId="4325" xr:uid="{00000000-0005-0000-0000-0000BB130000}"/>
    <cellStyle name="Normal 2 9 2" xfId="4326" xr:uid="{00000000-0005-0000-0000-0000BC130000}"/>
    <cellStyle name="Normal 2 9 2 2" xfId="4327" xr:uid="{00000000-0005-0000-0000-0000BD130000}"/>
    <cellStyle name="Normal 2 9 20" xfId="4328" xr:uid="{00000000-0005-0000-0000-0000BE130000}"/>
    <cellStyle name="Normal 2 9 21" xfId="4329" xr:uid="{00000000-0005-0000-0000-0000BF130000}"/>
    <cellStyle name="Normal 2 9 22" xfId="4330" xr:uid="{00000000-0005-0000-0000-0000C0130000}"/>
    <cellStyle name="Normal 2 9 23" xfId="4331" xr:uid="{00000000-0005-0000-0000-0000C1130000}"/>
    <cellStyle name="Normal 2 9 24" xfId="4332" xr:uid="{00000000-0005-0000-0000-0000C2130000}"/>
    <cellStyle name="Normal 2 9 25" xfId="4333" xr:uid="{00000000-0005-0000-0000-0000C3130000}"/>
    <cellStyle name="Normal 2 9 26" xfId="4334" xr:uid="{00000000-0005-0000-0000-0000C4130000}"/>
    <cellStyle name="Normal 2 9 3" xfId="4335" xr:uid="{00000000-0005-0000-0000-0000C5130000}"/>
    <cellStyle name="Normal 2 9 3 2" xfId="4336" xr:uid="{00000000-0005-0000-0000-0000C6130000}"/>
    <cellStyle name="Normal 2 9 4" xfId="4337" xr:uid="{00000000-0005-0000-0000-0000C7130000}"/>
    <cellStyle name="Normal 2 9 4 2" xfId="4338" xr:uid="{00000000-0005-0000-0000-0000C8130000}"/>
    <cellStyle name="Normal 2 9 5" xfId="4339" xr:uid="{00000000-0005-0000-0000-0000C9130000}"/>
    <cellStyle name="Normal 2 9 5 2" xfId="4340" xr:uid="{00000000-0005-0000-0000-0000CA130000}"/>
    <cellStyle name="Normal 2 9 6" xfId="4341" xr:uid="{00000000-0005-0000-0000-0000CB130000}"/>
    <cellStyle name="Normal 2 9 6 2" xfId="4342" xr:uid="{00000000-0005-0000-0000-0000CC130000}"/>
    <cellStyle name="Normal 2 9 7" xfId="4343" xr:uid="{00000000-0005-0000-0000-0000CD130000}"/>
    <cellStyle name="Normal 2 9 7 2" xfId="4344" xr:uid="{00000000-0005-0000-0000-0000CE130000}"/>
    <cellStyle name="Normal 2 9 8" xfId="4345" xr:uid="{00000000-0005-0000-0000-0000CF130000}"/>
    <cellStyle name="Normal 2 9 9" xfId="4346" xr:uid="{00000000-0005-0000-0000-0000D0130000}"/>
    <cellStyle name="Normal 2 90" xfId="4347" xr:uid="{00000000-0005-0000-0000-0000D1130000}"/>
    <cellStyle name="Normal 2 91" xfId="4348" xr:uid="{00000000-0005-0000-0000-0000D2130000}"/>
    <cellStyle name="Normal 2 92" xfId="4349" xr:uid="{00000000-0005-0000-0000-0000D3130000}"/>
    <cellStyle name="Normal 2 93" xfId="4350" xr:uid="{00000000-0005-0000-0000-0000D4130000}"/>
    <cellStyle name="Normal 2 94" xfId="4351" xr:uid="{00000000-0005-0000-0000-0000D5130000}"/>
    <cellStyle name="Normal 2 95" xfId="4352" xr:uid="{00000000-0005-0000-0000-0000D6130000}"/>
    <cellStyle name="Normal 2 96" xfId="4353" xr:uid="{00000000-0005-0000-0000-0000D7130000}"/>
    <cellStyle name="Normal 2 97" xfId="4354" xr:uid="{00000000-0005-0000-0000-0000D8130000}"/>
    <cellStyle name="Normal 2 98" xfId="4355" xr:uid="{00000000-0005-0000-0000-0000D9130000}"/>
    <cellStyle name="Normal 2 99" xfId="4356" xr:uid="{00000000-0005-0000-0000-0000DA130000}"/>
    <cellStyle name="Normal 2_DEER 032008 Cost Summary Delivery - Rev 4 (2)" xfId="4357" xr:uid="{00000000-0005-0000-0000-0000DB130000}"/>
    <cellStyle name="Normal 20" xfId="4358" xr:uid="{00000000-0005-0000-0000-0000DC130000}"/>
    <cellStyle name="Normal 20 2" xfId="4359" xr:uid="{00000000-0005-0000-0000-0000DD130000}"/>
    <cellStyle name="Normal 20 3" xfId="4360" xr:uid="{00000000-0005-0000-0000-0000DE130000}"/>
    <cellStyle name="Normal 20 4" xfId="4361" xr:uid="{00000000-0005-0000-0000-0000DF130000}"/>
    <cellStyle name="Normal 20 5" xfId="4362" xr:uid="{00000000-0005-0000-0000-0000E0130000}"/>
    <cellStyle name="Normal 20 6" xfId="4363" xr:uid="{00000000-0005-0000-0000-0000E1130000}"/>
    <cellStyle name="Normal 20 7" xfId="4364" xr:uid="{00000000-0005-0000-0000-0000E2130000}"/>
    <cellStyle name="Normal 20 8" xfId="4365" xr:uid="{00000000-0005-0000-0000-0000E3130000}"/>
    <cellStyle name="Normal 20 9" xfId="4366" xr:uid="{00000000-0005-0000-0000-0000E4130000}"/>
    <cellStyle name="Normal 200" xfId="4367" xr:uid="{00000000-0005-0000-0000-0000E5130000}"/>
    <cellStyle name="Normal 200 2" xfId="4368" xr:uid="{00000000-0005-0000-0000-0000E6130000}"/>
    <cellStyle name="Normal 200 3" xfId="4369" xr:uid="{00000000-0005-0000-0000-0000E7130000}"/>
    <cellStyle name="Normal 200 4" xfId="4370" xr:uid="{00000000-0005-0000-0000-0000E8130000}"/>
    <cellStyle name="Normal 201" xfId="4371" xr:uid="{00000000-0005-0000-0000-0000E9130000}"/>
    <cellStyle name="Normal 201 2" xfId="4372" xr:uid="{00000000-0005-0000-0000-0000EA130000}"/>
    <cellStyle name="Normal 201 3" xfId="4373" xr:uid="{00000000-0005-0000-0000-0000EB130000}"/>
    <cellStyle name="Normal 202" xfId="4374" xr:uid="{00000000-0005-0000-0000-0000EC130000}"/>
    <cellStyle name="Normal 203" xfId="4375" xr:uid="{00000000-0005-0000-0000-0000ED130000}"/>
    <cellStyle name="Normal 204" xfId="4376" xr:uid="{00000000-0005-0000-0000-0000EE130000}"/>
    <cellStyle name="Normal 205" xfId="4377" xr:uid="{00000000-0005-0000-0000-0000EF130000}"/>
    <cellStyle name="Normal 208" xfId="4378" xr:uid="{00000000-0005-0000-0000-0000F0130000}"/>
    <cellStyle name="Normal 21" xfId="4379" xr:uid="{00000000-0005-0000-0000-0000F1130000}"/>
    <cellStyle name="Normal 21 10" xfId="4380" xr:uid="{00000000-0005-0000-0000-0000F2130000}"/>
    <cellStyle name="Normal 21 11" xfId="4381" xr:uid="{00000000-0005-0000-0000-0000F3130000}"/>
    <cellStyle name="Normal 21 12" xfId="4382" xr:uid="{00000000-0005-0000-0000-0000F4130000}"/>
    <cellStyle name="Normal 21 2" xfId="4383" xr:uid="{00000000-0005-0000-0000-0000F5130000}"/>
    <cellStyle name="Normal 21 3" xfId="4384" xr:uid="{00000000-0005-0000-0000-0000F6130000}"/>
    <cellStyle name="Normal 21 4" xfId="4385" xr:uid="{00000000-0005-0000-0000-0000F7130000}"/>
    <cellStyle name="Normal 21 5" xfId="4386" xr:uid="{00000000-0005-0000-0000-0000F8130000}"/>
    <cellStyle name="Normal 21 6" xfId="4387" xr:uid="{00000000-0005-0000-0000-0000F9130000}"/>
    <cellStyle name="Normal 21 7" xfId="4388" xr:uid="{00000000-0005-0000-0000-0000FA130000}"/>
    <cellStyle name="Normal 21 8" xfId="4389" xr:uid="{00000000-0005-0000-0000-0000FB130000}"/>
    <cellStyle name="Normal 21 9" xfId="4390" xr:uid="{00000000-0005-0000-0000-0000FC130000}"/>
    <cellStyle name="Normal 211" xfId="4391" xr:uid="{00000000-0005-0000-0000-0000FD130000}"/>
    <cellStyle name="Normal 212" xfId="4392" xr:uid="{00000000-0005-0000-0000-0000FE130000}"/>
    <cellStyle name="Normal 22" xfId="4393" xr:uid="{00000000-0005-0000-0000-0000FF130000}"/>
    <cellStyle name="Normal 22 2" xfId="4394" xr:uid="{00000000-0005-0000-0000-000000140000}"/>
    <cellStyle name="Normal 22 3" xfId="4395" xr:uid="{00000000-0005-0000-0000-000001140000}"/>
    <cellStyle name="Normal 22 4" xfId="4396" xr:uid="{00000000-0005-0000-0000-000002140000}"/>
    <cellStyle name="Normal 22 5" xfId="4397" xr:uid="{00000000-0005-0000-0000-000003140000}"/>
    <cellStyle name="Normal 23" xfId="4398" xr:uid="{00000000-0005-0000-0000-000004140000}"/>
    <cellStyle name="Normal 23 2" xfId="4399" xr:uid="{00000000-0005-0000-0000-000005140000}"/>
    <cellStyle name="Normal 23 3" xfId="4400" xr:uid="{00000000-0005-0000-0000-000006140000}"/>
    <cellStyle name="Normal 23 4" xfId="4401" xr:uid="{00000000-0005-0000-0000-000007140000}"/>
    <cellStyle name="Normal 23 5" xfId="4402" xr:uid="{00000000-0005-0000-0000-000008140000}"/>
    <cellStyle name="Normal 24" xfId="4403" xr:uid="{00000000-0005-0000-0000-000009140000}"/>
    <cellStyle name="Normal 24 2" xfId="4404" xr:uid="{00000000-0005-0000-0000-00000A140000}"/>
    <cellStyle name="Normal 24 3" xfId="4405" xr:uid="{00000000-0005-0000-0000-00000B140000}"/>
    <cellStyle name="Normal 24 4" xfId="4406" xr:uid="{00000000-0005-0000-0000-00000C140000}"/>
    <cellStyle name="Normal 24 5" xfId="4407" xr:uid="{00000000-0005-0000-0000-00000D140000}"/>
    <cellStyle name="Normal 25" xfId="4408" xr:uid="{00000000-0005-0000-0000-00000E140000}"/>
    <cellStyle name="Normal 25 2" xfId="4409" xr:uid="{00000000-0005-0000-0000-00000F140000}"/>
    <cellStyle name="Normal 25 3" xfId="4410" xr:uid="{00000000-0005-0000-0000-000010140000}"/>
    <cellStyle name="Normal 25 4" xfId="4411" xr:uid="{00000000-0005-0000-0000-000011140000}"/>
    <cellStyle name="Normal 25 5" xfId="4412" xr:uid="{00000000-0005-0000-0000-000012140000}"/>
    <cellStyle name="Normal 26" xfId="4413" xr:uid="{00000000-0005-0000-0000-000013140000}"/>
    <cellStyle name="Normal 26 2" xfId="4414" xr:uid="{00000000-0005-0000-0000-000014140000}"/>
    <cellStyle name="Normal 26 3" xfId="4415" xr:uid="{00000000-0005-0000-0000-000015140000}"/>
    <cellStyle name="Normal 26 4" xfId="4416" xr:uid="{00000000-0005-0000-0000-000016140000}"/>
    <cellStyle name="Normal 26 5" xfId="4417" xr:uid="{00000000-0005-0000-0000-000017140000}"/>
    <cellStyle name="Normal 26 6" xfId="4418" xr:uid="{00000000-0005-0000-0000-000018140000}"/>
    <cellStyle name="Normal 26 7" xfId="4419" xr:uid="{00000000-0005-0000-0000-000019140000}"/>
    <cellStyle name="Normal 27" xfId="4420" xr:uid="{00000000-0005-0000-0000-00001A140000}"/>
    <cellStyle name="Normal 27 2" xfId="4421" xr:uid="{00000000-0005-0000-0000-00001B140000}"/>
    <cellStyle name="Normal 27 3" xfId="4422" xr:uid="{00000000-0005-0000-0000-00001C140000}"/>
    <cellStyle name="Normal 27 4" xfId="4423" xr:uid="{00000000-0005-0000-0000-00001D140000}"/>
    <cellStyle name="Normal 27 5" xfId="4424" xr:uid="{00000000-0005-0000-0000-00001E140000}"/>
    <cellStyle name="Normal 27 6" xfId="4425" xr:uid="{00000000-0005-0000-0000-00001F140000}"/>
    <cellStyle name="Normal 27 7" xfId="4426" xr:uid="{00000000-0005-0000-0000-000020140000}"/>
    <cellStyle name="Normal 27 8" xfId="4427" xr:uid="{00000000-0005-0000-0000-000021140000}"/>
    <cellStyle name="Normal 28" xfId="4428" xr:uid="{00000000-0005-0000-0000-000022140000}"/>
    <cellStyle name="Normal 28 2" xfId="4429" xr:uid="{00000000-0005-0000-0000-000023140000}"/>
    <cellStyle name="Normal 28 3" xfId="4430" xr:uid="{00000000-0005-0000-0000-000024140000}"/>
    <cellStyle name="Normal 28 3 10" xfId="8569" xr:uid="{00000000-0005-0000-0000-000025140000}"/>
    <cellStyle name="Normal 28 3 11" xfId="8592" xr:uid="{00000000-0005-0000-0000-000026140000}"/>
    <cellStyle name="Normal 28 3 12" xfId="8282" xr:uid="{00000000-0005-0000-0000-000027140000}"/>
    <cellStyle name="Normal 28 3 13" xfId="7331" xr:uid="{00000000-0005-0000-0000-000028140000}"/>
    <cellStyle name="Normal 28 3 14" xfId="8795" xr:uid="{00000000-0005-0000-0000-000029140000}"/>
    <cellStyle name="Normal 28 3 15" xfId="8825" xr:uid="{00000000-0005-0000-0000-00002A140000}"/>
    <cellStyle name="Normal 28 3 2" xfId="7399" xr:uid="{00000000-0005-0000-0000-00002B140000}"/>
    <cellStyle name="Normal 28 3 2 2" xfId="8075" xr:uid="{00000000-0005-0000-0000-00002C140000}"/>
    <cellStyle name="Normal 28 3 3" xfId="7714" xr:uid="{00000000-0005-0000-0000-00002D140000}"/>
    <cellStyle name="Normal 28 3 3 2" xfId="8036" xr:uid="{00000000-0005-0000-0000-00002E140000}"/>
    <cellStyle name="Normal 28 3 4" xfId="7830" xr:uid="{00000000-0005-0000-0000-00002F140000}"/>
    <cellStyle name="Normal 28 3 4 2" xfId="8156" xr:uid="{00000000-0005-0000-0000-000030140000}"/>
    <cellStyle name="Normal 28 3 5" xfId="7940" xr:uid="{00000000-0005-0000-0000-000031140000}"/>
    <cellStyle name="Normal 28 3 6" xfId="8472" xr:uid="{00000000-0005-0000-0000-000032140000}"/>
    <cellStyle name="Normal 28 3 7" xfId="8449" xr:uid="{00000000-0005-0000-0000-000033140000}"/>
    <cellStyle name="Normal 28 3 8" xfId="8686" xr:uid="{00000000-0005-0000-0000-000034140000}"/>
    <cellStyle name="Normal 28 3 9" xfId="8698" xr:uid="{00000000-0005-0000-0000-000035140000}"/>
    <cellStyle name="Normal 28 4" xfId="4431" xr:uid="{00000000-0005-0000-0000-000036140000}"/>
    <cellStyle name="Normal 28 4 10" xfId="8570" xr:uid="{00000000-0005-0000-0000-000037140000}"/>
    <cellStyle name="Normal 28 4 11" xfId="8582" xr:uid="{00000000-0005-0000-0000-000038140000}"/>
    <cellStyle name="Normal 28 4 12" xfId="8304" xr:uid="{00000000-0005-0000-0000-000039140000}"/>
    <cellStyle name="Normal 28 4 13" xfId="7330" xr:uid="{00000000-0005-0000-0000-00003A140000}"/>
    <cellStyle name="Normal 28 4 14" xfId="8792" xr:uid="{00000000-0005-0000-0000-00003B140000}"/>
    <cellStyle name="Normal 28 4 15" xfId="8826" xr:uid="{00000000-0005-0000-0000-00003C140000}"/>
    <cellStyle name="Normal 28 4 2" xfId="7400" xr:uid="{00000000-0005-0000-0000-00003D140000}"/>
    <cellStyle name="Normal 28 4 2 2" xfId="8076" xr:uid="{00000000-0005-0000-0000-00003E140000}"/>
    <cellStyle name="Normal 28 4 3" xfId="7713" xr:uid="{00000000-0005-0000-0000-00003F140000}"/>
    <cellStyle name="Normal 28 4 3 2" xfId="8035" xr:uid="{00000000-0005-0000-0000-000040140000}"/>
    <cellStyle name="Normal 28 4 4" xfId="7831" xr:uid="{00000000-0005-0000-0000-000041140000}"/>
    <cellStyle name="Normal 28 4 4 2" xfId="8157" xr:uid="{00000000-0005-0000-0000-000042140000}"/>
    <cellStyle name="Normal 28 4 5" xfId="7941" xr:uid="{00000000-0005-0000-0000-000043140000}"/>
    <cellStyle name="Normal 28 4 6" xfId="8473" xr:uid="{00000000-0005-0000-0000-000044140000}"/>
    <cellStyle name="Normal 28 4 7" xfId="8448" xr:uid="{00000000-0005-0000-0000-000045140000}"/>
    <cellStyle name="Normal 28 4 8" xfId="8685" xr:uid="{00000000-0005-0000-0000-000046140000}"/>
    <cellStyle name="Normal 28 4 9" xfId="8271" xr:uid="{00000000-0005-0000-0000-000047140000}"/>
    <cellStyle name="Normal 28 5" xfId="4432" xr:uid="{00000000-0005-0000-0000-000048140000}"/>
    <cellStyle name="Normal 28 6" xfId="4433" xr:uid="{00000000-0005-0000-0000-000049140000}"/>
    <cellStyle name="Normal 28 7" xfId="4434" xr:uid="{00000000-0005-0000-0000-00004A140000}"/>
    <cellStyle name="Normal 29" xfId="4435" xr:uid="{00000000-0005-0000-0000-00004B140000}"/>
    <cellStyle name="Normal 29 2" xfId="4436" xr:uid="{00000000-0005-0000-0000-00004C140000}"/>
    <cellStyle name="Normal 29 3" xfId="4437" xr:uid="{00000000-0005-0000-0000-00004D140000}"/>
    <cellStyle name="Normal 3" xfId="4438" xr:uid="{00000000-0005-0000-0000-00004E140000}"/>
    <cellStyle name="Normal 3 10" xfId="4439" xr:uid="{00000000-0005-0000-0000-00004F140000}"/>
    <cellStyle name="Normal 3 10 10" xfId="4440" xr:uid="{00000000-0005-0000-0000-000050140000}"/>
    <cellStyle name="Normal 3 10 11" xfId="4441" xr:uid="{00000000-0005-0000-0000-000051140000}"/>
    <cellStyle name="Normal 3 10 11 2" xfId="7615" xr:uid="{00000000-0005-0000-0000-000052140000}"/>
    <cellStyle name="Normal 3 10 11 3" xfId="8774" xr:uid="{00000000-0005-0000-0000-000053140000}"/>
    <cellStyle name="Normal 3 10 11 4" xfId="7382" xr:uid="{00000000-0005-0000-0000-000054140000}"/>
    <cellStyle name="Normal 3 10 11 5" xfId="7225" xr:uid="{00000000-0005-0000-0000-000055140000}"/>
    <cellStyle name="Normal 3 10 12" xfId="4442" xr:uid="{00000000-0005-0000-0000-000056140000}"/>
    <cellStyle name="Normal 3 10 13" xfId="4443" xr:uid="{00000000-0005-0000-0000-000057140000}"/>
    <cellStyle name="Normal 3 10 14" xfId="4444" xr:uid="{00000000-0005-0000-0000-000058140000}"/>
    <cellStyle name="Normal 3 10 14 2" xfId="8077" xr:uid="{00000000-0005-0000-0000-000059140000}"/>
    <cellStyle name="Normal 3 10 14 3" xfId="7757" xr:uid="{00000000-0005-0000-0000-00005A140000}"/>
    <cellStyle name="Normal 3 10 15" xfId="4445" xr:uid="{00000000-0005-0000-0000-00005B140000}"/>
    <cellStyle name="Normal 3 10 15 2" xfId="8034" xr:uid="{00000000-0005-0000-0000-00005C140000}"/>
    <cellStyle name="Normal 3 10 15 3" xfId="7712" xr:uid="{00000000-0005-0000-0000-00005D140000}"/>
    <cellStyle name="Normal 3 10 16" xfId="4446" xr:uid="{00000000-0005-0000-0000-00005E140000}"/>
    <cellStyle name="Normal 3 10 16 2" xfId="8158" xr:uid="{00000000-0005-0000-0000-00005F140000}"/>
    <cellStyle name="Normal 3 10 16 3" xfId="7832" xr:uid="{00000000-0005-0000-0000-000060140000}"/>
    <cellStyle name="Normal 3 10 17" xfId="4447" xr:uid="{00000000-0005-0000-0000-000061140000}"/>
    <cellStyle name="Normal 3 10 17 2" xfId="7905" xr:uid="{00000000-0005-0000-0000-000062140000}"/>
    <cellStyle name="Normal 3 10 18" xfId="4448" xr:uid="{00000000-0005-0000-0000-000063140000}"/>
    <cellStyle name="Normal 3 10 18 2" xfId="8235" xr:uid="{00000000-0005-0000-0000-000064140000}"/>
    <cellStyle name="Normal 3 10 19" xfId="4449" xr:uid="{00000000-0005-0000-0000-000065140000}"/>
    <cellStyle name="Normal 3 10 19 2" xfId="8636" xr:uid="{00000000-0005-0000-0000-000066140000}"/>
    <cellStyle name="Normal 3 10 2" xfId="4450" xr:uid="{00000000-0005-0000-0000-000067140000}"/>
    <cellStyle name="Normal 3 10 20" xfId="4451" xr:uid="{00000000-0005-0000-0000-000068140000}"/>
    <cellStyle name="Normal 3 10 20 2" xfId="8318" xr:uid="{00000000-0005-0000-0000-000069140000}"/>
    <cellStyle name="Normal 3 10 21" xfId="4452" xr:uid="{00000000-0005-0000-0000-00006A140000}"/>
    <cellStyle name="Normal 3 10 21 2" xfId="8556" xr:uid="{00000000-0005-0000-0000-00006B140000}"/>
    <cellStyle name="Normal 3 10 22" xfId="4453" xr:uid="{00000000-0005-0000-0000-00006C140000}"/>
    <cellStyle name="Normal 3 10 22 2" xfId="8398" xr:uid="{00000000-0005-0000-0000-00006D140000}"/>
    <cellStyle name="Normal 3 10 23" xfId="4454" xr:uid="{00000000-0005-0000-0000-00006E140000}"/>
    <cellStyle name="Normal 3 10 24" xfId="8563" xr:uid="{00000000-0005-0000-0000-00006F140000}"/>
    <cellStyle name="Normal 3 10 25" xfId="7445" xr:uid="{00000000-0005-0000-0000-000070140000}"/>
    <cellStyle name="Normal 3 10 26" xfId="7298" xr:uid="{00000000-0005-0000-0000-000071140000}"/>
    <cellStyle name="Normal 3 10 3" xfId="4455" xr:uid="{00000000-0005-0000-0000-000072140000}"/>
    <cellStyle name="Normal 3 10 4" xfId="4456" xr:uid="{00000000-0005-0000-0000-000073140000}"/>
    <cellStyle name="Normal 3 10 5" xfId="4457" xr:uid="{00000000-0005-0000-0000-000074140000}"/>
    <cellStyle name="Normal 3 10 6" xfId="4458" xr:uid="{00000000-0005-0000-0000-000075140000}"/>
    <cellStyle name="Normal 3 10 7" xfId="4459" xr:uid="{00000000-0005-0000-0000-000076140000}"/>
    <cellStyle name="Normal 3 10 8" xfId="4460" xr:uid="{00000000-0005-0000-0000-000077140000}"/>
    <cellStyle name="Normal 3 10 9" xfId="4461" xr:uid="{00000000-0005-0000-0000-000078140000}"/>
    <cellStyle name="Normal 3 11" xfId="4462" xr:uid="{00000000-0005-0000-0000-000079140000}"/>
    <cellStyle name="Normal 3 11 10" xfId="4463" xr:uid="{00000000-0005-0000-0000-00007A140000}"/>
    <cellStyle name="Normal 3 11 11" xfId="4464" xr:uid="{00000000-0005-0000-0000-00007B140000}"/>
    <cellStyle name="Normal 3 11 11 2" xfId="7616" xr:uid="{00000000-0005-0000-0000-00007C140000}"/>
    <cellStyle name="Normal 3 11 11 3" xfId="8775" xr:uid="{00000000-0005-0000-0000-00007D140000}"/>
    <cellStyle name="Normal 3 11 11 4" xfId="7383" xr:uid="{00000000-0005-0000-0000-00007E140000}"/>
    <cellStyle name="Normal 3 11 11 5" xfId="7229" xr:uid="{00000000-0005-0000-0000-00007F140000}"/>
    <cellStyle name="Normal 3 11 12" xfId="4465" xr:uid="{00000000-0005-0000-0000-000080140000}"/>
    <cellStyle name="Normal 3 11 13" xfId="4466" xr:uid="{00000000-0005-0000-0000-000081140000}"/>
    <cellStyle name="Normal 3 11 14" xfId="4467" xr:uid="{00000000-0005-0000-0000-000082140000}"/>
    <cellStyle name="Normal 3 11 14 2" xfId="8078" xr:uid="{00000000-0005-0000-0000-000083140000}"/>
    <cellStyle name="Normal 3 11 14 3" xfId="7758" xr:uid="{00000000-0005-0000-0000-000084140000}"/>
    <cellStyle name="Normal 3 11 15" xfId="4468" xr:uid="{00000000-0005-0000-0000-000085140000}"/>
    <cellStyle name="Normal 3 11 15 2" xfId="8033" xr:uid="{00000000-0005-0000-0000-000086140000}"/>
    <cellStyle name="Normal 3 11 15 3" xfId="7711" xr:uid="{00000000-0005-0000-0000-000087140000}"/>
    <cellStyle name="Normal 3 11 16" xfId="4469" xr:uid="{00000000-0005-0000-0000-000088140000}"/>
    <cellStyle name="Normal 3 11 16 2" xfId="8159" xr:uid="{00000000-0005-0000-0000-000089140000}"/>
    <cellStyle name="Normal 3 11 16 3" xfId="7833" xr:uid="{00000000-0005-0000-0000-00008A140000}"/>
    <cellStyle name="Normal 3 11 17" xfId="4470" xr:uid="{00000000-0005-0000-0000-00008B140000}"/>
    <cellStyle name="Normal 3 11 17 2" xfId="7908" xr:uid="{00000000-0005-0000-0000-00008C140000}"/>
    <cellStyle name="Normal 3 11 18" xfId="4471" xr:uid="{00000000-0005-0000-0000-00008D140000}"/>
    <cellStyle name="Normal 3 11 18 2" xfId="8238" xr:uid="{00000000-0005-0000-0000-00008E140000}"/>
    <cellStyle name="Normal 3 11 19" xfId="4472" xr:uid="{00000000-0005-0000-0000-00008F140000}"/>
    <cellStyle name="Normal 3 11 19 2" xfId="8632" xr:uid="{00000000-0005-0000-0000-000090140000}"/>
    <cellStyle name="Normal 3 11 2" xfId="4473" xr:uid="{00000000-0005-0000-0000-000091140000}"/>
    <cellStyle name="Normal 3 11 20" xfId="4474" xr:uid="{00000000-0005-0000-0000-000092140000}"/>
    <cellStyle name="Normal 3 11 20 2" xfId="8321" xr:uid="{00000000-0005-0000-0000-000093140000}"/>
    <cellStyle name="Normal 3 11 21" xfId="4475" xr:uid="{00000000-0005-0000-0000-000094140000}"/>
    <cellStyle name="Normal 3 11 21 2" xfId="8553" xr:uid="{00000000-0005-0000-0000-000095140000}"/>
    <cellStyle name="Normal 3 11 22" xfId="4476" xr:uid="{00000000-0005-0000-0000-000096140000}"/>
    <cellStyle name="Normal 3 11 22 2" xfId="8402" xr:uid="{00000000-0005-0000-0000-000097140000}"/>
    <cellStyle name="Normal 3 11 23" xfId="4477" xr:uid="{00000000-0005-0000-0000-000098140000}"/>
    <cellStyle name="Normal 3 11 24" xfId="8522" xr:uid="{00000000-0005-0000-0000-000099140000}"/>
    <cellStyle name="Normal 3 11 25" xfId="7444" xr:uid="{00000000-0005-0000-0000-00009A140000}"/>
    <cellStyle name="Normal 3 11 26" xfId="7299" xr:uid="{00000000-0005-0000-0000-00009B140000}"/>
    <cellStyle name="Normal 3 11 3" xfId="4478" xr:uid="{00000000-0005-0000-0000-00009C140000}"/>
    <cellStyle name="Normal 3 11 4" xfId="4479" xr:uid="{00000000-0005-0000-0000-00009D140000}"/>
    <cellStyle name="Normal 3 11 5" xfId="4480" xr:uid="{00000000-0005-0000-0000-00009E140000}"/>
    <cellStyle name="Normal 3 11 6" xfId="4481" xr:uid="{00000000-0005-0000-0000-00009F140000}"/>
    <cellStyle name="Normal 3 11 7" xfId="4482" xr:uid="{00000000-0005-0000-0000-0000A0140000}"/>
    <cellStyle name="Normal 3 11 8" xfId="4483" xr:uid="{00000000-0005-0000-0000-0000A1140000}"/>
    <cellStyle name="Normal 3 11 9" xfId="4484" xr:uid="{00000000-0005-0000-0000-0000A2140000}"/>
    <cellStyle name="Normal 3 12" xfId="4485" xr:uid="{00000000-0005-0000-0000-0000A3140000}"/>
    <cellStyle name="Normal 3 12 10" xfId="4486" xr:uid="{00000000-0005-0000-0000-0000A4140000}"/>
    <cellStyle name="Normal 3 12 10 2" xfId="8241" xr:uid="{00000000-0005-0000-0000-0000A5140000}"/>
    <cellStyle name="Normal 3 12 11" xfId="4487" xr:uid="{00000000-0005-0000-0000-0000A6140000}"/>
    <cellStyle name="Normal 3 12 11 2" xfId="8629" xr:uid="{00000000-0005-0000-0000-0000A7140000}"/>
    <cellStyle name="Normal 3 12 12" xfId="4488" xr:uid="{00000000-0005-0000-0000-0000A8140000}"/>
    <cellStyle name="Normal 3 12 12 2" xfId="8325" xr:uid="{00000000-0005-0000-0000-0000A9140000}"/>
    <cellStyle name="Normal 3 12 13" xfId="4489" xr:uid="{00000000-0005-0000-0000-0000AA140000}"/>
    <cellStyle name="Normal 3 12 13 2" xfId="8550" xr:uid="{00000000-0005-0000-0000-0000AB140000}"/>
    <cellStyle name="Normal 3 12 14" xfId="4490" xr:uid="{00000000-0005-0000-0000-0000AC140000}"/>
    <cellStyle name="Normal 3 12 14 2" xfId="8406" xr:uid="{00000000-0005-0000-0000-0000AD140000}"/>
    <cellStyle name="Normal 3 12 15" xfId="4491" xr:uid="{00000000-0005-0000-0000-0000AE140000}"/>
    <cellStyle name="Normal 3 12 16" xfId="4492" xr:uid="{00000000-0005-0000-0000-0000AF140000}"/>
    <cellStyle name="Normal 3 12 17" xfId="4493" xr:uid="{00000000-0005-0000-0000-0000B0140000}"/>
    <cellStyle name="Normal 3 12 17 2" xfId="7443" xr:uid="{00000000-0005-0000-0000-0000B1140000}"/>
    <cellStyle name="Normal 3 12 18" xfId="4494" xr:uid="{00000000-0005-0000-0000-0000B2140000}"/>
    <cellStyle name="Normal 3 12 18 2" xfId="7300" xr:uid="{00000000-0005-0000-0000-0000B3140000}"/>
    <cellStyle name="Normal 3 12 19" xfId="4495" xr:uid="{00000000-0005-0000-0000-0000B4140000}"/>
    <cellStyle name="Normal 3 12 2" xfId="4496" xr:uid="{00000000-0005-0000-0000-0000B5140000}"/>
    <cellStyle name="Normal 3 12 2 2" xfId="7402" xr:uid="{00000000-0005-0000-0000-0000B6140000}"/>
    <cellStyle name="Normal 3 12 2 3" xfId="7329" xr:uid="{00000000-0005-0000-0000-0000B7140000}"/>
    <cellStyle name="Normal 3 12 2 4" xfId="7347" xr:uid="{00000000-0005-0000-0000-0000B8140000}"/>
    <cellStyle name="Normal 3 12 2 5" xfId="7235" xr:uid="{00000000-0005-0000-0000-0000B9140000}"/>
    <cellStyle name="Normal 3 12 20" xfId="4497" xr:uid="{00000000-0005-0000-0000-0000BA140000}"/>
    <cellStyle name="Normal 3 12 21" xfId="4498" xr:uid="{00000000-0005-0000-0000-0000BB140000}"/>
    <cellStyle name="Normal 3 12 22" xfId="4499" xr:uid="{00000000-0005-0000-0000-0000BC140000}"/>
    <cellStyle name="Normal 3 12 23" xfId="4500" xr:uid="{00000000-0005-0000-0000-0000BD140000}"/>
    <cellStyle name="Normal 3 12 3" xfId="4501" xr:uid="{00000000-0005-0000-0000-0000BE140000}"/>
    <cellStyle name="Normal 3 12 4" xfId="4502" xr:uid="{00000000-0005-0000-0000-0000BF140000}"/>
    <cellStyle name="Normal 3 12 5" xfId="4503" xr:uid="{00000000-0005-0000-0000-0000C0140000}"/>
    <cellStyle name="Normal 3 12 6" xfId="4504" xr:uid="{00000000-0005-0000-0000-0000C1140000}"/>
    <cellStyle name="Normal 3 12 6 2" xfId="8079" xr:uid="{00000000-0005-0000-0000-0000C2140000}"/>
    <cellStyle name="Normal 3 12 6 3" xfId="7759" xr:uid="{00000000-0005-0000-0000-0000C3140000}"/>
    <cellStyle name="Normal 3 12 7" xfId="4505" xr:uid="{00000000-0005-0000-0000-0000C4140000}"/>
    <cellStyle name="Normal 3 12 7 2" xfId="8032" xr:uid="{00000000-0005-0000-0000-0000C5140000}"/>
    <cellStyle name="Normal 3 12 7 3" xfId="7710" xr:uid="{00000000-0005-0000-0000-0000C6140000}"/>
    <cellStyle name="Normal 3 12 8" xfId="4506" xr:uid="{00000000-0005-0000-0000-0000C7140000}"/>
    <cellStyle name="Normal 3 12 8 2" xfId="8160" xr:uid="{00000000-0005-0000-0000-0000C8140000}"/>
    <cellStyle name="Normal 3 12 8 3" xfId="7834" xr:uid="{00000000-0005-0000-0000-0000C9140000}"/>
    <cellStyle name="Normal 3 12 9" xfId="4507" xr:uid="{00000000-0005-0000-0000-0000CA140000}"/>
    <cellStyle name="Normal 3 12 9 2" xfId="7911" xr:uid="{00000000-0005-0000-0000-0000CB140000}"/>
    <cellStyle name="Normal 3 13" xfId="4508" xr:uid="{00000000-0005-0000-0000-0000CC140000}"/>
    <cellStyle name="Normal 3 13 10" xfId="4509" xr:uid="{00000000-0005-0000-0000-0000CD140000}"/>
    <cellStyle name="Normal 3 13 10 2" xfId="8244" xr:uid="{00000000-0005-0000-0000-0000CE140000}"/>
    <cellStyle name="Normal 3 13 11" xfId="4510" xr:uid="{00000000-0005-0000-0000-0000CF140000}"/>
    <cellStyle name="Normal 3 13 11 2" xfId="8626" xr:uid="{00000000-0005-0000-0000-0000D0140000}"/>
    <cellStyle name="Normal 3 13 12" xfId="4511" xr:uid="{00000000-0005-0000-0000-0000D1140000}"/>
    <cellStyle name="Normal 3 13 12 2" xfId="8328" xr:uid="{00000000-0005-0000-0000-0000D2140000}"/>
    <cellStyle name="Normal 3 13 13" xfId="4512" xr:uid="{00000000-0005-0000-0000-0000D3140000}"/>
    <cellStyle name="Normal 3 13 13 2" xfId="8547" xr:uid="{00000000-0005-0000-0000-0000D4140000}"/>
    <cellStyle name="Normal 3 13 14" xfId="4513" xr:uid="{00000000-0005-0000-0000-0000D5140000}"/>
    <cellStyle name="Normal 3 13 14 2" xfId="8409" xr:uid="{00000000-0005-0000-0000-0000D6140000}"/>
    <cellStyle name="Normal 3 13 15" xfId="4514" xr:uid="{00000000-0005-0000-0000-0000D7140000}"/>
    <cellStyle name="Normal 3 13 16" xfId="4515" xr:uid="{00000000-0005-0000-0000-0000D8140000}"/>
    <cellStyle name="Normal 3 13 17" xfId="4516" xr:uid="{00000000-0005-0000-0000-0000D9140000}"/>
    <cellStyle name="Normal 3 13 17 2" xfId="7442" xr:uid="{00000000-0005-0000-0000-0000DA140000}"/>
    <cellStyle name="Normal 3 13 18" xfId="4517" xr:uid="{00000000-0005-0000-0000-0000DB140000}"/>
    <cellStyle name="Normal 3 13 18 2" xfId="7301" xr:uid="{00000000-0005-0000-0000-0000DC140000}"/>
    <cellStyle name="Normal 3 13 19" xfId="4518" xr:uid="{00000000-0005-0000-0000-0000DD140000}"/>
    <cellStyle name="Normal 3 13 2" xfId="4519" xr:uid="{00000000-0005-0000-0000-0000DE140000}"/>
    <cellStyle name="Normal 3 13 2 2" xfId="7403" xr:uid="{00000000-0005-0000-0000-0000DF140000}"/>
    <cellStyle name="Normal 3 13 2 3" xfId="7328" xr:uid="{00000000-0005-0000-0000-0000E0140000}"/>
    <cellStyle name="Normal 3 13 2 4" xfId="7348" xr:uid="{00000000-0005-0000-0000-0000E1140000}"/>
    <cellStyle name="Normal 3 13 2 5" xfId="7241" xr:uid="{00000000-0005-0000-0000-0000E2140000}"/>
    <cellStyle name="Normal 3 13 20" xfId="4520" xr:uid="{00000000-0005-0000-0000-0000E3140000}"/>
    <cellStyle name="Normal 3 13 21" xfId="4521" xr:uid="{00000000-0005-0000-0000-0000E4140000}"/>
    <cellStyle name="Normal 3 13 22" xfId="4522" xr:uid="{00000000-0005-0000-0000-0000E5140000}"/>
    <cellStyle name="Normal 3 13 23" xfId="4523" xr:uid="{00000000-0005-0000-0000-0000E6140000}"/>
    <cellStyle name="Normal 3 13 3" xfId="4524" xr:uid="{00000000-0005-0000-0000-0000E7140000}"/>
    <cellStyle name="Normal 3 13 4" xfId="4525" xr:uid="{00000000-0005-0000-0000-0000E8140000}"/>
    <cellStyle name="Normal 3 13 5" xfId="4526" xr:uid="{00000000-0005-0000-0000-0000E9140000}"/>
    <cellStyle name="Normal 3 13 6" xfId="4527" xr:uid="{00000000-0005-0000-0000-0000EA140000}"/>
    <cellStyle name="Normal 3 13 6 2" xfId="8080" xr:uid="{00000000-0005-0000-0000-0000EB140000}"/>
    <cellStyle name="Normal 3 13 6 3" xfId="7760" xr:uid="{00000000-0005-0000-0000-0000EC140000}"/>
    <cellStyle name="Normal 3 13 7" xfId="4528" xr:uid="{00000000-0005-0000-0000-0000ED140000}"/>
    <cellStyle name="Normal 3 13 7 2" xfId="8031" xr:uid="{00000000-0005-0000-0000-0000EE140000}"/>
    <cellStyle name="Normal 3 13 7 3" xfId="7709" xr:uid="{00000000-0005-0000-0000-0000EF140000}"/>
    <cellStyle name="Normal 3 13 8" xfId="4529" xr:uid="{00000000-0005-0000-0000-0000F0140000}"/>
    <cellStyle name="Normal 3 13 8 2" xfId="8161" xr:uid="{00000000-0005-0000-0000-0000F1140000}"/>
    <cellStyle name="Normal 3 13 8 3" xfId="7835" xr:uid="{00000000-0005-0000-0000-0000F2140000}"/>
    <cellStyle name="Normal 3 13 9" xfId="4530" xr:uid="{00000000-0005-0000-0000-0000F3140000}"/>
    <cellStyle name="Normal 3 13 9 2" xfId="7914" xr:uid="{00000000-0005-0000-0000-0000F4140000}"/>
    <cellStyle name="Normal 3 14" xfId="4531" xr:uid="{00000000-0005-0000-0000-0000F5140000}"/>
    <cellStyle name="Normal 3 14 10" xfId="4532" xr:uid="{00000000-0005-0000-0000-0000F6140000}"/>
    <cellStyle name="Normal 3 14 10 2" xfId="8248" xr:uid="{00000000-0005-0000-0000-0000F7140000}"/>
    <cellStyle name="Normal 3 14 11" xfId="4533" xr:uid="{00000000-0005-0000-0000-0000F8140000}"/>
    <cellStyle name="Normal 3 14 11 2" xfId="8622" xr:uid="{00000000-0005-0000-0000-0000F9140000}"/>
    <cellStyle name="Normal 3 14 12" xfId="4534" xr:uid="{00000000-0005-0000-0000-0000FA140000}"/>
    <cellStyle name="Normal 3 14 12 2" xfId="8332" xr:uid="{00000000-0005-0000-0000-0000FB140000}"/>
    <cellStyle name="Normal 3 14 13" xfId="4535" xr:uid="{00000000-0005-0000-0000-0000FC140000}"/>
    <cellStyle name="Normal 3 14 13 2" xfId="8544" xr:uid="{00000000-0005-0000-0000-0000FD140000}"/>
    <cellStyle name="Normal 3 14 14" xfId="4536" xr:uid="{00000000-0005-0000-0000-0000FE140000}"/>
    <cellStyle name="Normal 3 14 14 2" xfId="8412" xr:uid="{00000000-0005-0000-0000-0000FF140000}"/>
    <cellStyle name="Normal 3 14 15" xfId="4537" xr:uid="{00000000-0005-0000-0000-000000150000}"/>
    <cellStyle name="Normal 3 14 16" xfId="4538" xr:uid="{00000000-0005-0000-0000-000001150000}"/>
    <cellStyle name="Normal 3 14 17" xfId="4539" xr:uid="{00000000-0005-0000-0000-000002150000}"/>
    <cellStyle name="Normal 3 14 17 2" xfId="7441" xr:uid="{00000000-0005-0000-0000-000003150000}"/>
    <cellStyle name="Normal 3 14 18" xfId="4540" xr:uid="{00000000-0005-0000-0000-000004150000}"/>
    <cellStyle name="Normal 3 14 18 2" xfId="7302" xr:uid="{00000000-0005-0000-0000-000005150000}"/>
    <cellStyle name="Normal 3 14 19" xfId="4541" xr:uid="{00000000-0005-0000-0000-000006150000}"/>
    <cellStyle name="Normal 3 14 2" xfId="4542" xr:uid="{00000000-0005-0000-0000-000007150000}"/>
    <cellStyle name="Normal 3 14 2 2" xfId="7404" xr:uid="{00000000-0005-0000-0000-000008150000}"/>
    <cellStyle name="Normal 3 14 2 3" xfId="7327" xr:uid="{00000000-0005-0000-0000-000009150000}"/>
    <cellStyle name="Normal 3 14 2 4" xfId="7349" xr:uid="{00000000-0005-0000-0000-00000A150000}"/>
    <cellStyle name="Normal 3 14 2 5" xfId="7247" xr:uid="{00000000-0005-0000-0000-00000B150000}"/>
    <cellStyle name="Normal 3 14 20" xfId="4543" xr:uid="{00000000-0005-0000-0000-00000C150000}"/>
    <cellStyle name="Normal 3 14 21" xfId="4544" xr:uid="{00000000-0005-0000-0000-00000D150000}"/>
    <cellStyle name="Normal 3 14 22" xfId="4545" xr:uid="{00000000-0005-0000-0000-00000E150000}"/>
    <cellStyle name="Normal 3 14 23" xfId="4546" xr:uid="{00000000-0005-0000-0000-00000F150000}"/>
    <cellStyle name="Normal 3 14 3" xfId="4547" xr:uid="{00000000-0005-0000-0000-000010150000}"/>
    <cellStyle name="Normal 3 14 4" xfId="4548" xr:uid="{00000000-0005-0000-0000-000011150000}"/>
    <cellStyle name="Normal 3 14 5" xfId="4549" xr:uid="{00000000-0005-0000-0000-000012150000}"/>
    <cellStyle name="Normal 3 14 6" xfId="4550" xr:uid="{00000000-0005-0000-0000-000013150000}"/>
    <cellStyle name="Normal 3 14 6 2" xfId="8081" xr:uid="{00000000-0005-0000-0000-000014150000}"/>
    <cellStyle name="Normal 3 14 6 3" xfId="7761" xr:uid="{00000000-0005-0000-0000-000015150000}"/>
    <cellStyle name="Normal 3 14 7" xfId="4551" xr:uid="{00000000-0005-0000-0000-000016150000}"/>
    <cellStyle name="Normal 3 14 7 2" xfId="8030" xr:uid="{00000000-0005-0000-0000-000017150000}"/>
    <cellStyle name="Normal 3 14 7 3" xfId="7708" xr:uid="{00000000-0005-0000-0000-000018150000}"/>
    <cellStyle name="Normal 3 14 8" xfId="4552" xr:uid="{00000000-0005-0000-0000-000019150000}"/>
    <cellStyle name="Normal 3 14 8 2" xfId="8162" xr:uid="{00000000-0005-0000-0000-00001A150000}"/>
    <cellStyle name="Normal 3 14 8 3" xfId="7836" xr:uid="{00000000-0005-0000-0000-00001B150000}"/>
    <cellStyle name="Normal 3 14 9" xfId="4553" xr:uid="{00000000-0005-0000-0000-00001C150000}"/>
    <cellStyle name="Normal 3 14 9 2" xfId="7917" xr:uid="{00000000-0005-0000-0000-00001D150000}"/>
    <cellStyle name="Normal 3 15" xfId="4554" xr:uid="{00000000-0005-0000-0000-00001E150000}"/>
    <cellStyle name="Normal 3 15 10" xfId="4555" xr:uid="{00000000-0005-0000-0000-00001F150000}"/>
    <cellStyle name="Normal 3 15 10 2" xfId="8251" xr:uid="{00000000-0005-0000-0000-000020150000}"/>
    <cellStyle name="Normal 3 15 11" xfId="4556" xr:uid="{00000000-0005-0000-0000-000021150000}"/>
    <cellStyle name="Normal 3 15 11 2" xfId="8619" xr:uid="{00000000-0005-0000-0000-000022150000}"/>
    <cellStyle name="Normal 3 15 12" xfId="4557" xr:uid="{00000000-0005-0000-0000-000023150000}"/>
    <cellStyle name="Normal 3 15 12 2" xfId="8336" xr:uid="{00000000-0005-0000-0000-000024150000}"/>
    <cellStyle name="Normal 3 15 13" xfId="4558" xr:uid="{00000000-0005-0000-0000-000025150000}"/>
    <cellStyle name="Normal 3 15 13 2" xfId="8540" xr:uid="{00000000-0005-0000-0000-000026150000}"/>
    <cellStyle name="Normal 3 15 14" xfId="4559" xr:uid="{00000000-0005-0000-0000-000027150000}"/>
    <cellStyle name="Normal 3 15 14 2" xfId="8415" xr:uid="{00000000-0005-0000-0000-000028150000}"/>
    <cellStyle name="Normal 3 15 15" xfId="4560" xr:uid="{00000000-0005-0000-0000-000029150000}"/>
    <cellStyle name="Normal 3 15 16" xfId="4561" xr:uid="{00000000-0005-0000-0000-00002A150000}"/>
    <cellStyle name="Normal 3 15 17" xfId="4562" xr:uid="{00000000-0005-0000-0000-00002B150000}"/>
    <cellStyle name="Normal 3 15 17 2" xfId="7440" xr:uid="{00000000-0005-0000-0000-00002C150000}"/>
    <cellStyle name="Normal 3 15 18" xfId="4563" xr:uid="{00000000-0005-0000-0000-00002D150000}"/>
    <cellStyle name="Normal 3 15 18 2" xfId="7303" xr:uid="{00000000-0005-0000-0000-00002E150000}"/>
    <cellStyle name="Normal 3 15 19" xfId="4564" xr:uid="{00000000-0005-0000-0000-00002F150000}"/>
    <cellStyle name="Normal 3 15 2" xfId="4565" xr:uid="{00000000-0005-0000-0000-000030150000}"/>
    <cellStyle name="Normal 3 15 2 2" xfId="7405" xr:uid="{00000000-0005-0000-0000-000031150000}"/>
    <cellStyle name="Normal 3 15 2 3" xfId="7326" xr:uid="{00000000-0005-0000-0000-000032150000}"/>
    <cellStyle name="Normal 3 15 2 4" xfId="7350" xr:uid="{00000000-0005-0000-0000-000033150000}"/>
    <cellStyle name="Normal 3 15 2 5" xfId="7253" xr:uid="{00000000-0005-0000-0000-000034150000}"/>
    <cellStyle name="Normal 3 15 20" xfId="4566" xr:uid="{00000000-0005-0000-0000-000035150000}"/>
    <cellStyle name="Normal 3 15 21" xfId="4567" xr:uid="{00000000-0005-0000-0000-000036150000}"/>
    <cellStyle name="Normal 3 15 22" xfId="4568" xr:uid="{00000000-0005-0000-0000-000037150000}"/>
    <cellStyle name="Normal 3 15 23" xfId="4569" xr:uid="{00000000-0005-0000-0000-000038150000}"/>
    <cellStyle name="Normal 3 15 3" xfId="4570" xr:uid="{00000000-0005-0000-0000-000039150000}"/>
    <cellStyle name="Normal 3 15 4" xfId="4571" xr:uid="{00000000-0005-0000-0000-00003A150000}"/>
    <cellStyle name="Normal 3 15 5" xfId="4572" xr:uid="{00000000-0005-0000-0000-00003B150000}"/>
    <cellStyle name="Normal 3 15 6" xfId="4573" xr:uid="{00000000-0005-0000-0000-00003C150000}"/>
    <cellStyle name="Normal 3 15 6 2" xfId="8082" xr:uid="{00000000-0005-0000-0000-00003D150000}"/>
    <cellStyle name="Normal 3 15 6 3" xfId="7762" xr:uid="{00000000-0005-0000-0000-00003E150000}"/>
    <cellStyle name="Normal 3 15 7" xfId="4574" xr:uid="{00000000-0005-0000-0000-00003F150000}"/>
    <cellStyle name="Normal 3 15 7 2" xfId="8029" xr:uid="{00000000-0005-0000-0000-000040150000}"/>
    <cellStyle name="Normal 3 15 7 3" xfId="7707" xr:uid="{00000000-0005-0000-0000-000041150000}"/>
    <cellStyle name="Normal 3 15 8" xfId="4575" xr:uid="{00000000-0005-0000-0000-000042150000}"/>
    <cellStyle name="Normal 3 15 8 2" xfId="8163" xr:uid="{00000000-0005-0000-0000-000043150000}"/>
    <cellStyle name="Normal 3 15 8 3" xfId="7837" xr:uid="{00000000-0005-0000-0000-000044150000}"/>
    <cellStyle name="Normal 3 15 9" xfId="4576" xr:uid="{00000000-0005-0000-0000-000045150000}"/>
    <cellStyle name="Normal 3 15 9 2" xfId="7920" xr:uid="{00000000-0005-0000-0000-000046150000}"/>
    <cellStyle name="Normal 3 16" xfId="4577" xr:uid="{00000000-0005-0000-0000-000047150000}"/>
    <cellStyle name="Normal 3 16 10" xfId="4578" xr:uid="{00000000-0005-0000-0000-000048150000}"/>
    <cellStyle name="Normal 3 16 10 2" xfId="8254" xr:uid="{00000000-0005-0000-0000-000049150000}"/>
    <cellStyle name="Normal 3 16 11" xfId="4579" xr:uid="{00000000-0005-0000-0000-00004A150000}"/>
    <cellStyle name="Normal 3 16 11 2" xfId="8616" xr:uid="{00000000-0005-0000-0000-00004B150000}"/>
    <cellStyle name="Normal 3 16 12" xfId="4580" xr:uid="{00000000-0005-0000-0000-00004C150000}"/>
    <cellStyle name="Normal 3 16 12 2" xfId="8339" xr:uid="{00000000-0005-0000-0000-00004D150000}"/>
    <cellStyle name="Normal 3 16 13" xfId="4581" xr:uid="{00000000-0005-0000-0000-00004E150000}"/>
    <cellStyle name="Normal 3 16 13 2" xfId="8536" xr:uid="{00000000-0005-0000-0000-00004F150000}"/>
    <cellStyle name="Normal 3 16 14" xfId="4582" xr:uid="{00000000-0005-0000-0000-000050150000}"/>
    <cellStyle name="Normal 3 16 14 2" xfId="8418" xr:uid="{00000000-0005-0000-0000-000051150000}"/>
    <cellStyle name="Normal 3 16 15" xfId="4583" xr:uid="{00000000-0005-0000-0000-000052150000}"/>
    <cellStyle name="Normal 3 16 16" xfId="4584" xr:uid="{00000000-0005-0000-0000-000053150000}"/>
    <cellStyle name="Normal 3 16 17" xfId="4585" xr:uid="{00000000-0005-0000-0000-000054150000}"/>
    <cellStyle name="Normal 3 16 17 2" xfId="7439" xr:uid="{00000000-0005-0000-0000-000055150000}"/>
    <cellStyle name="Normal 3 16 18" xfId="4586" xr:uid="{00000000-0005-0000-0000-000056150000}"/>
    <cellStyle name="Normal 3 16 18 2" xfId="7304" xr:uid="{00000000-0005-0000-0000-000057150000}"/>
    <cellStyle name="Normal 3 16 19" xfId="4587" xr:uid="{00000000-0005-0000-0000-000058150000}"/>
    <cellStyle name="Normal 3 16 2" xfId="4588" xr:uid="{00000000-0005-0000-0000-000059150000}"/>
    <cellStyle name="Normal 3 16 2 2" xfId="7406" xr:uid="{00000000-0005-0000-0000-00005A150000}"/>
    <cellStyle name="Normal 3 16 2 3" xfId="7325" xr:uid="{00000000-0005-0000-0000-00005B150000}"/>
    <cellStyle name="Normal 3 16 2 4" xfId="7351" xr:uid="{00000000-0005-0000-0000-00005C150000}"/>
    <cellStyle name="Normal 3 16 2 5" xfId="7259" xr:uid="{00000000-0005-0000-0000-00005D150000}"/>
    <cellStyle name="Normal 3 16 20" xfId="4589" xr:uid="{00000000-0005-0000-0000-00005E150000}"/>
    <cellStyle name="Normal 3 16 21" xfId="4590" xr:uid="{00000000-0005-0000-0000-00005F150000}"/>
    <cellStyle name="Normal 3 16 22" xfId="4591" xr:uid="{00000000-0005-0000-0000-000060150000}"/>
    <cellStyle name="Normal 3 16 23" xfId="4592" xr:uid="{00000000-0005-0000-0000-000061150000}"/>
    <cellStyle name="Normal 3 16 3" xfId="4593" xr:uid="{00000000-0005-0000-0000-000062150000}"/>
    <cellStyle name="Normal 3 16 4" xfId="4594" xr:uid="{00000000-0005-0000-0000-000063150000}"/>
    <cellStyle name="Normal 3 16 5" xfId="4595" xr:uid="{00000000-0005-0000-0000-000064150000}"/>
    <cellStyle name="Normal 3 16 6" xfId="4596" xr:uid="{00000000-0005-0000-0000-000065150000}"/>
    <cellStyle name="Normal 3 16 6 2" xfId="8083" xr:uid="{00000000-0005-0000-0000-000066150000}"/>
    <cellStyle name="Normal 3 16 6 3" xfId="7763" xr:uid="{00000000-0005-0000-0000-000067150000}"/>
    <cellStyle name="Normal 3 16 7" xfId="4597" xr:uid="{00000000-0005-0000-0000-000068150000}"/>
    <cellStyle name="Normal 3 16 7 2" xfId="8028" xr:uid="{00000000-0005-0000-0000-000069150000}"/>
    <cellStyle name="Normal 3 16 7 3" xfId="7706" xr:uid="{00000000-0005-0000-0000-00006A150000}"/>
    <cellStyle name="Normal 3 16 8" xfId="4598" xr:uid="{00000000-0005-0000-0000-00006B150000}"/>
    <cellStyle name="Normal 3 16 8 2" xfId="8164" xr:uid="{00000000-0005-0000-0000-00006C150000}"/>
    <cellStyle name="Normal 3 16 8 3" xfId="7838" xr:uid="{00000000-0005-0000-0000-00006D150000}"/>
    <cellStyle name="Normal 3 16 9" xfId="4599" xr:uid="{00000000-0005-0000-0000-00006E150000}"/>
    <cellStyle name="Normal 3 16 9 2" xfId="7923" xr:uid="{00000000-0005-0000-0000-00006F150000}"/>
    <cellStyle name="Normal 3 17" xfId="4600" xr:uid="{00000000-0005-0000-0000-000070150000}"/>
    <cellStyle name="Normal 3 17 10" xfId="4601" xr:uid="{00000000-0005-0000-0000-000071150000}"/>
    <cellStyle name="Normal 3 17 10 2" xfId="8256" xr:uid="{00000000-0005-0000-0000-000072150000}"/>
    <cellStyle name="Normal 3 17 11" xfId="4602" xr:uid="{00000000-0005-0000-0000-000073150000}"/>
    <cellStyle name="Normal 3 17 11 2" xfId="8614" xr:uid="{00000000-0005-0000-0000-000074150000}"/>
    <cellStyle name="Normal 3 17 12" xfId="4603" xr:uid="{00000000-0005-0000-0000-000075150000}"/>
    <cellStyle name="Normal 3 17 12 2" xfId="8342" xr:uid="{00000000-0005-0000-0000-000076150000}"/>
    <cellStyle name="Normal 3 17 13" xfId="4604" xr:uid="{00000000-0005-0000-0000-000077150000}"/>
    <cellStyle name="Normal 3 17 13 2" xfId="8533" xr:uid="{00000000-0005-0000-0000-000078150000}"/>
    <cellStyle name="Normal 3 17 14" xfId="4605" xr:uid="{00000000-0005-0000-0000-000079150000}"/>
    <cellStyle name="Normal 3 17 14 2" xfId="8421" xr:uid="{00000000-0005-0000-0000-00007A150000}"/>
    <cellStyle name="Normal 3 17 15" xfId="4606" xr:uid="{00000000-0005-0000-0000-00007B150000}"/>
    <cellStyle name="Normal 3 17 16" xfId="4607" xr:uid="{00000000-0005-0000-0000-00007C150000}"/>
    <cellStyle name="Normal 3 17 17" xfId="4608" xr:uid="{00000000-0005-0000-0000-00007D150000}"/>
    <cellStyle name="Normal 3 17 17 2" xfId="7438" xr:uid="{00000000-0005-0000-0000-00007E150000}"/>
    <cellStyle name="Normal 3 17 18" xfId="4609" xr:uid="{00000000-0005-0000-0000-00007F150000}"/>
    <cellStyle name="Normal 3 17 18 2" xfId="7305" xr:uid="{00000000-0005-0000-0000-000080150000}"/>
    <cellStyle name="Normal 3 17 19" xfId="4610" xr:uid="{00000000-0005-0000-0000-000081150000}"/>
    <cellStyle name="Normal 3 17 2" xfId="4611" xr:uid="{00000000-0005-0000-0000-000082150000}"/>
    <cellStyle name="Normal 3 17 2 2" xfId="7407" xr:uid="{00000000-0005-0000-0000-000083150000}"/>
    <cellStyle name="Normal 3 17 2 3" xfId="7324" xr:uid="{00000000-0005-0000-0000-000084150000}"/>
    <cellStyle name="Normal 3 17 2 4" xfId="7352" xr:uid="{00000000-0005-0000-0000-000085150000}"/>
    <cellStyle name="Normal 3 17 2 5" xfId="7264" xr:uid="{00000000-0005-0000-0000-000086150000}"/>
    <cellStyle name="Normal 3 17 20" xfId="4612" xr:uid="{00000000-0005-0000-0000-000087150000}"/>
    <cellStyle name="Normal 3 17 21" xfId="4613" xr:uid="{00000000-0005-0000-0000-000088150000}"/>
    <cellStyle name="Normal 3 17 22" xfId="4614" xr:uid="{00000000-0005-0000-0000-000089150000}"/>
    <cellStyle name="Normal 3 17 23" xfId="4615" xr:uid="{00000000-0005-0000-0000-00008A150000}"/>
    <cellStyle name="Normal 3 17 3" xfId="4616" xr:uid="{00000000-0005-0000-0000-00008B150000}"/>
    <cellStyle name="Normal 3 17 4" xfId="4617" xr:uid="{00000000-0005-0000-0000-00008C150000}"/>
    <cellStyle name="Normal 3 17 5" xfId="4618" xr:uid="{00000000-0005-0000-0000-00008D150000}"/>
    <cellStyle name="Normal 3 17 6" xfId="4619" xr:uid="{00000000-0005-0000-0000-00008E150000}"/>
    <cellStyle name="Normal 3 17 6 2" xfId="8084" xr:uid="{00000000-0005-0000-0000-00008F150000}"/>
    <cellStyle name="Normal 3 17 6 3" xfId="7764" xr:uid="{00000000-0005-0000-0000-000090150000}"/>
    <cellStyle name="Normal 3 17 7" xfId="4620" xr:uid="{00000000-0005-0000-0000-000091150000}"/>
    <cellStyle name="Normal 3 17 7 2" xfId="8027" xr:uid="{00000000-0005-0000-0000-000092150000}"/>
    <cellStyle name="Normal 3 17 7 3" xfId="7705" xr:uid="{00000000-0005-0000-0000-000093150000}"/>
    <cellStyle name="Normal 3 17 8" xfId="4621" xr:uid="{00000000-0005-0000-0000-000094150000}"/>
    <cellStyle name="Normal 3 17 8 2" xfId="8165" xr:uid="{00000000-0005-0000-0000-000095150000}"/>
    <cellStyle name="Normal 3 17 8 3" xfId="7839" xr:uid="{00000000-0005-0000-0000-000096150000}"/>
    <cellStyle name="Normal 3 17 9" xfId="4622" xr:uid="{00000000-0005-0000-0000-000097150000}"/>
    <cellStyle name="Normal 3 17 9 2" xfId="7925" xr:uid="{00000000-0005-0000-0000-000098150000}"/>
    <cellStyle name="Normal 3 18" xfId="4623" xr:uid="{00000000-0005-0000-0000-000099150000}"/>
    <cellStyle name="Normal 3 18 10" xfId="4624" xr:uid="{00000000-0005-0000-0000-00009A150000}"/>
    <cellStyle name="Normal 3 18 10 2" xfId="8258" xr:uid="{00000000-0005-0000-0000-00009B150000}"/>
    <cellStyle name="Normal 3 18 11" xfId="4625" xr:uid="{00000000-0005-0000-0000-00009C150000}"/>
    <cellStyle name="Normal 3 18 11 2" xfId="8612" xr:uid="{00000000-0005-0000-0000-00009D150000}"/>
    <cellStyle name="Normal 3 18 12" xfId="4626" xr:uid="{00000000-0005-0000-0000-00009E150000}"/>
    <cellStyle name="Normal 3 18 12 2" xfId="8345" xr:uid="{00000000-0005-0000-0000-00009F150000}"/>
    <cellStyle name="Normal 3 18 13" xfId="4627" xr:uid="{00000000-0005-0000-0000-0000A0150000}"/>
    <cellStyle name="Normal 3 18 13 2" xfId="8531" xr:uid="{00000000-0005-0000-0000-0000A1150000}"/>
    <cellStyle name="Normal 3 18 14" xfId="4628" xr:uid="{00000000-0005-0000-0000-0000A2150000}"/>
    <cellStyle name="Normal 3 18 14 2" xfId="8424" xr:uid="{00000000-0005-0000-0000-0000A3150000}"/>
    <cellStyle name="Normal 3 18 15" xfId="4629" xr:uid="{00000000-0005-0000-0000-0000A4150000}"/>
    <cellStyle name="Normal 3 18 16" xfId="4630" xr:uid="{00000000-0005-0000-0000-0000A5150000}"/>
    <cellStyle name="Normal 3 18 17" xfId="4631" xr:uid="{00000000-0005-0000-0000-0000A6150000}"/>
    <cellStyle name="Normal 3 18 18" xfId="4632" xr:uid="{00000000-0005-0000-0000-0000A7150000}"/>
    <cellStyle name="Normal 3 18 19" xfId="4633" xr:uid="{00000000-0005-0000-0000-0000A8150000}"/>
    <cellStyle name="Normal 3 18 2" xfId="4634" xr:uid="{00000000-0005-0000-0000-0000A9150000}"/>
    <cellStyle name="Normal 3 18 20" xfId="4635" xr:uid="{00000000-0005-0000-0000-0000AA150000}"/>
    <cellStyle name="Normal 3 18 21" xfId="4636" xr:uid="{00000000-0005-0000-0000-0000AB150000}"/>
    <cellStyle name="Normal 3 18 22" xfId="4637" xr:uid="{00000000-0005-0000-0000-0000AC150000}"/>
    <cellStyle name="Normal 3 18 23" xfId="4638" xr:uid="{00000000-0005-0000-0000-0000AD150000}"/>
    <cellStyle name="Normal 3 18 24" xfId="4639" xr:uid="{00000000-0005-0000-0000-0000AE150000}"/>
    <cellStyle name="Normal 3 18 25" xfId="4640" xr:uid="{00000000-0005-0000-0000-0000AF150000}"/>
    <cellStyle name="Normal 3 18 26" xfId="4641" xr:uid="{00000000-0005-0000-0000-0000B0150000}"/>
    <cellStyle name="Normal 3 18 27" xfId="7269" xr:uid="{00000000-0005-0000-0000-0000B1150000}"/>
    <cellStyle name="Normal 3 18 3" xfId="4642" xr:uid="{00000000-0005-0000-0000-0000B2150000}"/>
    <cellStyle name="Normal 3 18 4" xfId="4643" xr:uid="{00000000-0005-0000-0000-0000B3150000}"/>
    <cellStyle name="Normal 3 18 5" xfId="4644" xr:uid="{00000000-0005-0000-0000-0000B4150000}"/>
    <cellStyle name="Normal 3 18 6" xfId="4645" xr:uid="{00000000-0005-0000-0000-0000B5150000}"/>
    <cellStyle name="Normal 3 18 6 2" xfId="8085" xr:uid="{00000000-0005-0000-0000-0000B6150000}"/>
    <cellStyle name="Normal 3 18 6 3" xfId="7765" xr:uid="{00000000-0005-0000-0000-0000B7150000}"/>
    <cellStyle name="Normal 3 18 7" xfId="4646" xr:uid="{00000000-0005-0000-0000-0000B8150000}"/>
    <cellStyle name="Normal 3 18 7 2" xfId="8026" xr:uid="{00000000-0005-0000-0000-0000B9150000}"/>
    <cellStyle name="Normal 3 18 7 3" xfId="7704" xr:uid="{00000000-0005-0000-0000-0000BA150000}"/>
    <cellStyle name="Normal 3 18 8" xfId="4647" xr:uid="{00000000-0005-0000-0000-0000BB150000}"/>
    <cellStyle name="Normal 3 18 8 2" xfId="8166" xr:uid="{00000000-0005-0000-0000-0000BC150000}"/>
    <cellStyle name="Normal 3 18 8 3" xfId="7840" xr:uid="{00000000-0005-0000-0000-0000BD150000}"/>
    <cellStyle name="Normal 3 18 9" xfId="4648" xr:uid="{00000000-0005-0000-0000-0000BE150000}"/>
    <cellStyle name="Normal 3 18 9 2" xfId="7927" xr:uid="{00000000-0005-0000-0000-0000BF150000}"/>
    <cellStyle name="Normal 3 19" xfId="4649" xr:uid="{00000000-0005-0000-0000-0000C0150000}"/>
    <cellStyle name="Normal 3 19 10" xfId="4650" xr:uid="{00000000-0005-0000-0000-0000C1150000}"/>
    <cellStyle name="Normal 3 19 10 2" xfId="8260" xr:uid="{00000000-0005-0000-0000-0000C2150000}"/>
    <cellStyle name="Normal 3 19 11" xfId="4651" xr:uid="{00000000-0005-0000-0000-0000C3150000}"/>
    <cellStyle name="Normal 3 19 11 2" xfId="8610" xr:uid="{00000000-0005-0000-0000-0000C4150000}"/>
    <cellStyle name="Normal 3 19 12" xfId="4652" xr:uid="{00000000-0005-0000-0000-0000C5150000}"/>
    <cellStyle name="Normal 3 19 12 2" xfId="8347" xr:uid="{00000000-0005-0000-0000-0000C6150000}"/>
    <cellStyle name="Normal 3 19 13" xfId="4653" xr:uid="{00000000-0005-0000-0000-0000C7150000}"/>
    <cellStyle name="Normal 3 19 13 2" xfId="8529" xr:uid="{00000000-0005-0000-0000-0000C8150000}"/>
    <cellStyle name="Normal 3 19 14" xfId="4654" xr:uid="{00000000-0005-0000-0000-0000C9150000}"/>
    <cellStyle name="Normal 3 19 14 2" xfId="8426" xr:uid="{00000000-0005-0000-0000-0000CA150000}"/>
    <cellStyle name="Normal 3 19 15" xfId="4655" xr:uid="{00000000-0005-0000-0000-0000CB150000}"/>
    <cellStyle name="Normal 3 19 16" xfId="4656" xr:uid="{00000000-0005-0000-0000-0000CC150000}"/>
    <cellStyle name="Normal 3 19 17" xfId="4657" xr:uid="{00000000-0005-0000-0000-0000CD150000}"/>
    <cellStyle name="Normal 3 19 18" xfId="4658" xr:uid="{00000000-0005-0000-0000-0000CE150000}"/>
    <cellStyle name="Normal 3 19 19" xfId="4659" xr:uid="{00000000-0005-0000-0000-0000CF150000}"/>
    <cellStyle name="Normal 3 19 2" xfId="4660" xr:uid="{00000000-0005-0000-0000-0000D0150000}"/>
    <cellStyle name="Normal 3 19 20" xfId="4661" xr:uid="{00000000-0005-0000-0000-0000D1150000}"/>
    <cellStyle name="Normal 3 19 21" xfId="4662" xr:uid="{00000000-0005-0000-0000-0000D2150000}"/>
    <cellStyle name="Normal 3 19 22" xfId="4663" xr:uid="{00000000-0005-0000-0000-0000D3150000}"/>
    <cellStyle name="Normal 3 19 23" xfId="4664" xr:uid="{00000000-0005-0000-0000-0000D4150000}"/>
    <cellStyle name="Normal 3 19 24" xfId="4665" xr:uid="{00000000-0005-0000-0000-0000D5150000}"/>
    <cellStyle name="Normal 3 19 25" xfId="4666" xr:uid="{00000000-0005-0000-0000-0000D6150000}"/>
    <cellStyle name="Normal 3 19 26" xfId="4667" xr:uid="{00000000-0005-0000-0000-0000D7150000}"/>
    <cellStyle name="Normal 3 19 27" xfId="7274" xr:uid="{00000000-0005-0000-0000-0000D8150000}"/>
    <cellStyle name="Normal 3 19 3" xfId="4668" xr:uid="{00000000-0005-0000-0000-0000D9150000}"/>
    <cellStyle name="Normal 3 19 4" xfId="4669" xr:uid="{00000000-0005-0000-0000-0000DA150000}"/>
    <cellStyle name="Normal 3 19 5" xfId="4670" xr:uid="{00000000-0005-0000-0000-0000DB150000}"/>
    <cellStyle name="Normal 3 19 6" xfId="4671" xr:uid="{00000000-0005-0000-0000-0000DC150000}"/>
    <cellStyle name="Normal 3 19 6 2" xfId="8086" xr:uid="{00000000-0005-0000-0000-0000DD150000}"/>
    <cellStyle name="Normal 3 19 6 3" xfId="7766" xr:uid="{00000000-0005-0000-0000-0000DE150000}"/>
    <cellStyle name="Normal 3 19 7" xfId="4672" xr:uid="{00000000-0005-0000-0000-0000DF150000}"/>
    <cellStyle name="Normal 3 19 7 2" xfId="8025" xr:uid="{00000000-0005-0000-0000-0000E0150000}"/>
    <cellStyle name="Normal 3 19 7 3" xfId="7703" xr:uid="{00000000-0005-0000-0000-0000E1150000}"/>
    <cellStyle name="Normal 3 19 8" xfId="4673" xr:uid="{00000000-0005-0000-0000-0000E2150000}"/>
    <cellStyle name="Normal 3 19 8 2" xfId="8167" xr:uid="{00000000-0005-0000-0000-0000E3150000}"/>
    <cellStyle name="Normal 3 19 8 3" xfId="7841" xr:uid="{00000000-0005-0000-0000-0000E4150000}"/>
    <cellStyle name="Normal 3 19 9" xfId="4674" xr:uid="{00000000-0005-0000-0000-0000E5150000}"/>
    <cellStyle name="Normal 3 19 9 2" xfId="7929" xr:uid="{00000000-0005-0000-0000-0000E6150000}"/>
    <cellStyle name="Normal 3 2" xfId="21" xr:uid="{00000000-0005-0000-0000-0000E7150000}"/>
    <cellStyle name="Normal 3 2 10" xfId="4675" xr:uid="{00000000-0005-0000-0000-0000E8150000}"/>
    <cellStyle name="Normal 3 2 11" xfId="4676" xr:uid="{00000000-0005-0000-0000-0000E9150000}"/>
    <cellStyle name="Normal 3 2 12" xfId="4677" xr:uid="{00000000-0005-0000-0000-0000EA150000}"/>
    <cellStyle name="Normal 3 2 13" xfId="4678" xr:uid="{00000000-0005-0000-0000-0000EB150000}"/>
    <cellStyle name="Normal 3 2 14" xfId="4679" xr:uid="{00000000-0005-0000-0000-0000EC150000}"/>
    <cellStyle name="Normal 3 2 15" xfId="4680" xr:uid="{00000000-0005-0000-0000-0000ED150000}"/>
    <cellStyle name="Normal 3 2 16" xfId="4681" xr:uid="{00000000-0005-0000-0000-0000EE150000}"/>
    <cellStyle name="Normal 3 2 17" xfId="4682" xr:uid="{00000000-0005-0000-0000-0000EF150000}"/>
    <cellStyle name="Normal 3 2 18" xfId="4683" xr:uid="{00000000-0005-0000-0000-0000F0150000}"/>
    <cellStyle name="Normal 3 2 19" xfId="4684" xr:uid="{00000000-0005-0000-0000-0000F1150000}"/>
    <cellStyle name="Normal 3 2 2" xfId="4685" xr:uid="{00000000-0005-0000-0000-0000F2150000}"/>
    <cellStyle name="Normal 3 2 2 10" xfId="4686" xr:uid="{00000000-0005-0000-0000-0000F3150000}"/>
    <cellStyle name="Normal 3 2 2 11" xfId="4687" xr:uid="{00000000-0005-0000-0000-0000F4150000}"/>
    <cellStyle name="Normal 3 2 2 12" xfId="4688" xr:uid="{00000000-0005-0000-0000-0000F5150000}"/>
    <cellStyle name="Normal 3 2 2 13" xfId="4689" xr:uid="{00000000-0005-0000-0000-0000F6150000}"/>
    <cellStyle name="Normal 3 2 2 14" xfId="4690" xr:uid="{00000000-0005-0000-0000-0000F7150000}"/>
    <cellStyle name="Normal 3 2 2 15" xfId="4691" xr:uid="{00000000-0005-0000-0000-0000F8150000}"/>
    <cellStyle name="Normal 3 2 2 16" xfId="4692" xr:uid="{00000000-0005-0000-0000-0000F9150000}"/>
    <cellStyle name="Normal 3 2 2 17" xfId="4693" xr:uid="{00000000-0005-0000-0000-0000FA150000}"/>
    <cellStyle name="Normal 3 2 2 18" xfId="4694" xr:uid="{00000000-0005-0000-0000-0000FB150000}"/>
    <cellStyle name="Normal 3 2 2 19" xfId="4695" xr:uid="{00000000-0005-0000-0000-0000FC150000}"/>
    <cellStyle name="Normal 3 2 2 2" xfId="4696" xr:uid="{00000000-0005-0000-0000-0000FD150000}"/>
    <cellStyle name="Normal 3 2 2 20" xfId="4697" xr:uid="{00000000-0005-0000-0000-0000FE150000}"/>
    <cellStyle name="Normal 3 2 2 21" xfId="4698" xr:uid="{00000000-0005-0000-0000-0000FF150000}"/>
    <cellStyle name="Normal 3 2 2 22" xfId="4699" xr:uid="{00000000-0005-0000-0000-000000160000}"/>
    <cellStyle name="Normal 3 2 2 23" xfId="4700" xr:uid="{00000000-0005-0000-0000-000001160000}"/>
    <cellStyle name="Normal 3 2 2 24" xfId="4701" xr:uid="{00000000-0005-0000-0000-000002160000}"/>
    <cellStyle name="Normal 3 2 2 25" xfId="4702" xr:uid="{00000000-0005-0000-0000-000003160000}"/>
    <cellStyle name="Normal 3 2 2 26" xfId="4703" xr:uid="{00000000-0005-0000-0000-000004160000}"/>
    <cellStyle name="Normal 3 2 2 27" xfId="4704" xr:uid="{00000000-0005-0000-0000-000005160000}"/>
    <cellStyle name="Normal 3 2 2 28" xfId="4705" xr:uid="{00000000-0005-0000-0000-000006160000}"/>
    <cellStyle name="Normal 3 2 2 29" xfId="4706" xr:uid="{00000000-0005-0000-0000-000007160000}"/>
    <cellStyle name="Normal 3 2 2 3" xfId="4707" xr:uid="{00000000-0005-0000-0000-000008160000}"/>
    <cellStyle name="Normal 3 2 2 30" xfId="4708" xr:uid="{00000000-0005-0000-0000-000009160000}"/>
    <cellStyle name="Normal 3 2 2 31" xfId="4709" xr:uid="{00000000-0005-0000-0000-00000A160000}"/>
    <cellStyle name="Normal 3 2 2 32" xfId="4710" xr:uid="{00000000-0005-0000-0000-00000B160000}"/>
    <cellStyle name="Normal 3 2 2 33" xfId="4711" xr:uid="{00000000-0005-0000-0000-00000C160000}"/>
    <cellStyle name="Normal 3 2 2 34" xfId="8852" xr:uid="{00000000-0005-0000-0000-000052000000}"/>
    <cellStyle name="Normal 3 2 2 4" xfId="4712" xr:uid="{00000000-0005-0000-0000-00000D160000}"/>
    <cellStyle name="Normal 3 2 2 5" xfId="4713" xr:uid="{00000000-0005-0000-0000-00000E160000}"/>
    <cellStyle name="Normal 3 2 2 6" xfId="4714" xr:uid="{00000000-0005-0000-0000-00000F160000}"/>
    <cellStyle name="Normal 3 2 2 7" xfId="4715" xr:uid="{00000000-0005-0000-0000-000010160000}"/>
    <cellStyle name="Normal 3 2 2 8" xfId="4716" xr:uid="{00000000-0005-0000-0000-000011160000}"/>
    <cellStyle name="Normal 3 2 2 9" xfId="4717" xr:uid="{00000000-0005-0000-0000-000012160000}"/>
    <cellStyle name="Normal 3 2 20" xfId="4718" xr:uid="{00000000-0005-0000-0000-000013160000}"/>
    <cellStyle name="Normal 3 2 21" xfId="4719" xr:uid="{00000000-0005-0000-0000-000014160000}"/>
    <cellStyle name="Normal 3 2 22" xfId="4720" xr:uid="{00000000-0005-0000-0000-000015160000}"/>
    <cellStyle name="Normal 3 2 23" xfId="4721" xr:uid="{00000000-0005-0000-0000-000016160000}"/>
    <cellStyle name="Normal 3 2 24" xfId="4722" xr:uid="{00000000-0005-0000-0000-000017160000}"/>
    <cellStyle name="Normal 3 2 25" xfId="4723" xr:uid="{00000000-0005-0000-0000-000018160000}"/>
    <cellStyle name="Normal 3 2 25 2" xfId="8087" xr:uid="{00000000-0005-0000-0000-000019160000}"/>
    <cellStyle name="Normal 3 2 25 3" xfId="7767" xr:uid="{00000000-0005-0000-0000-00001A160000}"/>
    <cellStyle name="Normal 3 2 26" xfId="4724" xr:uid="{00000000-0005-0000-0000-00001B160000}"/>
    <cellStyle name="Normal 3 2 26 2" xfId="8024" xr:uid="{00000000-0005-0000-0000-00001C160000}"/>
    <cellStyle name="Normal 3 2 26 3" xfId="7702" xr:uid="{00000000-0005-0000-0000-00001D160000}"/>
    <cellStyle name="Normal 3 2 27" xfId="4725" xr:uid="{00000000-0005-0000-0000-00001E160000}"/>
    <cellStyle name="Normal 3 2 27 2" xfId="8168" xr:uid="{00000000-0005-0000-0000-00001F160000}"/>
    <cellStyle name="Normal 3 2 27 3" xfId="7842" xr:uid="{00000000-0005-0000-0000-000020160000}"/>
    <cellStyle name="Normal 3 2 28" xfId="4726" xr:uid="{00000000-0005-0000-0000-000021160000}"/>
    <cellStyle name="Normal 3 2 28 2" xfId="7895" xr:uid="{00000000-0005-0000-0000-000022160000}"/>
    <cellStyle name="Normal 3 2 29" xfId="4727" xr:uid="{00000000-0005-0000-0000-000023160000}"/>
    <cellStyle name="Normal 3 2 29 2" xfId="8223" xr:uid="{00000000-0005-0000-0000-000024160000}"/>
    <cellStyle name="Normal 3 2 3" xfId="4728" xr:uid="{00000000-0005-0000-0000-000025160000}"/>
    <cellStyle name="Normal 3 2 3 2" xfId="4729" xr:uid="{00000000-0005-0000-0000-000026160000}"/>
    <cellStyle name="Normal 3 2 3 2 2" xfId="7195" xr:uid="{00000000-0005-0000-0000-000027160000}"/>
    <cellStyle name="Normal 3 2 3 3" xfId="7454" xr:uid="{00000000-0005-0000-0000-000028160000}"/>
    <cellStyle name="Normal 3 2 3 4" xfId="8744" xr:uid="{00000000-0005-0000-0000-000029160000}"/>
    <cellStyle name="Normal 3 2 3 5" xfId="7191" xr:uid="{00000000-0005-0000-0000-00002A160000}"/>
    <cellStyle name="Normal 3 2 30" xfId="4730" xr:uid="{00000000-0005-0000-0000-00002B160000}"/>
    <cellStyle name="Normal 3 2 30 2" xfId="8647" xr:uid="{00000000-0005-0000-0000-00002C160000}"/>
    <cellStyle name="Normal 3 2 31" xfId="4731" xr:uid="{00000000-0005-0000-0000-00002D160000}"/>
    <cellStyle name="Normal 3 2 31 2" xfId="8306" xr:uid="{00000000-0005-0000-0000-00002E160000}"/>
    <cellStyle name="Normal 3 2 32" xfId="4732" xr:uid="{00000000-0005-0000-0000-00002F160000}"/>
    <cellStyle name="Normal 3 2 32 2" xfId="8567" xr:uid="{00000000-0005-0000-0000-000030160000}"/>
    <cellStyle name="Normal 3 2 33" xfId="4733" xr:uid="{00000000-0005-0000-0000-000031160000}"/>
    <cellStyle name="Normal 3 2 33 2" xfId="8387" xr:uid="{00000000-0005-0000-0000-000032160000}"/>
    <cellStyle name="Normal 3 2 34" xfId="4734" xr:uid="{00000000-0005-0000-0000-000033160000}"/>
    <cellStyle name="Normal 3 2 35" xfId="4735" xr:uid="{00000000-0005-0000-0000-000034160000}"/>
    <cellStyle name="Normal 3 2 36" xfId="4736" xr:uid="{00000000-0005-0000-0000-000035160000}"/>
    <cellStyle name="Normal 3 2 36 2" xfId="7456" xr:uid="{00000000-0005-0000-0000-000036160000}"/>
    <cellStyle name="Normal 3 2 37" xfId="4737" xr:uid="{00000000-0005-0000-0000-000037160000}"/>
    <cellStyle name="Normal 3 2 37 2" xfId="8746" xr:uid="{00000000-0005-0000-0000-000038160000}"/>
    <cellStyle name="Normal 3 2 38" xfId="4738" xr:uid="{00000000-0005-0000-0000-000039160000}"/>
    <cellStyle name="Normal 3 2 39" xfId="4739" xr:uid="{00000000-0005-0000-0000-00003A160000}"/>
    <cellStyle name="Normal 3 2 4" xfId="4740" xr:uid="{00000000-0005-0000-0000-00003B160000}"/>
    <cellStyle name="Normal 3 2 4 2" xfId="4741" xr:uid="{00000000-0005-0000-0000-00003C160000}"/>
    <cellStyle name="Normal 3 2 40" xfId="4742" xr:uid="{00000000-0005-0000-0000-00003D160000}"/>
    <cellStyle name="Normal 3 2 41" xfId="4743" xr:uid="{00000000-0005-0000-0000-00003E160000}"/>
    <cellStyle name="Normal 3 2 42" xfId="4744" xr:uid="{00000000-0005-0000-0000-00003F160000}"/>
    <cellStyle name="Normal 3 2 43" xfId="4745" xr:uid="{00000000-0005-0000-0000-000040160000}"/>
    <cellStyle name="Normal 3 2 44" xfId="4746" xr:uid="{00000000-0005-0000-0000-000041160000}"/>
    <cellStyle name="Normal 3 2 45" xfId="4747" xr:uid="{00000000-0005-0000-0000-000042160000}"/>
    <cellStyle name="Normal 3 2 46" xfId="4748" xr:uid="{00000000-0005-0000-0000-000043160000}"/>
    <cellStyle name="Normal 3 2 47" xfId="4749" xr:uid="{00000000-0005-0000-0000-000044160000}"/>
    <cellStyle name="Normal 3 2 48" xfId="4750" xr:uid="{00000000-0005-0000-0000-000045160000}"/>
    <cellStyle name="Normal 3 2 49" xfId="4751" xr:uid="{00000000-0005-0000-0000-000046160000}"/>
    <cellStyle name="Normal 3 2 5" xfId="4752" xr:uid="{00000000-0005-0000-0000-000047160000}"/>
    <cellStyle name="Normal 3 2 5 2" xfId="4753" xr:uid="{00000000-0005-0000-0000-000048160000}"/>
    <cellStyle name="Normal 3 2 50" xfId="4754" xr:uid="{00000000-0005-0000-0000-000049160000}"/>
    <cellStyle name="Normal 3 2 51" xfId="4755" xr:uid="{00000000-0005-0000-0000-00004A160000}"/>
    <cellStyle name="Normal 3 2 52" xfId="4756" xr:uid="{00000000-0005-0000-0000-00004B160000}"/>
    <cellStyle name="Normal 3 2 53" xfId="4757" xr:uid="{00000000-0005-0000-0000-00004C160000}"/>
    <cellStyle name="Normal 3 2 54" xfId="4758" xr:uid="{00000000-0005-0000-0000-00004D160000}"/>
    <cellStyle name="Normal 3 2 55" xfId="4759" xr:uid="{00000000-0005-0000-0000-00004E160000}"/>
    <cellStyle name="Normal 3 2 56" xfId="4760" xr:uid="{00000000-0005-0000-0000-00004F160000}"/>
    <cellStyle name="Normal 3 2 57" xfId="4761" xr:uid="{00000000-0005-0000-0000-000050160000}"/>
    <cellStyle name="Normal 3 2 58" xfId="4762" xr:uid="{00000000-0005-0000-0000-000051160000}"/>
    <cellStyle name="Normal 3 2 6" xfId="4763" xr:uid="{00000000-0005-0000-0000-000052160000}"/>
    <cellStyle name="Normal 3 2 6 2" xfId="4764" xr:uid="{00000000-0005-0000-0000-000053160000}"/>
    <cellStyle name="Normal 3 2 7" xfId="4765" xr:uid="{00000000-0005-0000-0000-000054160000}"/>
    <cellStyle name="Normal 3 2 7 2" xfId="4766" xr:uid="{00000000-0005-0000-0000-000055160000}"/>
    <cellStyle name="Normal 3 2 8" xfId="4767" xr:uid="{00000000-0005-0000-0000-000056160000}"/>
    <cellStyle name="Normal 3 2 9" xfId="4768" xr:uid="{00000000-0005-0000-0000-000057160000}"/>
    <cellStyle name="Normal 3 20" xfId="4769" xr:uid="{00000000-0005-0000-0000-000058160000}"/>
    <cellStyle name="Normal 3 20 10" xfId="4770" xr:uid="{00000000-0005-0000-0000-000059160000}"/>
    <cellStyle name="Normal 3 20 10 2" xfId="8262" xr:uid="{00000000-0005-0000-0000-00005A160000}"/>
    <cellStyle name="Normal 3 20 11" xfId="4771" xr:uid="{00000000-0005-0000-0000-00005B160000}"/>
    <cellStyle name="Normal 3 20 11 2" xfId="8608" xr:uid="{00000000-0005-0000-0000-00005C160000}"/>
    <cellStyle name="Normal 3 20 12" xfId="4772" xr:uid="{00000000-0005-0000-0000-00005D160000}"/>
    <cellStyle name="Normal 3 20 12 2" xfId="8349" xr:uid="{00000000-0005-0000-0000-00005E160000}"/>
    <cellStyle name="Normal 3 20 13" xfId="4773" xr:uid="{00000000-0005-0000-0000-00005F160000}"/>
    <cellStyle name="Normal 3 20 13 2" xfId="8527" xr:uid="{00000000-0005-0000-0000-000060160000}"/>
    <cellStyle name="Normal 3 20 14" xfId="4774" xr:uid="{00000000-0005-0000-0000-000061160000}"/>
    <cellStyle name="Normal 3 20 14 2" xfId="8428" xr:uid="{00000000-0005-0000-0000-000062160000}"/>
    <cellStyle name="Normal 3 20 15" xfId="4775" xr:uid="{00000000-0005-0000-0000-000063160000}"/>
    <cellStyle name="Normal 3 20 16" xfId="4776" xr:uid="{00000000-0005-0000-0000-000064160000}"/>
    <cellStyle name="Normal 3 20 17" xfId="4777" xr:uid="{00000000-0005-0000-0000-000065160000}"/>
    <cellStyle name="Normal 3 20 18" xfId="4778" xr:uid="{00000000-0005-0000-0000-000066160000}"/>
    <cellStyle name="Normal 3 20 19" xfId="4779" xr:uid="{00000000-0005-0000-0000-000067160000}"/>
    <cellStyle name="Normal 3 20 2" xfId="4780" xr:uid="{00000000-0005-0000-0000-000068160000}"/>
    <cellStyle name="Normal 3 20 20" xfId="4781" xr:uid="{00000000-0005-0000-0000-000069160000}"/>
    <cellStyle name="Normal 3 20 21" xfId="4782" xr:uid="{00000000-0005-0000-0000-00006A160000}"/>
    <cellStyle name="Normal 3 20 22" xfId="4783" xr:uid="{00000000-0005-0000-0000-00006B160000}"/>
    <cellStyle name="Normal 3 20 23" xfId="4784" xr:uid="{00000000-0005-0000-0000-00006C160000}"/>
    <cellStyle name="Normal 3 20 24" xfId="4785" xr:uid="{00000000-0005-0000-0000-00006D160000}"/>
    <cellStyle name="Normal 3 20 25" xfId="4786" xr:uid="{00000000-0005-0000-0000-00006E160000}"/>
    <cellStyle name="Normal 3 20 26" xfId="4787" xr:uid="{00000000-0005-0000-0000-00006F160000}"/>
    <cellStyle name="Normal 3 20 27" xfId="7278" xr:uid="{00000000-0005-0000-0000-000070160000}"/>
    <cellStyle name="Normal 3 20 3" xfId="4788" xr:uid="{00000000-0005-0000-0000-000071160000}"/>
    <cellStyle name="Normal 3 20 4" xfId="4789" xr:uid="{00000000-0005-0000-0000-000072160000}"/>
    <cellStyle name="Normal 3 20 5" xfId="4790" xr:uid="{00000000-0005-0000-0000-000073160000}"/>
    <cellStyle name="Normal 3 20 6" xfId="4791" xr:uid="{00000000-0005-0000-0000-000074160000}"/>
    <cellStyle name="Normal 3 20 6 2" xfId="8088" xr:uid="{00000000-0005-0000-0000-000075160000}"/>
    <cellStyle name="Normal 3 20 6 3" xfId="7768" xr:uid="{00000000-0005-0000-0000-000076160000}"/>
    <cellStyle name="Normal 3 20 7" xfId="4792" xr:uid="{00000000-0005-0000-0000-000077160000}"/>
    <cellStyle name="Normal 3 20 7 2" xfId="8023" xr:uid="{00000000-0005-0000-0000-000078160000}"/>
    <cellStyle name="Normal 3 20 7 3" xfId="7701" xr:uid="{00000000-0005-0000-0000-000079160000}"/>
    <cellStyle name="Normal 3 20 8" xfId="4793" xr:uid="{00000000-0005-0000-0000-00007A160000}"/>
    <cellStyle name="Normal 3 20 8 2" xfId="8169" xr:uid="{00000000-0005-0000-0000-00007B160000}"/>
    <cellStyle name="Normal 3 20 8 3" xfId="7843" xr:uid="{00000000-0005-0000-0000-00007C160000}"/>
    <cellStyle name="Normal 3 20 9" xfId="4794" xr:uid="{00000000-0005-0000-0000-00007D160000}"/>
    <cellStyle name="Normal 3 20 9 2" xfId="7931" xr:uid="{00000000-0005-0000-0000-00007E160000}"/>
    <cellStyle name="Normal 3 21" xfId="4795" xr:uid="{00000000-0005-0000-0000-00007F160000}"/>
    <cellStyle name="Normal 3 21 10" xfId="4796" xr:uid="{00000000-0005-0000-0000-000080160000}"/>
    <cellStyle name="Normal 3 21 10 2" xfId="8264" xr:uid="{00000000-0005-0000-0000-000081160000}"/>
    <cellStyle name="Normal 3 21 11" xfId="4797" xr:uid="{00000000-0005-0000-0000-000082160000}"/>
    <cellStyle name="Normal 3 21 11 2" xfId="8605" xr:uid="{00000000-0005-0000-0000-000083160000}"/>
    <cellStyle name="Normal 3 21 12" xfId="4798" xr:uid="{00000000-0005-0000-0000-000084160000}"/>
    <cellStyle name="Normal 3 21 12 2" xfId="8351" xr:uid="{00000000-0005-0000-0000-000085160000}"/>
    <cellStyle name="Normal 3 21 13" xfId="4799" xr:uid="{00000000-0005-0000-0000-000086160000}"/>
    <cellStyle name="Normal 3 21 13 2" xfId="8525" xr:uid="{00000000-0005-0000-0000-000087160000}"/>
    <cellStyle name="Normal 3 21 14" xfId="4800" xr:uid="{00000000-0005-0000-0000-000088160000}"/>
    <cellStyle name="Normal 3 21 14 2" xfId="8430" xr:uid="{00000000-0005-0000-0000-000089160000}"/>
    <cellStyle name="Normal 3 21 15" xfId="4801" xr:uid="{00000000-0005-0000-0000-00008A160000}"/>
    <cellStyle name="Normal 3 21 16" xfId="4802" xr:uid="{00000000-0005-0000-0000-00008B160000}"/>
    <cellStyle name="Normal 3 21 17" xfId="4803" xr:uid="{00000000-0005-0000-0000-00008C160000}"/>
    <cellStyle name="Normal 3 21 18" xfId="4804" xr:uid="{00000000-0005-0000-0000-00008D160000}"/>
    <cellStyle name="Normal 3 21 19" xfId="4805" xr:uid="{00000000-0005-0000-0000-00008E160000}"/>
    <cellStyle name="Normal 3 21 2" xfId="4806" xr:uid="{00000000-0005-0000-0000-00008F160000}"/>
    <cellStyle name="Normal 3 21 20" xfId="4807" xr:uid="{00000000-0005-0000-0000-000090160000}"/>
    <cellStyle name="Normal 3 21 21" xfId="4808" xr:uid="{00000000-0005-0000-0000-000091160000}"/>
    <cellStyle name="Normal 3 21 22" xfId="4809" xr:uid="{00000000-0005-0000-0000-000092160000}"/>
    <cellStyle name="Normal 3 21 23" xfId="4810" xr:uid="{00000000-0005-0000-0000-000093160000}"/>
    <cellStyle name="Normal 3 21 24" xfId="4811" xr:uid="{00000000-0005-0000-0000-000094160000}"/>
    <cellStyle name="Normal 3 21 25" xfId="4812" xr:uid="{00000000-0005-0000-0000-000095160000}"/>
    <cellStyle name="Normal 3 21 26" xfId="4813" xr:uid="{00000000-0005-0000-0000-000096160000}"/>
    <cellStyle name="Normal 3 21 27" xfId="7281" xr:uid="{00000000-0005-0000-0000-000097160000}"/>
    <cellStyle name="Normal 3 21 3" xfId="4814" xr:uid="{00000000-0005-0000-0000-000098160000}"/>
    <cellStyle name="Normal 3 21 4" xfId="4815" xr:uid="{00000000-0005-0000-0000-000099160000}"/>
    <cellStyle name="Normal 3 21 5" xfId="4816" xr:uid="{00000000-0005-0000-0000-00009A160000}"/>
    <cellStyle name="Normal 3 21 6" xfId="4817" xr:uid="{00000000-0005-0000-0000-00009B160000}"/>
    <cellStyle name="Normal 3 21 6 2" xfId="8089" xr:uid="{00000000-0005-0000-0000-00009C160000}"/>
    <cellStyle name="Normal 3 21 6 3" xfId="7769" xr:uid="{00000000-0005-0000-0000-00009D160000}"/>
    <cellStyle name="Normal 3 21 7" xfId="4818" xr:uid="{00000000-0005-0000-0000-00009E160000}"/>
    <cellStyle name="Normal 3 21 7 2" xfId="8022" xr:uid="{00000000-0005-0000-0000-00009F160000}"/>
    <cellStyle name="Normal 3 21 7 3" xfId="7700" xr:uid="{00000000-0005-0000-0000-0000A0160000}"/>
    <cellStyle name="Normal 3 21 8" xfId="4819" xr:uid="{00000000-0005-0000-0000-0000A1160000}"/>
    <cellStyle name="Normal 3 21 8 2" xfId="8170" xr:uid="{00000000-0005-0000-0000-0000A2160000}"/>
    <cellStyle name="Normal 3 21 8 3" xfId="7844" xr:uid="{00000000-0005-0000-0000-0000A3160000}"/>
    <cellStyle name="Normal 3 21 9" xfId="4820" xr:uid="{00000000-0005-0000-0000-0000A4160000}"/>
    <cellStyle name="Normal 3 21 9 2" xfId="7933" xr:uid="{00000000-0005-0000-0000-0000A5160000}"/>
    <cellStyle name="Normal 3 22" xfId="4821" xr:uid="{00000000-0005-0000-0000-0000A6160000}"/>
    <cellStyle name="Normal 3 22 10" xfId="4822" xr:uid="{00000000-0005-0000-0000-0000A7160000}"/>
    <cellStyle name="Normal 3 22 10 2" xfId="8267" xr:uid="{00000000-0005-0000-0000-0000A8160000}"/>
    <cellStyle name="Normal 3 22 11" xfId="4823" xr:uid="{00000000-0005-0000-0000-0000A9160000}"/>
    <cellStyle name="Normal 3 22 11 2" xfId="8600" xr:uid="{00000000-0005-0000-0000-0000AA160000}"/>
    <cellStyle name="Normal 3 22 12" xfId="4824" xr:uid="{00000000-0005-0000-0000-0000AB160000}"/>
    <cellStyle name="Normal 3 22 12 2" xfId="8354" xr:uid="{00000000-0005-0000-0000-0000AC160000}"/>
    <cellStyle name="Normal 3 22 13" xfId="4825" xr:uid="{00000000-0005-0000-0000-0000AD160000}"/>
    <cellStyle name="Normal 3 22 13 2" xfId="8521" xr:uid="{00000000-0005-0000-0000-0000AE160000}"/>
    <cellStyle name="Normal 3 22 14" xfId="4826" xr:uid="{00000000-0005-0000-0000-0000AF160000}"/>
    <cellStyle name="Normal 3 22 14 2" xfId="8433" xr:uid="{00000000-0005-0000-0000-0000B0160000}"/>
    <cellStyle name="Normal 3 22 15" xfId="4827" xr:uid="{00000000-0005-0000-0000-0000B1160000}"/>
    <cellStyle name="Normal 3 22 16" xfId="4828" xr:uid="{00000000-0005-0000-0000-0000B2160000}"/>
    <cellStyle name="Normal 3 22 17" xfId="4829" xr:uid="{00000000-0005-0000-0000-0000B3160000}"/>
    <cellStyle name="Normal 3 22 18" xfId="4830" xr:uid="{00000000-0005-0000-0000-0000B4160000}"/>
    <cellStyle name="Normal 3 22 19" xfId="4831" xr:uid="{00000000-0005-0000-0000-0000B5160000}"/>
    <cellStyle name="Normal 3 22 2" xfId="4832" xr:uid="{00000000-0005-0000-0000-0000B6160000}"/>
    <cellStyle name="Normal 3 22 20" xfId="4833" xr:uid="{00000000-0005-0000-0000-0000B7160000}"/>
    <cellStyle name="Normal 3 22 21" xfId="4834" xr:uid="{00000000-0005-0000-0000-0000B8160000}"/>
    <cellStyle name="Normal 3 22 22" xfId="4835" xr:uid="{00000000-0005-0000-0000-0000B9160000}"/>
    <cellStyle name="Normal 3 22 23" xfId="4836" xr:uid="{00000000-0005-0000-0000-0000BA160000}"/>
    <cellStyle name="Normal 3 22 24" xfId="4837" xr:uid="{00000000-0005-0000-0000-0000BB160000}"/>
    <cellStyle name="Normal 3 22 25" xfId="4838" xr:uid="{00000000-0005-0000-0000-0000BC160000}"/>
    <cellStyle name="Normal 3 22 26" xfId="4839" xr:uid="{00000000-0005-0000-0000-0000BD160000}"/>
    <cellStyle name="Normal 3 22 27" xfId="7288" xr:uid="{00000000-0005-0000-0000-0000BE160000}"/>
    <cellStyle name="Normal 3 22 3" xfId="4840" xr:uid="{00000000-0005-0000-0000-0000BF160000}"/>
    <cellStyle name="Normal 3 22 4" xfId="4841" xr:uid="{00000000-0005-0000-0000-0000C0160000}"/>
    <cellStyle name="Normal 3 22 5" xfId="4842" xr:uid="{00000000-0005-0000-0000-0000C1160000}"/>
    <cellStyle name="Normal 3 22 6" xfId="4843" xr:uid="{00000000-0005-0000-0000-0000C2160000}"/>
    <cellStyle name="Normal 3 22 6 2" xfId="8090" xr:uid="{00000000-0005-0000-0000-0000C3160000}"/>
    <cellStyle name="Normal 3 22 6 3" xfId="7770" xr:uid="{00000000-0005-0000-0000-0000C4160000}"/>
    <cellStyle name="Normal 3 22 7" xfId="4844" xr:uid="{00000000-0005-0000-0000-0000C5160000}"/>
    <cellStyle name="Normal 3 22 7 2" xfId="8021" xr:uid="{00000000-0005-0000-0000-0000C6160000}"/>
    <cellStyle name="Normal 3 22 7 3" xfId="7699" xr:uid="{00000000-0005-0000-0000-0000C7160000}"/>
    <cellStyle name="Normal 3 22 8" xfId="4845" xr:uid="{00000000-0005-0000-0000-0000C8160000}"/>
    <cellStyle name="Normal 3 22 8 2" xfId="8171" xr:uid="{00000000-0005-0000-0000-0000C9160000}"/>
    <cellStyle name="Normal 3 22 8 3" xfId="7845" xr:uid="{00000000-0005-0000-0000-0000CA160000}"/>
    <cellStyle name="Normal 3 22 9" xfId="4846" xr:uid="{00000000-0005-0000-0000-0000CB160000}"/>
    <cellStyle name="Normal 3 22 9 2" xfId="7936" xr:uid="{00000000-0005-0000-0000-0000CC160000}"/>
    <cellStyle name="Normal 3 23" xfId="4847" xr:uid="{00000000-0005-0000-0000-0000CD160000}"/>
    <cellStyle name="Normal 3 23 10" xfId="4848" xr:uid="{00000000-0005-0000-0000-0000CE160000}"/>
    <cellStyle name="Normal 3 23 11" xfId="4849" xr:uid="{00000000-0005-0000-0000-0000CF160000}"/>
    <cellStyle name="Normal 3 23 12" xfId="4850" xr:uid="{00000000-0005-0000-0000-0000D0160000}"/>
    <cellStyle name="Normal 3 23 13" xfId="4851" xr:uid="{00000000-0005-0000-0000-0000D1160000}"/>
    <cellStyle name="Normal 3 23 14" xfId="4852" xr:uid="{00000000-0005-0000-0000-0000D2160000}"/>
    <cellStyle name="Normal 3 23 15" xfId="4853" xr:uid="{00000000-0005-0000-0000-0000D3160000}"/>
    <cellStyle name="Normal 3 23 16" xfId="4854" xr:uid="{00000000-0005-0000-0000-0000D4160000}"/>
    <cellStyle name="Normal 3 23 17" xfId="4855" xr:uid="{00000000-0005-0000-0000-0000D5160000}"/>
    <cellStyle name="Normal 3 23 18" xfId="4856" xr:uid="{00000000-0005-0000-0000-0000D6160000}"/>
    <cellStyle name="Normal 3 23 19" xfId="4857" xr:uid="{00000000-0005-0000-0000-0000D7160000}"/>
    <cellStyle name="Normal 3 23 2" xfId="4858" xr:uid="{00000000-0005-0000-0000-0000D8160000}"/>
    <cellStyle name="Normal 3 23 20" xfId="4859" xr:uid="{00000000-0005-0000-0000-0000D9160000}"/>
    <cellStyle name="Normal 3 23 21" xfId="4860" xr:uid="{00000000-0005-0000-0000-0000DA160000}"/>
    <cellStyle name="Normal 3 23 22" xfId="4861" xr:uid="{00000000-0005-0000-0000-0000DB160000}"/>
    <cellStyle name="Normal 3 23 23" xfId="4862" xr:uid="{00000000-0005-0000-0000-0000DC160000}"/>
    <cellStyle name="Normal 3 23 24" xfId="4863" xr:uid="{00000000-0005-0000-0000-0000DD160000}"/>
    <cellStyle name="Normal 3 23 25" xfId="4864" xr:uid="{00000000-0005-0000-0000-0000DE160000}"/>
    <cellStyle name="Normal 3 23 26" xfId="4865" xr:uid="{00000000-0005-0000-0000-0000DF160000}"/>
    <cellStyle name="Normal 3 23 3" xfId="4866" xr:uid="{00000000-0005-0000-0000-0000E0160000}"/>
    <cellStyle name="Normal 3 23 4" xfId="4867" xr:uid="{00000000-0005-0000-0000-0000E1160000}"/>
    <cellStyle name="Normal 3 23 5" xfId="4868" xr:uid="{00000000-0005-0000-0000-0000E2160000}"/>
    <cellStyle name="Normal 3 23 6" xfId="4869" xr:uid="{00000000-0005-0000-0000-0000E3160000}"/>
    <cellStyle name="Normal 3 23 7" xfId="4870" xr:uid="{00000000-0005-0000-0000-0000E4160000}"/>
    <cellStyle name="Normal 3 23 8" xfId="4871" xr:uid="{00000000-0005-0000-0000-0000E5160000}"/>
    <cellStyle name="Normal 3 23 9" xfId="4872" xr:uid="{00000000-0005-0000-0000-0000E6160000}"/>
    <cellStyle name="Normal 3 24" xfId="4873" xr:uid="{00000000-0005-0000-0000-0000E7160000}"/>
    <cellStyle name="Normal 3 24 10" xfId="4874" xr:uid="{00000000-0005-0000-0000-0000E8160000}"/>
    <cellStyle name="Normal 3 24 11" xfId="4875" xr:uid="{00000000-0005-0000-0000-0000E9160000}"/>
    <cellStyle name="Normal 3 24 12" xfId="4876" xr:uid="{00000000-0005-0000-0000-0000EA160000}"/>
    <cellStyle name="Normal 3 24 13" xfId="4877" xr:uid="{00000000-0005-0000-0000-0000EB160000}"/>
    <cellStyle name="Normal 3 24 14" xfId="4878" xr:uid="{00000000-0005-0000-0000-0000EC160000}"/>
    <cellStyle name="Normal 3 24 15" xfId="4879" xr:uid="{00000000-0005-0000-0000-0000ED160000}"/>
    <cellStyle name="Normal 3 24 16" xfId="4880" xr:uid="{00000000-0005-0000-0000-0000EE160000}"/>
    <cellStyle name="Normal 3 24 17" xfId="4881" xr:uid="{00000000-0005-0000-0000-0000EF160000}"/>
    <cellStyle name="Normal 3 24 18" xfId="4882" xr:uid="{00000000-0005-0000-0000-0000F0160000}"/>
    <cellStyle name="Normal 3 24 19" xfId="4883" xr:uid="{00000000-0005-0000-0000-0000F1160000}"/>
    <cellStyle name="Normal 3 24 2" xfId="4884" xr:uid="{00000000-0005-0000-0000-0000F2160000}"/>
    <cellStyle name="Normal 3 24 20" xfId="4885" xr:uid="{00000000-0005-0000-0000-0000F3160000}"/>
    <cellStyle name="Normal 3 24 21" xfId="4886" xr:uid="{00000000-0005-0000-0000-0000F4160000}"/>
    <cellStyle name="Normal 3 24 22" xfId="4887" xr:uid="{00000000-0005-0000-0000-0000F5160000}"/>
    <cellStyle name="Normal 3 24 23" xfId="4888" xr:uid="{00000000-0005-0000-0000-0000F6160000}"/>
    <cellStyle name="Normal 3 24 24" xfId="4889" xr:uid="{00000000-0005-0000-0000-0000F7160000}"/>
    <cellStyle name="Normal 3 24 25" xfId="4890" xr:uid="{00000000-0005-0000-0000-0000F8160000}"/>
    <cellStyle name="Normal 3 24 26" xfId="4891" xr:uid="{00000000-0005-0000-0000-0000F9160000}"/>
    <cellStyle name="Normal 3 24 3" xfId="4892" xr:uid="{00000000-0005-0000-0000-0000FA160000}"/>
    <cellStyle name="Normal 3 24 4" xfId="4893" xr:uid="{00000000-0005-0000-0000-0000FB160000}"/>
    <cellStyle name="Normal 3 24 5" xfId="4894" xr:uid="{00000000-0005-0000-0000-0000FC160000}"/>
    <cellStyle name="Normal 3 24 6" xfId="4895" xr:uid="{00000000-0005-0000-0000-0000FD160000}"/>
    <cellStyle name="Normal 3 24 7" xfId="4896" xr:uid="{00000000-0005-0000-0000-0000FE160000}"/>
    <cellStyle name="Normal 3 24 8" xfId="4897" xr:uid="{00000000-0005-0000-0000-0000FF160000}"/>
    <cellStyle name="Normal 3 24 9" xfId="4898" xr:uid="{00000000-0005-0000-0000-000000170000}"/>
    <cellStyle name="Normal 3 25" xfId="4899" xr:uid="{00000000-0005-0000-0000-000001170000}"/>
    <cellStyle name="Normal 3 25 10" xfId="4900" xr:uid="{00000000-0005-0000-0000-000002170000}"/>
    <cellStyle name="Normal 3 25 11" xfId="4901" xr:uid="{00000000-0005-0000-0000-000003170000}"/>
    <cellStyle name="Normal 3 25 12" xfId="4902" xr:uid="{00000000-0005-0000-0000-000004170000}"/>
    <cellStyle name="Normal 3 25 13" xfId="4903" xr:uid="{00000000-0005-0000-0000-000005170000}"/>
    <cellStyle name="Normal 3 25 14" xfId="4904" xr:uid="{00000000-0005-0000-0000-000006170000}"/>
    <cellStyle name="Normal 3 25 15" xfId="4905" xr:uid="{00000000-0005-0000-0000-000007170000}"/>
    <cellStyle name="Normal 3 25 16" xfId="4906" xr:uid="{00000000-0005-0000-0000-000008170000}"/>
    <cellStyle name="Normal 3 25 17" xfId="4907" xr:uid="{00000000-0005-0000-0000-000009170000}"/>
    <cellStyle name="Normal 3 25 18" xfId="4908" xr:uid="{00000000-0005-0000-0000-00000A170000}"/>
    <cellStyle name="Normal 3 25 19" xfId="4909" xr:uid="{00000000-0005-0000-0000-00000B170000}"/>
    <cellStyle name="Normal 3 25 2" xfId="4910" xr:uid="{00000000-0005-0000-0000-00000C170000}"/>
    <cellStyle name="Normal 3 25 20" xfId="4911" xr:uid="{00000000-0005-0000-0000-00000D170000}"/>
    <cellStyle name="Normal 3 25 21" xfId="4912" xr:uid="{00000000-0005-0000-0000-00000E170000}"/>
    <cellStyle name="Normal 3 25 22" xfId="4913" xr:uid="{00000000-0005-0000-0000-00000F170000}"/>
    <cellStyle name="Normal 3 25 23" xfId="4914" xr:uid="{00000000-0005-0000-0000-000010170000}"/>
    <cellStyle name="Normal 3 25 24" xfId="4915" xr:uid="{00000000-0005-0000-0000-000011170000}"/>
    <cellStyle name="Normal 3 25 25" xfId="4916" xr:uid="{00000000-0005-0000-0000-000012170000}"/>
    <cellStyle name="Normal 3 25 26" xfId="4917" xr:uid="{00000000-0005-0000-0000-000013170000}"/>
    <cellStyle name="Normal 3 25 3" xfId="4918" xr:uid="{00000000-0005-0000-0000-000014170000}"/>
    <cellStyle name="Normal 3 25 4" xfId="4919" xr:uid="{00000000-0005-0000-0000-000015170000}"/>
    <cellStyle name="Normal 3 25 5" xfId="4920" xr:uid="{00000000-0005-0000-0000-000016170000}"/>
    <cellStyle name="Normal 3 25 6" xfId="4921" xr:uid="{00000000-0005-0000-0000-000017170000}"/>
    <cellStyle name="Normal 3 25 7" xfId="4922" xr:uid="{00000000-0005-0000-0000-000018170000}"/>
    <cellStyle name="Normal 3 25 8" xfId="4923" xr:uid="{00000000-0005-0000-0000-000019170000}"/>
    <cellStyle name="Normal 3 25 9" xfId="4924" xr:uid="{00000000-0005-0000-0000-00001A170000}"/>
    <cellStyle name="Normal 3 26" xfId="4925" xr:uid="{00000000-0005-0000-0000-00001B170000}"/>
    <cellStyle name="Normal 3 26 10" xfId="4926" xr:uid="{00000000-0005-0000-0000-00001C170000}"/>
    <cellStyle name="Normal 3 26 11" xfId="4927" xr:uid="{00000000-0005-0000-0000-00001D170000}"/>
    <cellStyle name="Normal 3 26 12" xfId="4928" xr:uid="{00000000-0005-0000-0000-00001E170000}"/>
    <cellStyle name="Normal 3 26 13" xfId="4929" xr:uid="{00000000-0005-0000-0000-00001F170000}"/>
    <cellStyle name="Normal 3 26 14" xfId="4930" xr:uid="{00000000-0005-0000-0000-000020170000}"/>
    <cellStyle name="Normal 3 26 15" xfId="4931" xr:uid="{00000000-0005-0000-0000-000021170000}"/>
    <cellStyle name="Normal 3 26 16" xfId="4932" xr:uid="{00000000-0005-0000-0000-000022170000}"/>
    <cellStyle name="Normal 3 26 17" xfId="4933" xr:uid="{00000000-0005-0000-0000-000023170000}"/>
    <cellStyle name="Normal 3 26 18" xfId="4934" xr:uid="{00000000-0005-0000-0000-000024170000}"/>
    <cellStyle name="Normal 3 26 19" xfId="4935" xr:uid="{00000000-0005-0000-0000-000025170000}"/>
    <cellStyle name="Normal 3 26 2" xfId="4936" xr:uid="{00000000-0005-0000-0000-000026170000}"/>
    <cellStyle name="Normal 3 26 20" xfId="4937" xr:uid="{00000000-0005-0000-0000-000027170000}"/>
    <cellStyle name="Normal 3 26 21" xfId="4938" xr:uid="{00000000-0005-0000-0000-000028170000}"/>
    <cellStyle name="Normal 3 26 22" xfId="4939" xr:uid="{00000000-0005-0000-0000-000029170000}"/>
    <cellStyle name="Normal 3 26 23" xfId="4940" xr:uid="{00000000-0005-0000-0000-00002A170000}"/>
    <cellStyle name="Normal 3 26 24" xfId="4941" xr:uid="{00000000-0005-0000-0000-00002B170000}"/>
    <cellStyle name="Normal 3 26 25" xfId="4942" xr:uid="{00000000-0005-0000-0000-00002C170000}"/>
    <cellStyle name="Normal 3 26 3" xfId="4943" xr:uid="{00000000-0005-0000-0000-00002D170000}"/>
    <cellStyle name="Normal 3 26 4" xfId="4944" xr:uid="{00000000-0005-0000-0000-00002E170000}"/>
    <cellStyle name="Normal 3 26 5" xfId="4945" xr:uid="{00000000-0005-0000-0000-00002F170000}"/>
    <cellStyle name="Normal 3 26 6" xfId="4946" xr:uid="{00000000-0005-0000-0000-000030170000}"/>
    <cellStyle name="Normal 3 26 7" xfId="4947" xr:uid="{00000000-0005-0000-0000-000031170000}"/>
    <cellStyle name="Normal 3 26 8" xfId="4948" xr:uid="{00000000-0005-0000-0000-000032170000}"/>
    <cellStyle name="Normal 3 26 9" xfId="4949" xr:uid="{00000000-0005-0000-0000-000033170000}"/>
    <cellStyle name="Normal 3 27" xfId="4950" xr:uid="{00000000-0005-0000-0000-000034170000}"/>
    <cellStyle name="Normal 3 27 10" xfId="4951" xr:uid="{00000000-0005-0000-0000-000035170000}"/>
    <cellStyle name="Normal 3 27 11" xfId="4952" xr:uid="{00000000-0005-0000-0000-000036170000}"/>
    <cellStyle name="Normal 3 27 12" xfId="4953" xr:uid="{00000000-0005-0000-0000-000037170000}"/>
    <cellStyle name="Normal 3 27 13" xfId="4954" xr:uid="{00000000-0005-0000-0000-000038170000}"/>
    <cellStyle name="Normal 3 27 14" xfId="4955" xr:uid="{00000000-0005-0000-0000-000039170000}"/>
    <cellStyle name="Normal 3 27 15" xfId="4956" xr:uid="{00000000-0005-0000-0000-00003A170000}"/>
    <cellStyle name="Normal 3 27 16" xfId="4957" xr:uid="{00000000-0005-0000-0000-00003B170000}"/>
    <cellStyle name="Normal 3 27 17" xfId="4958" xr:uid="{00000000-0005-0000-0000-00003C170000}"/>
    <cellStyle name="Normal 3 27 18" xfId="4959" xr:uid="{00000000-0005-0000-0000-00003D170000}"/>
    <cellStyle name="Normal 3 27 19" xfId="4960" xr:uid="{00000000-0005-0000-0000-00003E170000}"/>
    <cellStyle name="Normal 3 27 2" xfId="4961" xr:uid="{00000000-0005-0000-0000-00003F170000}"/>
    <cellStyle name="Normal 3 27 20" xfId="4962" xr:uid="{00000000-0005-0000-0000-000040170000}"/>
    <cellStyle name="Normal 3 27 21" xfId="4963" xr:uid="{00000000-0005-0000-0000-000041170000}"/>
    <cellStyle name="Normal 3 27 22" xfId="4964" xr:uid="{00000000-0005-0000-0000-000042170000}"/>
    <cellStyle name="Normal 3 27 23" xfId="4965" xr:uid="{00000000-0005-0000-0000-000043170000}"/>
    <cellStyle name="Normal 3 27 24" xfId="4966" xr:uid="{00000000-0005-0000-0000-000044170000}"/>
    <cellStyle name="Normal 3 27 25" xfId="4967" xr:uid="{00000000-0005-0000-0000-000045170000}"/>
    <cellStyle name="Normal 3 27 3" xfId="4968" xr:uid="{00000000-0005-0000-0000-000046170000}"/>
    <cellStyle name="Normal 3 27 4" xfId="4969" xr:uid="{00000000-0005-0000-0000-000047170000}"/>
    <cellStyle name="Normal 3 27 5" xfId="4970" xr:uid="{00000000-0005-0000-0000-000048170000}"/>
    <cellStyle name="Normal 3 27 6" xfId="4971" xr:uid="{00000000-0005-0000-0000-000049170000}"/>
    <cellStyle name="Normal 3 27 7" xfId="4972" xr:uid="{00000000-0005-0000-0000-00004A170000}"/>
    <cellStyle name="Normal 3 27 8" xfId="4973" xr:uid="{00000000-0005-0000-0000-00004B170000}"/>
    <cellStyle name="Normal 3 27 9" xfId="4974" xr:uid="{00000000-0005-0000-0000-00004C170000}"/>
    <cellStyle name="Normal 3 28" xfId="4975" xr:uid="{00000000-0005-0000-0000-00004D170000}"/>
    <cellStyle name="Normal 3 28 10" xfId="4976" xr:uid="{00000000-0005-0000-0000-00004E170000}"/>
    <cellStyle name="Normal 3 28 11" xfId="4977" xr:uid="{00000000-0005-0000-0000-00004F170000}"/>
    <cellStyle name="Normal 3 28 12" xfId="4978" xr:uid="{00000000-0005-0000-0000-000050170000}"/>
    <cellStyle name="Normal 3 28 13" xfId="4979" xr:uid="{00000000-0005-0000-0000-000051170000}"/>
    <cellStyle name="Normal 3 28 14" xfId="4980" xr:uid="{00000000-0005-0000-0000-000052170000}"/>
    <cellStyle name="Normal 3 28 15" xfId="4981" xr:uid="{00000000-0005-0000-0000-000053170000}"/>
    <cellStyle name="Normal 3 28 16" xfId="4982" xr:uid="{00000000-0005-0000-0000-000054170000}"/>
    <cellStyle name="Normal 3 28 17" xfId="4983" xr:uid="{00000000-0005-0000-0000-000055170000}"/>
    <cellStyle name="Normal 3 28 18" xfId="4984" xr:uid="{00000000-0005-0000-0000-000056170000}"/>
    <cellStyle name="Normal 3 28 19" xfId="4985" xr:uid="{00000000-0005-0000-0000-000057170000}"/>
    <cellStyle name="Normal 3 28 2" xfId="4986" xr:uid="{00000000-0005-0000-0000-000058170000}"/>
    <cellStyle name="Normal 3 28 20" xfId="4987" xr:uid="{00000000-0005-0000-0000-000059170000}"/>
    <cellStyle name="Normal 3 28 21" xfId="4988" xr:uid="{00000000-0005-0000-0000-00005A170000}"/>
    <cellStyle name="Normal 3 28 22" xfId="4989" xr:uid="{00000000-0005-0000-0000-00005B170000}"/>
    <cellStyle name="Normal 3 28 23" xfId="4990" xr:uid="{00000000-0005-0000-0000-00005C170000}"/>
    <cellStyle name="Normal 3 28 24" xfId="4991" xr:uid="{00000000-0005-0000-0000-00005D170000}"/>
    <cellStyle name="Normal 3 28 25" xfId="4992" xr:uid="{00000000-0005-0000-0000-00005E170000}"/>
    <cellStyle name="Normal 3 28 3" xfId="4993" xr:uid="{00000000-0005-0000-0000-00005F170000}"/>
    <cellStyle name="Normal 3 28 4" xfId="4994" xr:uid="{00000000-0005-0000-0000-000060170000}"/>
    <cellStyle name="Normal 3 28 5" xfId="4995" xr:uid="{00000000-0005-0000-0000-000061170000}"/>
    <cellStyle name="Normal 3 28 6" xfId="4996" xr:uid="{00000000-0005-0000-0000-000062170000}"/>
    <cellStyle name="Normal 3 28 7" xfId="4997" xr:uid="{00000000-0005-0000-0000-000063170000}"/>
    <cellStyle name="Normal 3 28 8" xfId="4998" xr:uid="{00000000-0005-0000-0000-000064170000}"/>
    <cellStyle name="Normal 3 28 9" xfId="4999" xr:uid="{00000000-0005-0000-0000-000065170000}"/>
    <cellStyle name="Normal 3 29" xfId="5000" xr:uid="{00000000-0005-0000-0000-000066170000}"/>
    <cellStyle name="Normal 3 29 10" xfId="5001" xr:uid="{00000000-0005-0000-0000-000067170000}"/>
    <cellStyle name="Normal 3 29 11" xfId="5002" xr:uid="{00000000-0005-0000-0000-000068170000}"/>
    <cellStyle name="Normal 3 29 12" xfId="5003" xr:uid="{00000000-0005-0000-0000-000069170000}"/>
    <cellStyle name="Normal 3 29 13" xfId="5004" xr:uid="{00000000-0005-0000-0000-00006A170000}"/>
    <cellStyle name="Normal 3 29 14" xfId="5005" xr:uid="{00000000-0005-0000-0000-00006B170000}"/>
    <cellStyle name="Normal 3 29 15" xfId="5006" xr:uid="{00000000-0005-0000-0000-00006C170000}"/>
    <cellStyle name="Normal 3 29 16" xfId="5007" xr:uid="{00000000-0005-0000-0000-00006D170000}"/>
    <cellStyle name="Normal 3 29 17" xfId="5008" xr:uid="{00000000-0005-0000-0000-00006E170000}"/>
    <cellStyle name="Normal 3 29 18" xfId="5009" xr:uid="{00000000-0005-0000-0000-00006F170000}"/>
    <cellStyle name="Normal 3 29 19" xfId="5010" xr:uid="{00000000-0005-0000-0000-000070170000}"/>
    <cellStyle name="Normal 3 29 2" xfId="5011" xr:uid="{00000000-0005-0000-0000-000071170000}"/>
    <cellStyle name="Normal 3 29 20" xfId="5012" xr:uid="{00000000-0005-0000-0000-000072170000}"/>
    <cellStyle name="Normal 3 29 21" xfId="5013" xr:uid="{00000000-0005-0000-0000-000073170000}"/>
    <cellStyle name="Normal 3 29 22" xfId="5014" xr:uid="{00000000-0005-0000-0000-000074170000}"/>
    <cellStyle name="Normal 3 29 23" xfId="5015" xr:uid="{00000000-0005-0000-0000-000075170000}"/>
    <cellStyle name="Normal 3 29 24" xfId="5016" xr:uid="{00000000-0005-0000-0000-000076170000}"/>
    <cellStyle name="Normal 3 29 25" xfId="5017" xr:uid="{00000000-0005-0000-0000-000077170000}"/>
    <cellStyle name="Normal 3 29 3" xfId="5018" xr:uid="{00000000-0005-0000-0000-000078170000}"/>
    <cellStyle name="Normal 3 29 4" xfId="5019" xr:uid="{00000000-0005-0000-0000-000079170000}"/>
    <cellStyle name="Normal 3 29 5" xfId="5020" xr:uid="{00000000-0005-0000-0000-00007A170000}"/>
    <cellStyle name="Normal 3 29 6" xfId="5021" xr:uid="{00000000-0005-0000-0000-00007B170000}"/>
    <cellStyle name="Normal 3 29 7" xfId="5022" xr:uid="{00000000-0005-0000-0000-00007C170000}"/>
    <cellStyle name="Normal 3 29 8" xfId="5023" xr:uid="{00000000-0005-0000-0000-00007D170000}"/>
    <cellStyle name="Normal 3 29 9" xfId="5024" xr:uid="{00000000-0005-0000-0000-00007E170000}"/>
    <cellStyle name="Normal 3 3" xfId="5025" xr:uid="{00000000-0005-0000-0000-00007F170000}"/>
    <cellStyle name="Normal 3 3 10" xfId="5026" xr:uid="{00000000-0005-0000-0000-000080170000}"/>
    <cellStyle name="Normal 3 3 10 10" xfId="8422" xr:uid="{00000000-0005-0000-0000-000081170000}"/>
    <cellStyle name="Normal 3 3 10 11" xfId="7267" xr:uid="{00000000-0005-0000-0000-000082170000}"/>
    <cellStyle name="Normal 3 3 10 2" xfId="7772" xr:uid="{00000000-0005-0000-0000-000083170000}"/>
    <cellStyle name="Normal 3 3 10 2 2" xfId="8092" xr:uid="{00000000-0005-0000-0000-000084170000}"/>
    <cellStyle name="Normal 3 3 10 3" xfId="7697" xr:uid="{00000000-0005-0000-0000-000085170000}"/>
    <cellStyle name="Normal 3 3 10 3 2" xfId="8019" xr:uid="{00000000-0005-0000-0000-000086170000}"/>
    <cellStyle name="Normal 3 3 10 4" xfId="7847" xr:uid="{00000000-0005-0000-0000-000087170000}"/>
    <cellStyle name="Normal 3 3 10 4 2" xfId="8173" xr:uid="{00000000-0005-0000-0000-000088170000}"/>
    <cellStyle name="Normal 3 3 10 5" xfId="7926" xr:uid="{00000000-0005-0000-0000-000089170000}"/>
    <cellStyle name="Normal 3 3 10 6" xfId="8257" xr:uid="{00000000-0005-0000-0000-00008A170000}"/>
    <cellStyle name="Normal 3 3 10 7" xfId="8613" xr:uid="{00000000-0005-0000-0000-00008B170000}"/>
    <cellStyle name="Normal 3 3 10 8" xfId="8344" xr:uid="{00000000-0005-0000-0000-00008C170000}"/>
    <cellStyle name="Normal 3 3 10 9" xfId="8532" xr:uid="{00000000-0005-0000-0000-00008D170000}"/>
    <cellStyle name="Normal 3 3 11" xfId="5027" xr:uid="{00000000-0005-0000-0000-00008E170000}"/>
    <cellStyle name="Normal 3 3 11 10" xfId="8425" xr:uid="{00000000-0005-0000-0000-00008F170000}"/>
    <cellStyle name="Normal 3 3 11 11" xfId="7272" xr:uid="{00000000-0005-0000-0000-000090170000}"/>
    <cellStyle name="Normal 3 3 11 2" xfId="7773" xr:uid="{00000000-0005-0000-0000-000091170000}"/>
    <cellStyle name="Normal 3 3 11 2 2" xfId="8093" xr:uid="{00000000-0005-0000-0000-000092170000}"/>
    <cellStyle name="Normal 3 3 11 3" xfId="7696" xr:uid="{00000000-0005-0000-0000-000093170000}"/>
    <cellStyle name="Normal 3 3 11 3 2" xfId="8018" xr:uid="{00000000-0005-0000-0000-000094170000}"/>
    <cellStyle name="Normal 3 3 11 4" xfId="7848" xr:uid="{00000000-0005-0000-0000-000095170000}"/>
    <cellStyle name="Normal 3 3 11 4 2" xfId="8174" xr:uid="{00000000-0005-0000-0000-000096170000}"/>
    <cellStyle name="Normal 3 3 11 5" xfId="7928" xr:uid="{00000000-0005-0000-0000-000097170000}"/>
    <cellStyle name="Normal 3 3 11 6" xfId="8259" xr:uid="{00000000-0005-0000-0000-000098170000}"/>
    <cellStyle name="Normal 3 3 11 7" xfId="8611" xr:uid="{00000000-0005-0000-0000-000099170000}"/>
    <cellStyle name="Normal 3 3 11 8" xfId="8346" xr:uid="{00000000-0005-0000-0000-00009A170000}"/>
    <cellStyle name="Normal 3 3 11 9" xfId="8530" xr:uid="{00000000-0005-0000-0000-00009B170000}"/>
    <cellStyle name="Normal 3 3 12" xfId="5028" xr:uid="{00000000-0005-0000-0000-00009C170000}"/>
    <cellStyle name="Normal 3 3 12 10" xfId="8427" xr:uid="{00000000-0005-0000-0000-00009D170000}"/>
    <cellStyle name="Normal 3 3 12 11" xfId="7276" xr:uid="{00000000-0005-0000-0000-00009E170000}"/>
    <cellStyle name="Normal 3 3 12 2" xfId="7774" xr:uid="{00000000-0005-0000-0000-00009F170000}"/>
    <cellStyle name="Normal 3 3 12 2 2" xfId="8094" xr:uid="{00000000-0005-0000-0000-0000A0170000}"/>
    <cellStyle name="Normal 3 3 12 3" xfId="7695" xr:uid="{00000000-0005-0000-0000-0000A1170000}"/>
    <cellStyle name="Normal 3 3 12 3 2" xfId="8017" xr:uid="{00000000-0005-0000-0000-0000A2170000}"/>
    <cellStyle name="Normal 3 3 12 4" xfId="7849" xr:uid="{00000000-0005-0000-0000-0000A3170000}"/>
    <cellStyle name="Normal 3 3 12 4 2" xfId="8175" xr:uid="{00000000-0005-0000-0000-0000A4170000}"/>
    <cellStyle name="Normal 3 3 12 5" xfId="7930" xr:uid="{00000000-0005-0000-0000-0000A5170000}"/>
    <cellStyle name="Normal 3 3 12 6" xfId="8261" xr:uid="{00000000-0005-0000-0000-0000A6170000}"/>
    <cellStyle name="Normal 3 3 12 7" xfId="8609" xr:uid="{00000000-0005-0000-0000-0000A7170000}"/>
    <cellStyle name="Normal 3 3 12 8" xfId="8348" xr:uid="{00000000-0005-0000-0000-0000A8170000}"/>
    <cellStyle name="Normal 3 3 12 9" xfId="8528" xr:uid="{00000000-0005-0000-0000-0000A9170000}"/>
    <cellStyle name="Normal 3 3 13" xfId="5029" xr:uid="{00000000-0005-0000-0000-0000AA170000}"/>
    <cellStyle name="Normal 3 3 13 10" xfId="8429" xr:uid="{00000000-0005-0000-0000-0000AB170000}"/>
    <cellStyle name="Normal 3 3 13 11" xfId="7280" xr:uid="{00000000-0005-0000-0000-0000AC170000}"/>
    <cellStyle name="Normal 3 3 13 2" xfId="7775" xr:uid="{00000000-0005-0000-0000-0000AD170000}"/>
    <cellStyle name="Normal 3 3 13 2 2" xfId="8095" xr:uid="{00000000-0005-0000-0000-0000AE170000}"/>
    <cellStyle name="Normal 3 3 13 3" xfId="7694" xr:uid="{00000000-0005-0000-0000-0000AF170000}"/>
    <cellStyle name="Normal 3 3 13 3 2" xfId="8016" xr:uid="{00000000-0005-0000-0000-0000B0170000}"/>
    <cellStyle name="Normal 3 3 13 4" xfId="7850" xr:uid="{00000000-0005-0000-0000-0000B1170000}"/>
    <cellStyle name="Normal 3 3 13 4 2" xfId="8176" xr:uid="{00000000-0005-0000-0000-0000B2170000}"/>
    <cellStyle name="Normal 3 3 13 5" xfId="7932" xr:uid="{00000000-0005-0000-0000-0000B3170000}"/>
    <cellStyle name="Normal 3 3 13 6" xfId="8263" xr:uid="{00000000-0005-0000-0000-0000B4170000}"/>
    <cellStyle name="Normal 3 3 13 7" xfId="8606" xr:uid="{00000000-0005-0000-0000-0000B5170000}"/>
    <cellStyle name="Normal 3 3 13 8" xfId="8350" xr:uid="{00000000-0005-0000-0000-0000B6170000}"/>
    <cellStyle name="Normal 3 3 13 9" xfId="8526" xr:uid="{00000000-0005-0000-0000-0000B7170000}"/>
    <cellStyle name="Normal 3 3 14" xfId="5030" xr:uid="{00000000-0005-0000-0000-0000B8170000}"/>
    <cellStyle name="Normal 3 3 14 10" xfId="8431" xr:uid="{00000000-0005-0000-0000-0000B9170000}"/>
    <cellStyle name="Normal 3 3 14 11" xfId="7283" xr:uid="{00000000-0005-0000-0000-0000BA170000}"/>
    <cellStyle name="Normal 3 3 14 2" xfId="7776" xr:uid="{00000000-0005-0000-0000-0000BB170000}"/>
    <cellStyle name="Normal 3 3 14 2 2" xfId="8096" xr:uid="{00000000-0005-0000-0000-0000BC170000}"/>
    <cellStyle name="Normal 3 3 14 3" xfId="7693" xr:uid="{00000000-0005-0000-0000-0000BD170000}"/>
    <cellStyle name="Normal 3 3 14 3 2" xfId="8015" xr:uid="{00000000-0005-0000-0000-0000BE170000}"/>
    <cellStyle name="Normal 3 3 14 4" xfId="7851" xr:uid="{00000000-0005-0000-0000-0000BF170000}"/>
    <cellStyle name="Normal 3 3 14 4 2" xfId="8177" xr:uid="{00000000-0005-0000-0000-0000C0170000}"/>
    <cellStyle name="Normal 3 3 14 5" xfId="7934" xr:uid="{00000000-0005-0000-0000-0000C1170000}"/>
    <cellStyle name="Normal 3 3 14 6" xfId="8265" xr:uid="{00000000-0005-0000-0000-0000C2170000}"/>
    <cellStyle name="Normal 3 3 14 7" xfId="8604" xr:uid="{00000000-0005-0000-0000-0000C3170000}"/>
    <cellStyle name="Normal 3 3 14 8" xfId="8352" xr:uid="{00000000-0005-0000-0000-0000C4170000}"/>
    <cellStyle name="Normal 3 3 14 9" xfId="8524" xr:uid="{00000000-0005-0000-0000-0000C5170000}"/>
    <cellStyle name="Normal 3 3 15" xfId="5031" xr:uid="{00000000-0005-0000-0000-0000C6170000}"/>
    <cellStyle name="Normal 3 3 15 10" xfId="8435" xr:uid="{00000000-0005-0000-0000-0000C7170000}"/>
    <cellStyle name="Normal 3 3 15 11" xfId="7291" xr:uid="{00000000-0005-0000-0000-0000C8170000}"/>
    <cellStyle name="Normal 3 3 15 2" xfId="7777" xr:uid="{00000000-0005-0000-0000-0000C9170000}"/>
    <cellStyle name="Normal 3 3 15 2 2" xfId="8097" xr:uid="{00000000-0005-0000-0000-0000CA170000}"/>
    <cellStyle name="Normal 3 3 15 3" xfId="7692" xr:uid="{00000000-0005-0000-0000-0000CB170000}"/>
    <cellStyle name="Normal 3 3 15 3 2" xfId="8014" xr:uid="{00000000-0005-0000-0000-0000CC170000}"/>
    <cellStyle name="Normal 3 3 15 4" xfId="7852" xr:uid="{00000000-0005-0000-0000-0000CD170000}"/>
    <cellStyle name="Normal 3 3 15 4 2" xfId="8178" xr:uid="{00000000-0005-0000-0000-0000CE170000}"/>
    <cellStyle name="Normal 3 3 15 5" xfId="7938" xr:uid="{00000000-0005-0000-0000-0000CF170000}"/>
    <cellStyle name="Normal 3 3 15 6" xfId="8269" xr:uid="{00000000-0005-0000-0000-0000D0170000}"/>
    <cellStyle name="Normal 3 3 15 7" xfId="8598" xr:uid="{00000000-0005-0000-0000-0000D1170000}"/>
    <cellStyle name="Normal 3 3 15 8" xfId="8356" xr:uid="{00000000-0005-0000-0000-0000D2170000}"/>
    <cellStyle name="Normal 3 3 15 9" xfId="8519" xr:uid="{00000000-0005-0000-0000-0000D3170000}"/>
    <cellStyle name="Normal 3 3 16" xfId="5032" xr:uid="{00000000-0005-0000-0000-0000D4170000}"/>
    <cellStyle name="Normal 3 3 16 10" xfId="8568" xr:uid="{00000000-0005-0000-0000-0000D5170000}"/>
    <cellStyle name="Normal 3 3 16 11" xfId="7401" xr:uid="{00000000-0005-0000-0000-0000D6170000}"/>
    <cellStyle name="Normal 3 3 16 2" xfId="7778" xr:uid="{00000000-0005-0000-0000-0000D7170000}"/>
    <cellStyle name="Normal 3 3 16 2 2" xfId="8098" xr:uid="{00000000-0005-0000-0000-0000D8170000}"/>
    <cellStyle name="Normal 3 3 16 3" xfId="7691" xr:uid="{00000000-0005-0000-0000-0000D9170000}"/>
    <cellStyle name="Normal 3 3 16 3 2" xfId="8013" xr:uid="{00000000-0005-0000-0000-0000DA170000}"/>
    <cellStyle name="Normal 3 3 16 4" xfId="7853" xr:uid="{00000000-0005-0000-0000-0000DB170000}"/>
    <cellStyle name="Normal 3 3 16 4 2" xfId="8179" xr:uid="{00000000-0005-0000-0000-0000DC170000}"/>
    <cellStyle name="Normal 3 3 16 5" xfId="7942" xr:uid="{00000000-0005-0000-0000-0000DD170000}"/>
    <cellStyle name="Normal 3 3 16 6" xfId="8474" xr:uid="{00000000-0005-0000-0000-0000DE170000}"/>
    <cellStyle name="Normal 3 3 16 7" xfId="8674" xr:uid="{00000000-0005-0000-0000-0000DF170000}"/>
    <cellStyle name="Normal 3 3 16 8" xfId="8285" xr:uid="{00000000-0005-0000-0000-0000E0170000}"/>
    <cellStyle name="Normal 3 3 16 9" xfId="8589" xr:uid="{00000000-0005-0000-0000-0000E1170000}"/>
    <cellStyle name="Normal 3 3 17" xfId="5033" xr:uid="{00000000-0005-0000-0000-0000E2170000}"/>
    <cellStyle name="Normal 3 3 17 10" xfId="8727" xr:uid="{00000000-0005-0000-0000-0000E3170000}"/>
    <cellStyle name="Normal 3 3 17 11" xfId="7631" xr:uid="{00000000-0005-0000-0000-0000E4170000}"/>
    <cellStyle name="Normal 3 3 17 2" xfId="7779" xr:uid="{00000000-0005-0000-0000-0000E5170000}"/>
    <cellStyle name="Normal 3 3 17 2 2" xfId="8099" xr:uid="{00000000-0005-0000-0000-0000E6170000}"/>
    <cellStyle name="Normal 3 3 17 3" xfId="7690" xr:uid="{00000000-0005-0000-0000-0000E7170000}"/>
    <cellStyle name="Normal 3 3 17 3 2" xfId="8012" xr:uid="{00000000-0005-0000-0000-0000E8170000}"/>
    <cellStyle name="Normal 3 3 17 4" xfId="7854" xr:uid="{00000000-0005-0000-0000-0000E9170000}"/>
    <cellStyle name="Normal 3 3 17 4 2" xfId="8180" xr:uid="{00000000-0005-0000-0000-0000EA170000}"/>
    <cellStyle name="Normal 3 3 17 5" xfId="7972" xr:uid="{00000000-0005-0000-0000-0000EB170000}"/>
    <cellStyle name="Normal 3 3 17 6" xfId="8692" xr:uid="{00000000-0005-0000-0000-0000EC170000}"/>
    <cellStyle name="Normal 3 3 17 7" xfId="8705" xr:uid="{00000000-0005-0000-0000-0000ED170000}"/>
    <cellStyle name="Normal 3 3 17 8" xfId="8714" xr:uid="{00000000-0005-0000-0000-0000EE170000}"/>
    <cellStyle name="Normal 3 3 17 9" xfId="8718" xr:uid="{00000000-0005-0000-0000-0000EF170000}"/>
    <cellStyle name="Normal 3 3 18" xfId="5034" xr:uid="{00000000-0005-0000-0000-0000F0170000}"/>
    <cellStyle name="Normal 3 3 18 10" xfId="8517" xr:uid="{00000000-0005-0000-0000-0000F1170000}"/>
    <cellStyle name="Normal 3 3 18 11" xfId="7577" xr:uid="{00000000-0005-0000-0000-0000F2170000}"/>
    <cellStyle name="Normal 3 3 18 2" xfId="7780" xr:uid="{00000000-0005-0000-0000-0000F3170000}"/>
    <cellStyle name="Normal 3 3 18 2 2" xfId="8100" xr:uid="{00000000-0005-0000-0000-0000F4170000}"/>
    <cellStyle name="Normal 3 3 18 3" xfId="7689" xr:uid="{00000000-0005-0000-0000-0000F5170000}"/>
    <cellStyle name="Normal 3 3 18 3 2" xfId="8011" xr:uid="{00000000-0005-0000-0000-0000F6170000}"/>
    <cellStyle name="Normal 3 3 18 4" xfId="7855" xr:uid="{00000000-0005-0000-0000-0000F7170000}"/>
    <cellStyle name="Normal 3 3 18 4 2" xfId="8181" xr:uid="{00000000-0005-0000-0000-0000F8170000}"/>
    <cellStyle name="Normal 3 3 18 5" xfId="7969" xr:uid="{00000000-0005-0000-0000-0000F9170000}"/>
    <cellStyle name="Normal 3 3 18 6" xfId="8680" xr:uid="{00000000-0005-0000-0000-0000FA170000}"/>
    <cellStyle name="Normal 3 3 18 7" xfId="8278" xr:uid="{00000000-0005-0000-0000-0000FB170000}"/>
    <cellStyle name="Normal 3 3 18 8" xfId="8595" xr:uid="{00000000-0005-0000-0000-0000FC170000}"/>
    <cellStyle name="Normal 3 3 18 9" xfId="8360" xr:uid="{00000000-0005-0000-0000-0000FD170000}"/>
    <cellStyle name="Normal 3 3 19" xfId="5035" xr:uid="{00000000-0005-0000-0000-0000FE170000}"/>
    <cellStyle name="Normal 3 3 19 2" xfId="8091" xr:uid="{00000000-0005-0000-0000-0000FF170000}"/>
    <cellStyle name="Normal 3 3 19 3" xfId="7771" xr:uid="{00000000-0005-0000-0000-000000180000}"/>
    <cellStyle name="Normal 3 3 2" xfId="5036" xr:uid="{00000000-0005-0000-0000-000001180000}"/>
    <cellStyle name="Normal 3 3 2 10" xfId="8234" xr:uid="{00000000-0005-0000-0000-000002180000}"/>
    <cellStyle name="Normal 3 3 2 11" xfId="8637" xr:uid="{00000000-0005-0000-0000-000003180000}"/>
    <cellStyle name="Normal 3 3 2 12" xfId="8317" xr:uid="{00000000-0005-0000-0000-000004180000}"/>
    <cellStyle name="Normal 3 3 2 13" xfId="8557" xr:uid="{00000000-0005-0000-0000-000005180000}"/>
    <cellStyle name="Normal 3 3 2 14" xfId="8397" xr:uid="{00000000-0005-0000-0000-000006180000}"/>
    <cellStyle name="Normal 3 3 2 15" xfId="8307" xr:uid="{00000000-0005-0000-0000-000007180000}"/>
    <cellStyle name="Normal 3 3 2 16" xfId="8534" xr:uid="{00000000-0005-0000-0000-000008180000}"/>
    <cellStyle name="Normal 3 3 2 17" xfId="7446" xr:uid="{00000000-0005-0000-0000-000009180000}"/>
    <cellStyle name="Normal 3 3 2 18" xfId="8736" xr:uid="{00000000-0005-0000-0000-00000A180000}"/>
    <cellStyle name="Normal 3 3 2 2" xfId="7220" xr:uid="{00000000-0005-0000-0000-00000B180000}"/>
    <cellStyle name="Normal 3 3 2 2 2" xfId="7408" xr:uid="{00000000-0005-0000-0000-00000C180000}"/>
    <cellStyle name="Normal 3 3 2 2 3" xfId="7323" xr:uid="{00000000-0005-0000-0000-00000D180000}"/>
    <cellStyle name="Normal 3 3 2 2 4" xfId="7353" xr:uid="{00000000-0005-0000-0000-00000E180000}"/>
    <cellStyle name="Normal 3 3 2 3" xfId="7617" xr:uid="{00000000-0005-0000-0000-00000F180000}"/>
    <cellStyle name="Normal 3 3 2 4" xfId="7582" xr:uid="{00000000-0005-0000-0000-000010180000}"/>
    <cellStyle name="Normal 3 3 2 5" xfId="7637" xr:uid="{00000000-0005-0000-0000-000011180000}"/>
    <cellStyle name="Normal 3 3 2 6" xfId="7781" xr:uid="{00000000-0005-0000-0000-000012180000}"/>
    <cellStyle name="Normal 3 3 2 6 2" xfId="8101" xr:uid="{00000000-0005-0000-0000-000013180000}"/>
    <cellStyle name="Normal 3 3 2 7" xfId="7688" xr:uid="{00000000-0005-0000-0000-000014180000}"/>
    <cellStyle name="Normal 3 3 2 7 2" xfId="8010" xr:uid="{00000000-0005-0000-0000-000015180000}"/>
    <cellStyle name="Normal 3 3 2 8" xfId="7856" xr:uid="{00000000-0005-0000-0000-000016180000}"/>
    <cellStyle name="Normal 3 3 2 8 2" xfId="8182" xr:uid="{00000000-0005-0000-0000-000017180000}"/>
    <cellStyle name="Normal 3 3 2 9" xfId="7904" xr:uid="{00000000-0005-0000-0000-000018180000}"/>
    <cellStyle name="Normal 3 3 20" xfId="5037" xr:uid="{00000000-0005-0000-0000-000019180000}"/>
    <cellStyle name="Normal 3 3 20 2" xfId="8020" xr:uid="{00000000-0005-0000-0000-00001A180000}"/>
    <cellStyle name="Normal 3 3 20 3" xfId="7698" xr:uid="{00000000-0005-0000-0000-00001B180000}"/>
    <cellStyle name="Normal 3 3 21" xfId="5038" xr:uid="{00000000-0005-0000-0000-00001C180000}"/>
    <cellStyle name="Normal 3 3 21 2" xfId="8172" xr:uid="{00000000-0005-0000-0000-00001D180000}"/>
    <cellStyle name="Normal 3 3 21 3" xfId="7846" xr:uid="{00000000-0005-0000-0000-00001E180000}"/>
    <cellStyle name="Normal 3 3 22" xfId="5039" xr:uid="{00000000-0005-0000-0000-00001F180000}"/>
    <cellStyle name="Normal 3 3 22 2" xfId="7896" xr:uid="{00000000-0005-0000-0000-000020180000}"/>
    <cellStyle name="Normal 3 3 23" xfId="5040" xr:uid="{00000000-0005-0000-0000-000021180000}"/>
    <cellStyle name="Normal 3 3 23 2" xfId="8224" xr:uid="{00000000-0005-0000-0000-000022180000}"/>
    <cellStyle name="Normal 3 3 24" xfId="8646" xr:uid="{00000000-0005-0000-0000-000023180000}"/>
    <cellStyle name="Normal 3 3 25" xfId="8308" xr:uid="{00000000-0005-0000-0000-000024180000}"/>
    <cellStyle name="Normal 3 3 26" xfId="8566" xr:uid="{00000000-0005-0000-0000-000025180000}"/>
    <cellStyle name="Normal 3 3 27" xfId="8388" xr:uid="{00000000-0005-0000-0000-000026180000}"/>
    <cellStyle name="Normal 3 3 28" xfId="8310" xr:uid="{00000000-0005-0000-0000-000027180000}"/>
    <cellStyle name="Normal 3 3 29" xfId="8723" xr:uid="{00000000-0005-0000-0000-000028180000}"/>
    <cellStyle name="Normal 3 3 3" xfId="5041" xr:uid="{00000000-0005-0000-0000-000029180000}"/>
    <cellStyle name="Normal 3 3 3 10" xfId="8237" xr:uid="{00000000-0005-0000-0000-00002A180000}"/>
    <cellStyle name="Normal 3 3 3 11" xfId="8633" xr:uid="{00000000-0005-0000-0000-00002B180000}"/>
    <cellStyle name="Normal 3 3 3 12" xfId="8320" xr:uid="{00000000-0005-0000-0000-00002C180000}"/>
    <cellStyle name="Normal 3 3 3 13" xfId="8554" xr:uid="{00000000-0005-0000-0000-00002D180000}"/>
    <cellStyle name="Normal 3 3 3 14" xfId="8401" xr:uid="{00000000-0005-0000-0000-00002E180000}"/>
    <cellStyle name="Normal 3 3 3 15" xfId="7193" xr:uid="{00000000-0005-0000-0000-00002F180000}"/>
    <cellStyle name="Normal 3 3 3 2" xfId="5042" xr:uid="{00000000-0005-0000-0000-000030180000}"/>
    <cellStyle name="Normal 3 3 3 2 2" xfId="7543" xr:uid="{00000000-0005-0000-0000-000031180000}"/>
    <cellStyle name="Normal 3 3 3 3" xfId="7645" xr:uid="{00000000-0005-0000-0000-000032180000}"/>
    <cellStyle name="Normal 3 3 3 4" xfId="7648" xr:uid="{00000000-0005-0000-0000-000033180000}"/>
    <cellStyle name="Normal 3 3 3 5" xfId="7651" xr:uid="{00000000-0005-0000-0000-000034180000}"/>
    <cellStyle name="Normal 3 3 3 6" xfId="7782" xr:uid="{00000000-0005-0000-0000-000035180000}"/>
    <cellStyle name="Normal 3 3 3 6 2" xfId="8102" xr:uid="{00000000-0005-0000-0000-000036180000}"/>
    <cellStyle name="Normal 3 3 3 7" xfId="7687" xr:uid="{00000000-0005-0000-0000-000037180000}"/>
    <cellStyle name="Normal 3 3 3 7 2" xfId="8009" xr:uid="{00000000-0005-0000-0000-000038180000}"/>
    <cellStyle name="Normal 3 3 3 8" xfId="7857" xr:uid="{00000000-0005-0000-0000-000039180000}"/>
    <cellStyle name="Normal 3 3 3 8 2" xfId="8183" xr:uid="{00000000-0005-0000-0000-00003A180000}"/>
    <cellStyle name="Normal 3 3 3 9" xfId="7907" xr:uid="{00000000-0005-0000-0000-00003B180000}"/>
    <cellStyle name="Normal 3 3 30" xfId="7455" xr:uid="{00000000-0005-0000-0000-00003C180000}"/>
    <cellStyle name="Normal 3 3 31" xfId="8745" xr:uid="{00000000-0005-0000-0000-00003D180000}"/>
    <cellStyle name="Normal 3 3 4" xfId="5043" xr:uid="{00000000-0005-0000-0000-00003E180000}"/>
    <cellStyle name="Normal 3 3 4 10" xfId="8240" xr:uid="{00000000-0005-0000-0000-00003F180000}"/>
    <cellStyle name="Normal 3 3 4 11" xfId="8630" xr:uid="{00000000-0005-0000-0000-000040180000}"/>
    <cellStyle name="Normal 3 3 4 12" xfId="8324" xr:uid="{00000000-0005-0000-0000-000041180000}"/>
    <cellStyle name="Normal 3 3 4 13" xfId="8551" xr:uid="{00000000-0005-0000-0000-000042180000}"/>
    <cellStyle name="Normal 3 3 4 14" xfId="8405" xr:uid="{00000000-0005-0000-0000-000043180000}"/>
    <cellStyle name="Normal 3 3 4 15" xfId="7233" xr:uid="{00000000-0005-0000-0000-000044180000}"/>
    <cellStyle name="Normal 3 3 4 2" xfId="5044" xr:uid="{00000000-0005-0000-0000-000045180000}"/>
    <cellStyle name="Normal 3 3 4 2 2" xfId="7505" xr:uid="{00000000-0005-0000-0000-000046180000}"/>
    <cellStyle name="Normal 3 3 4 3" xfId="7641" xr:uid="{00000000-0005-0000-0000-000047180000}"/>
    <cellStyle name="Normal 3 3 4 4" xfId="7569" xr:uid="{00000000-0005-0000-0000-000048180000}"/>
    <cellStyle name="Normal 3 3 4 5" xfId="7625" xr:uid="{00000000-0005-0000-0000-000049180000}"/>
    <cellStyle name="Normal 3 3 4 6" xfId="7783" xr:uid="{00000000-0005-0000-0000-00004A180000}"/>
    <cellStyle name="Normal 3 3 4 6 2" xfId="8103" xr:uid="{00000000-0005-0000-0000-00004B180000}"/>
    <cellStyle name="Normal 3 3 4 7" xfId="7686" xr:uid="{00000000-0005-0000-0000-00004C180000}"/>
    <cellStyle name="Normal 3 3 4 7 2" xfId="8008" xr:uid="{00000000-0005-0000-0000-00004D180000}"/>
    <cellStyle name="Normal 3 3 4 8" xfId="7858" xr:uid="{00000000-0005-0000-0000-00004E180000}"/>
    <cellStyle name="Normal 3 3 4 8 2" xfId="8184" xr:uid="{00000000-0005-0000-0000-00004F180000}"/>
    <cellStyle name="Normal 3 3 4 9" xfId="7910" xr:uid="{00000000-0005-0000-0000-000050180000}"/>
    <cellStyle name="Normal 3 3 5" xfId="5045" xr:uid="{00000000-0005-0000-0000-000051180000}"/>
    <cellStyle name="Normal 3 3 5 10" xfId="8243" xr:uid="{00000000-0005-0000-0000-000052180000}"/>
    <cellStyle name="Normal 3 3 5 11" xfId="8627" xr:uid="{00000000-0005-0000-0000-000053180000}"/>
    <cellStyle name="Normal 3 3 5 12" xfId="8327" xr:uid="{00000000-0005-0000-0000-000054180000}"/>
    <cellStyle name="Normal 3 3 5 13" xfId="8548" xr:uid="{00000000-0005-0000-0000-000055180000}"/>
    <cellStyle name="Normal 3 3 5 14" xfId="8408" xr:uid="{00000000-0005-0000-0000-000056180000}"/>
    <cellStyle name="Normal 3 3 5 15" xfId="7239" xr:uid="{00000000-0005-0000-0000-000057180000}"/>
    <cellStyle name="Normal 3 3 5 2" xfId="5046" xr:uid="{00000000-0005-0000-0000-000058180000}"/>
    <cellStyle name="Normal 3 3 5 2 2" xfId="7473" xr:uid="{00000000-0005-0000-0000-000059180000}"/>
    <cellStyle name="Normal 3 3 5 3" xfId="7639" xr:uid="{00000000-0005-0000-0000-00005A180000}"/>
    <cellStyle name="Normal 3 3 5 4" xfId="7571" xr:uid="{00000000-0005-0000-0000-00005B180000}"/>
    <cellStyle name="Normal 3 3 5 5" xfId="7623" xr:uid="{00000000-0005-0000-0000-00005C180000}"/>
    <cellStyle name="Normal 3 3 5 6" xfId="7784" xr:uid="{00000000-0005-0000-0000-00005D180000}"/>
    <cellStyle name="Normal 3 3 5 6 2" xfId="8104" xr:uid="{00000000-0005-0000-0000-00005E180000}"/>
    <cellStyle name="Normal 3 3 5 7" xfId="7685" xr:uid="{00000000-0005-0000-0000-00005F180000}"/>
    <cellStyle name="Normal 3 3 5 7 2" xfId="8007" xr:uid="{00000000-0005-0000-0000-000060180000}"/>
    <cellStyle name="Normal 3 3 5 8" xfId="7859" xr:uid="{00000000-0005-0000-0000-000061180000}"/>
    <cellStyle name="Normal 3 3 5 8 2" xfId="8185" xr:uid="{00000000-0005-0000-0000-000062180000}"/>
    <cellStyle name="Normal 3 3 5 9" xfId="7913" xr:uid="{00000000-0005-0000-0000-000063180000}"/>
    <cellStyle name="Normal 3 3 6" xfId="5047" xr:uid="{00000000-0005-0000-0000-000064180000}"/>
    <cellStyle name="Normal 3 3 6 10" xfId="8247" xr:uid="{00000000-0005-0000-0000-000065180000}"/>
    <cellStyle name="Normal 3 3 6 11" xfId="8623" xr:uid="{00000000-0005-0000-0000-000066180000}"/>
    <cellStyle name="Normal 3 3 6 12" xfId="8331" xr:uid="{00000000-0005-0000-0000-000067180000}"/>
    <cellStyle name="Normal 3 3 6 13" xfId="8545" xr:uid="{00000000-0005-0000-0000-000068180000}"/>
    <cellStyle name="Normal 3 3 6 14" xfId="8411" xr:uid="{00000000-0005-0000-0000-000069180000}"/>
    <cellStyle name="Normal 3 3 6 15" xfId="7245" xr:uid="{00000000-0005-0000-0000-00006A180000}"/>
    <cellStyle name="Normal 3 3 6 2" xfId="5048" xr:uid="{00000000-0005-0000-0000-00006B180000}"/>
    <cellStyle name="Normal 3 3 6 2 2" xfId="7513" xr:uid="{00000000-0005-0000-0000-00006C180000}"/>
    <cellStyle name="Normal 3 3 6 3" xfId="7643" xr:uid="{00000000-0005-0000-0000-00006D180000}"/>
    <cellStyle name="Normal 3 3 6 4" xfId="7567" xr:uid="{00000000-0005-0000-0000-00006E180000}"/>
    <cellStyle name="Normal 3 3 6 5" xfId="7627" xr:uid="{00000000-0005-0000-0000-00006F180000}"/>
    <cellStyle name="Normal 3 3 6 6" xfId="7785" xr:uid="{00000000-0005-0000-0000-000070180000}"/>
    <cellStyle name="Normal 3 3 6 6 2" xfId="8105" xr:uid="{00000000-0005-0000-0000-000071180000}"/>
    <cellStyle name="Normal 3 3 6 7" xfId="7684" xr:uid="{00000000-0005-0000-0000-000072180000}"/>
    <cellStyle name="Normal 3 3 6 7 2" xfId="8006" xr:uid="{00000000-0005-0000-0000-000073180000}"/>
    <cellStyle name="Normal 3 3 6 8" xfId="7860" xr:uid="{00000000-0005-0000-0000-000074180000}"/>
    <cellStyle name="Normal 3 3 6 8 2" xfId="8186" xr:uid="{00000000-0005-0000-0000-000075180000}"/>
    <cellStyle name="Normal 3 3 6 9" xfId="7916" xr:uid="{00000000-0005-0000-0000-000076180000}"/>
    <cellStyle name="Normal 3 3 7" xfId="5049" xr:uid="{00000000-0005-0000-0000-000077180000}"/>
    <cellStyle name="Normal 3 3 7 10" xfId="8414" xr:uid="{00000000-0005-0000-0000-000078180000}"/>
    <cellStyle name="Normal 3 3 7 11" xfId="7251" xr:uid="{00000000-0005-0000-0000-000079180000}"/>
    <cellStyle name="Normal 3 3 7 2" xfId="5050" xr:uid="{00000000-0005-0000-0000-00007A180000}"/>
    <cellStyle name="Normal 3 3 7 2 2" xfId="8106" xr:uid="{00000000-0005-0000-0000-00007B180000}"/>
    <cellStyle name="Normal 3 3 7 2 3" xfId="7786" xr:uid="{00000000-0005-0000-0000-00007C180000}"/>
    <cellStyle name="Normal 3 3 7 3" xfId="7683" xr:uid="{00000000-0005-0000-0000-00007D180000}"/>
    <cellStyle name="Normal 3 3 7 3 2" xfId="8005" xr:uid="{00000000-0005-0000-0000-00007E180000}"/>
    <cellStyle name="Normal 3 3 7 4" xfId="7861" xr:uid="{00000000-0005-0000-0000-00007F180000}"/>
    <cellStyle name="Normal 3 3 7 4 2" xfId="8187" xr:uid="{00000000-0005-0000-0000-000080180000}"/>
    <cellStyle name="Normal 3 3 7 5" xfId="7919" xr:uid="{00000000-0005-0000-0000-000081180000}"/>
    <cellStyle name="Normal 3 3 7 6" xfId="8250" xr:uid="{00000000-0005-0000-0000-000082180000}"/>
    <cellStyle name="Normal 3 3 7 7" xfId="8620" xr:uid="{00000000-0005-0000-0000-000083180000}"/>
    <cellStyle name="Normal 3 3 7 8" xfId="8334" xr:uid="{00000000-0005-0000-0000-000084180000}"/>
    <cellStyle name="Normal 3 3 7 9" xfId="8542" xr:uid="{00000000-0005-0000-0000-000085180000}"/>
    <cellStyle name="Normal 3 3 8" xfId="5051" xr:uid="{00000000-0005-0000-0000-000086180000}"/>
    <cellStyle name="Normal 3 3 8 10" xfId="8417" xr:uid="{00000000-0005-0000-0000-000087180000}"/>
    <cellStyle name="Normal 3 3 8 11" xfId="7257" xr:uid="{00000000-0005-0000-0000-000088180000}"/>
    <cellStyle name="Normal 3 3 8 2" xfId="7787" xr:uid="{00000000-0005-0000-0000-000089180000}"/>
    <cellStyle name="Normal 3 3 8 2 2" xfId="8107" xr:uid="{00000000-0005-0000-0000-00008A180000}"/>
    <cellStyle name="Normal 3 3 8 3" xfId="7682" xr:uid="{00000000-0005-0000-0000-00008B180000}"/>
    <cellStyle name="Normal 3 3 8 3 2" xfId="8004" xr:uid="{00000000-0005-0000-0000-00008C180000}"/>
    <cellStyle name="Normal 3 3 8 4" xfId="7862" xr:uid="{00000000-0005-0000-0000-00008D180000}"/>
    <cellStyle name="Normal 3 3 8 4 2" xfId="8188" xr:uid="{00000000-0005-0000-0000-00008E180000}"/>
    <cellStyle name="Normal 3 3 8 5" xfId="7922" xr:uid="{00000000-0005-0000-0000-00008F180000}"/>
    <cellStyle name="Normal 3 3 8 6" xfId="8253" xr:uid="{00000000-0005-0000-0000-000090180000}"/>
    <cellStyle name="Normal 3 3 8 7" xfId="8617" xr:uid="{00000000-0005-0000-0000-000091180000}"/>
    <cellStyle name="Normal 3 3 8 8" xfId="8338" xr:uid="{00000000-0005-0000-0000-000092180000}"/>
    <cellStyle name="Normal 3 3 8 9" xfId="8538" xr:uid="{00000000-0005-0000-0000-000093180000}"/>
    <cellStyle name="Normal 3 3 9" xfId="5052" xr:uid="{00000000-0005-0000-0000-000094180000}"/>
    <cellStyle name="Normal 3 3 9 10" xfId="8420" xr:uid="{00000000-0005-0000-0000-000095180000}"/>
    <cellStyle name="Normal 3 3 9 11" xfId="7262" xr:uid="{00000000-0005-0000-0000-000096180000}"/>
    <cellStyle name="Normal 3 3 9 2" xfId="7788" xr:uid="{00000000-0005-0000-0000-000097180000}"/>
    <cellStyle name="Normal 3 3 9 2 2" xfId="8108" xr:uid="{00000000-0005-0000-0000-000098180000}"/>
    <cellStyle name="Normal 3 3 9 3" xfId="7681" xr:uid="{00000000-0005-0000-0000-000099180000}"/>
    <cellStyle name="Normal 3 3 9 3 2" xfId="8003" xr:uid="{00000000-0005-0000-0000-00009A180000}"/>
    <cellStyle name="Normal 3 3 9 4" xfId="7863" xr:uid="{00000000-0005-0000-0000-00009B180000}"/>
    <cellStyle name="Normal 3 3 9 4 2" xfId="8189" xr:uid="{00000000-0005-0000-0000-00009C180000}"/>
    <cellStyle name="Normal 3 3 9 5" xfId="7924" xr:uid="{00000000-0005-0000-0000-00009D180000}"/>
    <cellStyle name="Normal 3 3 9 6" xfId="8255" xr:uid="{00000000-0005-0000-0000-00009E180000}"/>
    <cellStyle name="Normal 3 3 9 7" xfId="8615" xr:uid="{00000000-0005-0000-0000-00009F180000}"/>
    <cellStyle name="Normal 3 3 9 8" xfId="8341" xr:uid="{00000000-0005-0000-0000-0000A0180000}"/>
    <cellStyle name="Normal 3 3 9 9" xfId="8535" xr:uid="{00000000-0005-0000-0000-0000A1180000}"/>
    <cellStyle name="Normal 3 30" xfId="5053" xr:uid="{00000000-0005-0000-0000-0000A2180000}"/>
    <cellStyle name="Normal 3 30 10" xfId="5054" xr:uid="{00000000-0005-0000-0000-0000A3180000}"/>
    <cellStyle name="Normal 3 30 11" xfId="5055" xr:uid="{00000000-0005-0000-0000-0000A4180000}"/>
    <cellStyle name="Normal 3 30 12" xfId="5056" xr:uid="{00000000-0005-0000-0000-0000A5180000}"/>
    <cellStyle name="Normal 3 30 13" xfId="5057" xr:uid="{00000000-0005-0000-0000-0000A6180000}"/>
    <cellStyle name="Normal 3 30 14" xfId="5058" xr:uid="{00000000-0005-0000-0000-0000A7180000}"/>
    <cellStyle name="Normal 3 30 15" xfId="5059" xr:uid="{00000000-0005-0000-0000-0000A8180000}"/>
    <cellStyle name="Normal 3 30 16" xfId="5060" xr:uid="{00000000-0005-0000-0000-0000A9180000}"/>
    <cellStyle name="Normal 3 30 17" xfId="5061" xr:uid="{00000000-0005-0000-0000-0000AA180000}"/>
    <cellStyle name="Normal 3 30 18" xfId="5062" xr:uid="{00000000-0005-0000-0000-0000AB180000}"/>
    <cellStyle name="Normal 3 30 19" xfId="5063" xr:uid="{00000000-0005-0000-0000-0000AC180000}"/>
    <cellStyle name="Normal 3 30 2" xfId="5064" xr:uid="{00000000-0005-0000-0000-0000AD180000}"/>
    <cellStyle name="Normal 3 30 20" xfId="5065" xr:uid="{00000000-0005-0000-0000-0000AE180000}"/>
    <cellStyle name="Normal 3 30 21" xfId="5066" xr:uid="{00000000-0005-0000-0000-0000AF180000}"/>
    <cellStyle name="Normal 3 30 22" xfId="5067" xr:uid="{00000000-0005-0000-0000-0000B0180000}"/>
    <cellStyle name="Normal 3 30 23" xfId="5068" xr:uid="{00000000-0005-0000-0000-0000B1180000}"/>
    <cellStyle name="Normal 3 30 24" xfId="5069" xr:uid="{00000000-0005-0000-0000-0000B2180000}"/>
    <cellStyle name="Normal 3 30 25" xfId="5070" xr:uid="{00000000-0005-0000-0000-0000B3180000}"/>
    <cellStyle name="Normal 3 30 3" xfId="5071" xr:uid="{00000000-0005-0000-0000-0000B4180000}"/>
    <cellStyle name="Normal 3 30 4" xfId="5072" xr:uid="{00000000-0005-0000-0000-0000B5180000}"/>
    <cellStyle name="Normal 3 30 5" xfId="5073" xr:uid="{00000000-0005-0000-0000-0000B6180000}"/>
    <cellStyle name="Normal 3 30 6" xfId="5074" xr:uid="{00000000-0005-0000-0000-0000B7180000}"/>
    <cellStyle name="Normal 3 30 7" xfId="5075" xr:uid="{00000000-0005-0000-0000-0000B8180000}"/>
    <cellStyle name="Normal 3 30 8" xfId="5076" xr:uid="{00000000-0005-0000-0000-0000B9180000}"/>
    <cellStyle name="Normal 3 30 9" xfId="5077" xr:uid="{00000000-0005-0000-0000-0000BA180000}"/>
    <cellStyle name="Normal 3 31" xfId="5078" xr:uid="{00000000-0005-0000-0000-0000BB180000}"/>
    <cellStyle name="Normal 3 31 10" xfId="5079" xr:uid="{00000000-0005-0000-0000-0000BC180000}"/>
    <cellStyle name="Normal 3 31 11" xfId="5080" xr:uid="{00000000-0005-0000-0000-0000BD180000}"/>
    <cellStyle name="Normal 3 31 12" xfId="5081" xr:uid="{00000000-0005-0000-0000-0000BE180000}"/>
    <cellStyle name="Normal 3 31 13" xfId="5082" xr:uid="{00000000-0005-0000-0000-0000BF180000}"/>
    <cellStyle name="Normal 3 31 14" xfId="5083" xr:uid="{00000000-0005-0000-0000-0000C0180000}"/>
    <cellStyle name="Normal 3 31 15" xfId="5084" xr:uid="{00000000-0005-0000-0000-0000C1180000}"/>
    <cellStyle name="Normal 3 31 16" xfId="5085" xr:uid="{00000000-0005-0000-0000-0000C2180000}"/>
    <cellStyle name="Normal 3 31 17" xfId="5086" xr:uid="{00000000-0005-0000-0000-0000C3180000}"/>
    <cellStyle name="Normal 3 31 18" xfId="5087" xr:uid="{00000000-0005-0000-0000-0000C4180000}"/>
    <cellStyle name="Normal 3 31 19" xfId="5088" xr:uid="{00000000-0005-0000-0000-0000C5180000}"/>
    <cellStyle name="Normal 3 31 2" xfId="5089" xr:uid="{00000000-0005-0000-0000-0000C6180000}"/>
    <cellStyle name="Normal 3 31 20" xfId="5090" xr:uid="{00000000-0005-0000-0000-0000C7180000}"/>
    <cellStyle name="Normal 3 31 21" xfId="5091" xr:uid="{00000000-0005-0000-0000-0000C8180000}"/>
    <cellStyle name="Normal 3 31 22" xfId="5092" xr:uid="{00000000-0005-0000-0000-0000C9180000}"/>
    <cellStyle name="Normal 3 31 23" xfId="5093" xr:uid="{00000000-0005-0000-0000-0000CA180000}"/>
    <cellStyle name="Normal 3 31 24" xfId="5094" xr:uid="{00000000-0005-0000-0000-0000CB180000}"/>
    <cellStyle name="Normal 3 31 25" xfId="5095" xr:uid="{00000000-0005-0000-0000-0000CC180000}"/>
    <cellStyle name="Normal 3 31 3" xfId="5096" xr:uid="{00000000-0005-0000-0000-0000CD180000}"/>
    <cellStyle name="Normal 3 31 4" xfId="5097" xr:uid="{00000000-0005-0000-0000-0000CE180000}"/>
    <cellStyle name="Normal 3 31 5" xfId="5098" xr:uid="{00000000-0005-0000-0000-0000CF180000}"/>
    <cellStyle name="Normal 3 31 6" xfId="5099" xr:uid="{00000000-0005-0000-0000-0000D0180000}"/>
    <cellStyle name="Normal 3 31 7" xfId="5100" xr:uid="{00000000-0005-0000-0000-0000D1180000}"/>
    <cellStyle name="Normal 3 31 8" xfId="5101" xr:uid="{00000000-0005-0000-0000-0000D2180000}"/>
    <cellStyle name="Normal 3 31 9" xfId="5102" xr:uid="{00000000-0005-0000-0000-0000D3180000}"/>
    <cellStyle name="Normal 3 32" xfId="5103" xr:uid="{00000000-0005-0000-0000-0000D4180000}"/>
    <cellStyle name="Normal 3 32 10" xfId="5104" xr:uid="{00000000-0005-0000-0000-0000D5180000}"/>
    <cellStyle name="Normal 3 32 11" xfId="5105" xr:uid="{00000000-0005-0000-0000-0000D6180000}"/>
    <cellStyle name="Normal 3 32 12" xfId="5106" xr:uid="{00000000-0005-0000-0000-0000D7180000}"/>
    <cellStyle name="Normal 3 32 13" xfId="5107" xr:uid="{00000000-0005-0000-0000-0000D8180000}"/>
    <cellStyle name="Normal 3 32 14" xfId="5108" xr:uid="{00000000-0005-0000-0000-0000D9180000}"/>
    <cellStyle name="Normal 3 32 15" xfId="5109" xr:uid="{00000000-0005-0000-0000-0000DA180000}"/>
    <cellStyle name="Normal 3 32 16" xfId="5110" xr:uid="{00000000-0005-0000-0000-0000DB180000}"/>
    <cellStyle name="Normal 3 32 17" xfId="5111" xr:uid="{00000000-0005-0000-0000-0000DC180000}"/>
    <cellStyle name="Normal 3 32 18" xfId="5112" xr:uid="{00000000-0005-0000-0000-0000DD180000}"/>
    <cellStyle name="Normal 3 32 19" xfId="5113" xr:uid="{00000000-0005-0000-0000-0000DE180000}"/>
    <cellStyle name="Normal 3 32 2" xfId="5114" xr:uid="{00000000-0005-0000-0000-0000DF180000}"/>
    <cellStyle name="Normal 3 32 20" xfId="5115" xr:uid="{00000000-0005-0000-0000-0000E0180000}"/>
    <cellStyle name="Normal 3 32 21" xfId="5116" xr:uid="{00000000-0005-0000-0000-0000E1180000}"/>
    <cellStyle name="Normal 3 32 22" xfId="5117" xr:uid="{00000000-0005-0000-0000-0000E2180000}"/>
    <cellStyle name="Normal 3 32 23" xfId="5118" xr:uid="{00000000-0005-0000-0000-0000E3180000}"/>
    <cellStyle name="Normal 3 32 24" xfId="5119" xr:uid="{00000000-0005-0000-0000-0000E4180000}"/>
    <cellStyle name="Normal 3 32 25" xfId="5120" xr:uid="{00000000-0005-0000-0000-0000E5180000}"/>
    <cellStyle name="Normal 3 32 3" xfId="5121" xr:uid="{00000000-0005-0000-0000-0000E6180000}"/>
    <cellStyle name="Normal 3 32 4" xfId="5122" xr:uid="{00000000-0005-0000-0000-0000E7180000}"/>
    <cellStyle name="Normal 3 32 5" xfId="5123" xr:uid="{00000000-0005-0000-0000-0000E8180000}"/>
    <cellStyle name="Normal 3 32 6" xfId="5124" xr:uid="{00000000-0005-0000-0000-0000E9180000}"/>
    <cellStyle name="Normal 3 32 7" xfId="5125" xr:uid="{00000000-0005-0000-0000-0000EA180000}"/>
    <cellStyle name="Normal 3 32 8" xfId="5126" xr:uid="{00000000-0005-0000-0000-0000EB180000}"/>
    <cellStyle name="Normal 3 32 9" xfId="5127" xr:uid="{00000000-0005-0000-0000-0000EC180000}"/>
    <cellStyle name="Normal 3 33" xfId="5128" xr:uid="{00000000-0005-0000-0000-0000ED180000}"/>
    <cellStyle name="Normal 3 33 10" xfId="5129" xr:uid="{00000000-0005-0000-0000-0000EE180000}"/>
    <cellStyle name="Normal 3 33 11" xfId="5130" xr:uid="{00000000-0005-0000-0000-0000EF180000}"/>
    <cellStyle name="Normal 3 33 12" xfId="5131" xr:uid="{00000000-0005-0000-0000-0000F0180000}"/>
    <cellStyle name="Normal 3 33 13" xfId="5132" xr:uid="{00000000-0005-0000-0000-0000F1180000}"/>
    <cellStyle name="Normal 3 33 14" xfId="5133" xr:uid="{00000000-0005-0000-0000-0000F2180000}"/>
    <cellStyle name="Normal 3 33 15" xfId="5134" xr:uid="{00000000-0005-0000-0000-0000F3180000}"/>
    <cellStyle name="Normal 3 33 16" xfId="5135" xr:uid="{00000000-0005-0000-0000-0000F4180000}"/>
    <cellStyle name="Normal 3 33 17" xfId="5136" xr:uid="{00000000-0005-0000-0000-0000F5180000}"/>
    <cellStyle name="Normal 3 33 18" xfId="5137" xr:uid="{00000000-0005-0000-0000-0000F6180000}"/>
    <cellStyle name="Normal 3 33 19" xfId="5138" xr:uid="{00000000-0005-0000-0000-0000F7180000}"/>
    <cellStyle name="Normal 3 33 2" xfId="5139" xr:uid="{00000000-0005-0000-0000-0000F8180000}"/>
    <cellStyle name="Normal 3 33 20" xfId="5140" xr:uid="{00000000-0005-0000-0000-0000F9180000}"/>
    <cellStyle name="Normal 3 33 21" xfId="5141" xr:uid="{00000000-0005-0000-0000-0000FA180000}"/>
    <cellStyle name="Normal 3 33 22" xfId="5142" xr:uid="{00000000-0005-0000-0000-0000FB180000}"/>
    <cellStyle name="Normal 3 33 23" xfId="5143" xr:uid="{00000000-0005-0000-0000-0000FC180000}"/>
    <cellStyle name="Normal 3 33 24" xfId="5144" xr:uid="{00000000-0005-0000-0000-0000FD180000}"/>
    <cellStyle name="Normal 3 33 25" xfId="5145" xr:uid="{00000000-0005-0000-0000-0000FE180000}"/>
    <cellStyle name="Normal 3 33 3" xfId="5146" xr:uid="{00000000-0005-0000-0000-0000FF180000}"/>
    <cellStyle name="Normal 3 33 4" xfId="5147" xr:uid="{00000000-0005-0000-0000-000000190000}"/>
    <cellStyle name="Normal 3 33 5" xfId="5148" xr:uid="{00000000-0005-0000-0000-000001190000}"/>
    <cellStyle name="Normal 3 33 6" xfId="5149" xr:uid="{00000000-0005-0000-0000-000002190000}"/>
    <cellStyle name="Normal 3 33 7" xfId="5150" xr:uid="{00000000-0005-0000-0000-000003190000}"/>
    <cellStyle name="Normal 3 33 8" xfId="5151" xr:uid="{00000000-0005-0000-0000-000004190000}"/>
    <cellStyle name="Normal 3 33 9" xfId="5152" xr:uid="{00000000-0005-0000-0000-000005190000}"/>
    <cellStyle name="Normal 3 34" xfId="5153" xr:uid="{00000000-0005-0000-0000-000006190000}"/>
    <cellStyle name="Normal 3 34 2" xfId="5154" xr:uid="{00000000-0005-0000-0000-000007190000}"/>
    <cellStyle name="Normal 3 34 3" xfId="5155" xr:uid="{00000000-0005-0000-0000-000008190000}"/>
    <cellStyle name="Normal 3 35" xfId="5156" xr:uid="{00000000-0005-0000-0000-000009190000}"/>
    <cellStyle name="Normal 3 35 2" xfId="5157" xr:uid="{00000000-0005-0000-0000-00000A190000}"/>
    <cellStyle name="Normal 3 35 3" xfId="5158" xr:uid="{00000000-0005-0000-0000-00000B190000}"/>
    <cellStyle name="Normal 3 36" xfId="5159" xr:uid="{00000000-0005-0000-0000-00000C190000}"/>
    <cellStyle name="Normal 3 36 10" xfId="8654" xr:uid="{00000000-0005-0000-0000-00000D190000}"/>
    <cellStyle name="Normal 3 36 11" xfId="7412" xr:uid="{00000000-0005-0000-0000-00000E190000}"/>
    <cellStyle name="Normal 3 36 2" xfId="5160" xr:uid="{00000000-0005-0000-0000-00000F190000}"/>
    <cellStyle name="Normal 3 36 2 2" xfId="8109" xr:uid="{00000000-0005-0000-0000-000010190000}"/>
    <cellStyle name="Normal 3 36 2 3" xfId="7789" xr:uid="{00000000-0005-0000-0000-000011190000}"/>
    <cellStyle name="Normal 3 36 3" xfId="5161" xr:uid="{00000000-0005-0000-0000-000012190000}"/>
    <cellStyle name="Normal 3 36 3 2" xfId="8002" xr:uid="{00000000-0005-0000-0000-000013190000}"/>
    <cellStyle name="Normal 3 36 3 3" xfId="7680" xr:uid="{00000000-0005-0000-0000-000014190000}"/>
    <cellStyle name="Normal 3 36 4" xfId="7864" xr:uid="{00000000-0005-0000-0000-000015190000}"/>
    <cellStyle name="Normal 3 36 4 2" xfId="8190" xr:uid="{00000000-0005-0000-0000-000016190000}"/>
    <cellStyle name="Normal 3 36 5" xfId="7944" xr:uid="{00000000-0005-0000-0000-000017190000}"/>
    <cellStyle name="Normal 3 36 6" xfId="8477" xr:uid="{00000000-0005-0000-0000-000018190000}"/>
    <cellStyle name="Normal 3 36 7" xfId="8245" xr:uid="{00000000-0005-0000-0000-000019190000}"/>
    <cellStyle name="Normal 3 36 8" xfId="8625" xr:uid="{00000000-0005-0000-0000-00001A190000}"/>
    <cellStyle name="Normal 3 36 9" xfId="8329" xr:uid="{00000000-0005-0000-0000-00001B190000}"/>
    <cellStyle name="Normal 3 37" xfId="5162" xr:uid="{00000000-0005-0000-0000-00001C190000}"/>
    <cellStyle name="Normal 3 37 10" xfId="8729" xr:uid="{00000000-0005-0000-0000-00001D190000}"/>
    <cellStyle name="Normal 3 37 11" xfId="7634" xr:uid="{00000000-0005-0000-0000-00001E190000}"/>
    <cellStyle name="Normal 3 37 2" xfId="5163" xr:uid="{00000000-0005-0000-0000-00001F190000}"/>
    <cellStyle name="Normal 3 37 2 2" xfId="8110" xr:uid="{00000000-0005-0000-0000-000020190000}"/>
    <cellStyle name="Normal 3 37 2 3" xfId="7790" xr:uid="{00000000-0005-0000-0000-000021190000}"/>
    <cellStyle name="Normal 3 37 3" xfId="5164" xr:uid="{00000000-0005-0000-0000-000022190000}"/>
    <cellStyle name="Normal 3 37 3 2" xfId="8001" xr:uid="{00000000-0005-0000-0000-000023190000}"/>
    <cellStyle name="Normal 3 37 3 3" xfId="7679" xr:uid="{00000000-0005-0000-0000-000024190000}"/>
    <cellStyle name="Normal 3 37 4" xfId="7865" xr:uid="{00000000-0005-0000-0000-000025190000}"/>
    <cellStyle name="Normal 3 37 4 2" xfId="8191" xr:uid="{00000000-0005-0000-0000-000026190000}"/>
    <cellStyle name="Normal 3 37 5" xfId="7974" xr:uid="{00000000-0005-0000-0000-000027190000}"/>
    <cellStyle name="Normal 3 37 6" xfId="8694" xr:uid="{00000000-0005-0000-0000-000028190000}"/>
    <cellStyle name="Normal 3 37 7" xfId="8707" xr:uid="{00000000-0005-0000-0000-000029190000}"/>
    <cellStyle name="Normal 3 37 8" xfId="8716" xr:uid="{00000000-0005-0000-0000-00002A190000}"/>
    <cellStyle name="Normal 3 37 9" xfId="8720" xr:uid="{00000000-0005-0000-0000-00002B190000}"/>
    <cellStyle name="Normal 3 38" xfId="5165" xr:uid="{00000000-0005-0000-0000-00002C190000}"/>
    <cellStyle name="Normal 3 38 10" xfId="8515" xr:uid="{00000000-0005-0000-0000-00002D190000}"/>
    <cellStyle name="Normal 3 38 11" xfId="7574" xr:uid="{00000000-0005-0000-0000-00002E190000}"/>
    <cellStyle name="Normal 3 38 2" xfId="5166" xr:uid="{00000000-0005-0000-0000-00002F190000}"/>
    <cellStyle name="Normal 3 38 2 2" xfId="8111" xr:uid="{00000000-0005-0000-0000-000030190000}"/>
    <cellStyle name="Normal 3 38 2 3" xfId="7791" xr:uid="{00000000-0005-0000-0000-000031190000}"/>
    <cellStyle name="Normal 3 38 3" xfId="5167" xr:uid="{00000000-0005-0000-0000-000032190000}"/>
    <cellStyle name="Normal 3 38 3 2" xfId="8000" xr:uid="{00000000-0005-0000-0000-000033190000}"/>
    <cellStyle name="Normal 3 38 3 3" xfId="7678" xr:uid="{00000000-0005-0000-0000-000034190000}"/>
    <cellStyle name="Normal 3 38 4" xfId="7866" xr:uid="{00000000-0005-0000-0000-000035190000}"/>
    <cellStyle name="Normal 3 38 4 2" xfId="8192" xr:uid="{00000000-0005-0000-0000-000036190000}"/>
    <cellStyle name="Normal 3 38 5" xfId="7967" xr:uid="{00000000-0005-0000-0000-000037190000}"/>
    <cellStyle name="Normal 3 38 6" xfId="8678" xr:uid="{00000000-0005-0000-0000-000038190000}"/>
    <cellStyle name="Normal 3 38 7" xfId="8280" xr:uid="{00000000-0005-0000-0000-000039190000}"/>
    <cellStyle name="Normal 3 38 8" xfId="8593" xr:uid="{00000000-0005-0000-0000-00003A190000}"/>
    <cellStyle name="Normal 3 38 9" xfId="8362" xr:uid="{00000000-0005-0000-0000-00003B190000}"/>
    <cellStyle name="Normal 3 39" xfId="5168" xr:uid="{00000000-0005-0000-0000-00003C190000}"/>
    <cellStyle name="Normal 3 39 2" xfId="5169" xr:uid="{00000000-0005-0000-0000-00003D190000}"/>
    <cellStyle name="Normal 3 39 3" xfId="5170" xr:uid="{00000000-0005-0000-0000-00003E190000}"/>
    <cellStyle name="Normal 3 4" xfId="5171" xr:uid="{00000000-0005-0000-0000-00003F190000}"/>
    <cellStyle name="Normal 3 4 10" xfId="5172" xr:uid="{00000000-0005-0000-0000-000040190000}"/>
    <cellStyle name="Normal 3 4 10 10" xfId="8711" xr:uid="{00000000-0005-0000-0000-000041190000}"/>
    <cellStyle name="Normal 3 4 10 11" xfId="7411" xr:uid="{00000000-0005-0000-0000-000042190000}"/>
    <cellStyle name="Normal 3 4 10 2" xfId="7793" xr:uid="{00000000-0005-0000-0000-000043190000}"/>
    <cellStyle name="Normal 3 4 10 2 2" xfId="8113" xr:uid="{00000000-0005-0000-0000-000044190000}"/>
    <cellStyle name="Normal 3 4 10 3" xfId="7676" xr:uid="{00000000-0005-0000-0000-000045190000}"/>
    <cellStyle name="Normal 3 4 10 3 2" xfId="7998" xr:uid="{00000000-0005-0000-0000-000046190000}"/>
    <cellStyle name="Normal 3 4 10 4" xfId="7868" xr:uid="{00000000-0005-0000-0000-000047190000}"/>
    <cellStyle name="Normal 3 4 10 4 2" xfId="8194" xr:uid="{00000000-0005-0000-0000-000048190000}"/>
    <cellStyle name="Normal 3 4 10 5" xfId="7943" xr:uid="{00000000-0005-0000-0000-000049190000}"/>
    <cellStyle name="Normal 3 4 10 6" xfId="8476" xr:uid="{00000000-0005-0000-0000-00004A190000}"/>
    <cellStyle name="Normal 3 4 10 7" xfId="8444" xr:uid="{00000000-0005-0000-0000-00004B190000}"/>
    <cellStyle name="Normal 3 4 10 8" xfId="8687" xr:uid="{00000000-0005-0000-0000-00004C190000}"/>
    <cellStyle name="Normal 3 4 10 9" xfId="8699" xr:uid="{00000000-0005-0000-0000-00004D190000}"/>
    <cellStyle name="Normal 3 4 11" xfId="5173" xr:uid="{00000000-0005-0000-0000-00004E190000}"/>
    <cellStyle name="Normal 3 4 11 10" xfId="8728" xr:uid="{00000000-0005-0000-0000-00004F190000}"/>
    <cellStyle name="Normal 3 4 11 11" xfId="7633" xr:uid="{00000000-0005-0000-0000-000050190000}"/>
    <cellStyle name="Normal 3 4 11 2" xfId="7794" xr:uid="{00000000-0005-0000-0000-000051190000}"/>
    <cellStyle name="Normal 3 4 11 2 2" xfId="8114" xr:uid="{00000000-0005-0000-0000-000052190000}"/>
    <cellStyle name="Normal 3 4 11 3" xfId="7675" xr:uid="{00000000-0005-0000-0000-000053190000}"/>
    <cellStyle name="Normal 3 4 11 3 2" xfId="7997" xr:uid="{00000000-0005-0000-0000-000054190000}"/>
    <cellStyle name="Normal 3 4 11 4" xfId="7869" xr:uid="{00000000-0005-0000-0000-000055190000}"/>
    <cellStyle name="Normal 3 4 11 4 2" xfId="8195" xr:uid="{00000000-0005-0000-0000-000056190000}"/>
    <cellStyle name="Normal 3 4 11 5" xfId="7973" xr:uid="{00000000-0005-0000-0000-000057190000}"/>
    <cellStyle name="Normal 3 4 11 6" xfId="8693" xr:uid="{00000000-0005-0000-0000-000058190000}"/>
    <cellStyle name="Normal 3 4 11 7" xfId="8706" xr:uid="{00000000-0005-0000-0000-000059190000}"/>
    <cellStyle name="Normal 3 4 11 8" xfId="8715" xr:uid="{00000000-0005-0000-0000-00005A190000}"/>
    <cellStyle name="Normal 3 4 11 9" xfId="8719" xr:uid="{00000000-0005-0000-0000-00005B190000}"/>
    <cellStyle name="Normal 3 4 12" xfId="5174" xr:uid="{00000000-0005-0000-0000-00005C190000}"/>
    <cellStyle name="Normal 3 4 12 10" xfId="8516" xr:uid="{00000000-0005-0000-0000-00005D190000}"/>
    <cellStyle name="Normal 3 4 12 11" xfId="7575" xr:uid="{00000000-0005-0000-0000-00005E190000}"/>
    <cellStyle name="Normal 3 4 12 2" xfId="7795" xr:uid="{00000000-0005-0000-0000-00005F190000}"/>
    <cellStyle name="Normal 3 4 12 2 2" xfId="8115" xr:uid="{00000000-0005-0000-0000-000060190000}"/>
    <cellStyle name="Normal 3 4 12 3" xfId="7674" xr:uid="{00000000-0005-0000-0000-000061190000}"/>
    <cellStyle name="Normal 3 4 12 3 2" xfId="7996" xr:uid="{00000000-0005-0000-0000-000062190000}"/>
    <cellStyle name="Normal 3 4 12 4" xfId="7870" xr:uid="{00000000-0005-0000-0000-000063190000}"/>
    <cellStyle name="Normal 3 4 12 4 2" xfId="8196" xr:uid="{00000000-0005-0000-0000-000064190000}"/>
    <cellStyle name="Normal 3 4 12 5" xfId="7968" xr:uid="{00000000-0005-0000-0000-000065190000}"/>
    <cellStyle name="Normal 3 4 12 6" xfId="8679" xr:uid="{00000000-0005-0000-0000-000066190000}"/>
    <cellStyle name="Normal 3 4 12 7" xfId="8279" xr:uid="{00000000-0005-0000-0000-000067190000}"/>
    <cellStyle name="Normal 3 4 12 8" xfId="8594" xr:uid="{00000000-0005-0000-0000-000068190000}"/>
    <cellStyle name="Normal 3 4 12 9" xfId="8361" xr:uid="{00000000-0005-0000-0000-000069190000}"/>
    <cellStyle name="Normal 3 4 13" xfId="5175" xr:uid="{00000000-0005-0000-0000-00006A190000}"/>
    <cellStyle name="Normal 3 4 13 2" xfId="8112" xr:uid="{00000000-0005-0000-0000-00006B190000}"/>
    <cellStyle name="Normal 3 4 13 3" xfId="7792" xr:uid="{00000000-0005-0000-0000-00006C190000}"/>
    <cellStyle name="Normal 3 4 14" xfId="5176" xr:uid="{00000000-0005-0000-0000-00006D190000}"/>
    <cellStyle name="Normal 3 4 14 2" xfId="7999" xr:uid="{00000000-0005-0000-0000-00006E190000}"/>
    <cellStyle name="Normal 3 4 14 3" xfId="7677" xr:uid="{00000000-0005-0000-0000-00006F190000}"/>
    <cellStyle name="Normal 3 4 15" xfId="5177" xr:uid="{00000000-0005-0000-0000-000070190000}"/>
    <cellStyle name="Normal 3 4 15 2" xfId="8193" xr:uid="{00000000-0005-0000-0000-000071190000}"/>
    <cellStyle name="Normal 3 4 15 3" xfId="7867" xr:uid="{00000000-0005-0000-0000-000072190000}"/>
    <cellStyle name="Normal 3 4 16" xfId="5178" xr:uid="{00000000-0005-0000-0000-000073190000}"/>
    <cellStyle name="Normal 3 4 16 2" xfId="7897" xr:uid="{00000000-0005-0000-0000-000074190000}"/>
    <cellStyle name="Normal 3 4 17" xfId="5179" xr:uid="{00000000-0005-0000-0000-000075190000}"/>
    <cellStyle name="Normal 3 4 17 2" xfId="8226" xr:uid="{00000000-0005-0000-0000-000076190000}"/>
    <cellStyle name="Normal 3 4 18" xfId="5180" xr:uid="{00000000-0005-0000-0000-000077190000}"/>
    <cellStyle name="Normal 3 4 18 2" xfId="8645" xr:uid="{00000000-0005-0000-0000-000078190000}"/>
    <cellStyle name="Normal 3 4 19" xfId="5181" xr:uid="{00000000-0005-0000-0000-000079190000}"/>
    <cellStyle name="Normal 3 4 19 2" xfId="8309" xr:uid="{00000000-0005-0000-0000-00007A190000}"/>
    <cellStyle name="Normal 3 4 2" xfId="5182" xr:uid="{00000000-0005-0000-0000-00007B190000}"/>
    <cellStyle name="Normal 3 4 2 10" xfId="8233" xr:uid="{00000000-0005-0000-0000-00007C190000}"/>
    <cellStyle name="Normal 3 4 2 11" xfId="8639" xr:uid="{00000000-0005-0000-0000-00007D190000}"/>
    <cellStyle name="Normal 3 4 2 12" xfId="8316" xr:uid="{00000000-0005-0000-0000-00007E190000}"/>
    <cellStyle name="Normal 3 4 2 13" xfId="8558" xr:uid="{00000000-0005-0000-0000-00007F190000}"/>
    <cellStyle name="Normal 3 4 2 14" xfId="8396" xr:uid="{00000000-0005-0000-0000-000080190000}"/>
    <cellStyle name="Normal 3 4 2 15" xfId="8303" xr:uid="{00000000-0005-0000-0000-000081190000}"/>
    <cellStyle name="Normal 3 4 2 16" xfId="8722" xr:uid="{00000000-0005-0000-0000-000082190000}"/>
    <cellStyle name="Normal 3 4 2 17" xfId="7447" xr:uid="{00000000-0005-0000-0000-000083190000}"/>
    <cellStyle name="Normal 3 4 2 18" xfId="8737" xr:uid="{00000000-0005-0000-0000-000084190000}"/>
    <cellStyle name="Normal 3 4 2 2" xfId="7218" xr:uid="{00000000-0005-0000-0000-000085190000}"/>
    <cellStyle name="Normal 3 4 2 2 2" xfId="7409" xr:uid="{00000000-0005-0000-0000-000086190000}"/>
    <cellStyle name="Normal 3 4 2 2 3" xfId="7322" xr:uid="{00000000-0005-0000-0000-000087190000}"/>
    <cellStyle name="Normal 3 4 2 2 4" xfId="7354" xr:uid="{00000000-0005-0000-0000-000088190000}"/>
    <cellStyle name="Normal 3 4 2 3" xfId="7618" xr:uid="{00000000-0005-0000-0000-000089190000}"/>
    <cellStyle name="Normal 3 4 2 4" xfId="7581" xr:uid="{00000000-0005-0000-0000-00008A190000}"/>
    <cellStyle name="Normal 3 4 2 5" xfId="7638" xr:uid="{00000000-0005-0000-0000-00008B190000}"/>
    <cellStyle name="Normal 3 4 2 6" xfId="7796" xr:uid="{00000000-0005-0000-0000-00008C190000}"/>
    <cellStyle name="Normal 3 4 2 6 2" xfId="8116" xr:uid="{00000000-0005-0000-0000-00008D190000}"/>
    <cellStyle name="Normal 3 4 2 7" xfId="7673" xr:uid="{00000000-0005-0000-0000-00008E190000}"/>
    <cellStyle name="Normal 3 4 2 7 2" xfId="7995" xr:uid="{00000000-0005-0000-0000-00008F190000}"/>
    <cellStyle name="Normal 3 4 2 8" xfId="7871" xr:uid="{00000000-0005-0000-0000-000090190000}"/>
    <cellStyle name="Normal 3 4 2 8 2" xfId="8197" xr:uid="{00000000-0005-0000-0000-000091190000}"/>
    <cellStyle name="Normal 3 4 2 9" xfId="7903" xr:uid="{00000000-0005-0000-0000-000092190000}"/>
    <cellStyle name="Normal 3 4 20" xfId="5183" xr:uid="{00000000-0005-0000-0000-000093190000}"/>
    <cellStyle name="Normal 3 4 20 2" xfId="8565" xr:uid="{00000000-0005-0000-0000-000094190000}"/>
    <cellStyle name="Normal 3 4 21" xfId="5184" xr:uid="{00000000-0005-0000-0000-000095190000}"/>
    <cellStyle name="Normal 3 4 21 2" xfId="8390" xr:uid="{00000000-0005-0000-0000-000096190000}"/>
    <cellStyle name="Normal 3 4 22" xfId="5185" xr:uid="{00000000-0005-0000-0000-000097190000}"/>
    <cellStyle name="Normal 3 4 23" xfId="5186" xr:uid="{00000000-0005-0000-0000-000098190000}"/>
    <cellStyle name="Normal 3 4 24" xfId="7453" xr:uid="{00000000-0005-0000-0000-000099190000}"/>
    <cellStyle name="Normal 3 4 25" xfId="8743" xr:uid="{00000000-0005-0000-0000-00009A190000}"/>
    <cellStyle name="Normal 3 4 3" xfId="5187" xr:uid="{00000000-0005-0000-0000-00009B190000}"/>
    <cellStyle name="Normal 3 4 3 10" xfId="8236" xr:uid="{00000000-0005-0000-0000-00009C190000}"/>
    <cellStyle name="Normal 3 4 3 11" xfId="8635" xr:uid="{00000000-0005-0000-0000-00009D190000}"/>
    <cellStyle name="Normal 3 4 3 12" xfId="8319" xr:uid="{00000000-0005-0000-0000-00009E190000}"/>
    <cellStyle name="Normal 3 4 3 13" xfId="8555" xr:uid="{00000000-0005-0000-0000-00009F190000}"/>
    <cellStyle name="Normal 3 4 3 14" xfId="8400" xr:uid="{00000000-0005-0000-0000-0000A0190000}"/>
    <cellStyle name="Normal 3 4 3 15" xfId="7198" xr:uid="{00000000-0005-0000-0000-0000A1190000}"/>
    <cellStyle name="Normal 3 4 3 2" xfId="5188" xr:uid="{00000000-0005-0000-0000-0000A2190000}"/>
    <cellStyle name="Normal 3 4 3 2 2" xfId="7544" xr:uid="{00000000-0005-0000-0000-0000A3190000}"/>
    <cellStyle name="Normal 3 4 3 3" xfId="7646" xr:uid="{00000000-0005-0000-0000-0000A4190000}"/>
    <cellStyle name="Normal 3 4 3 4" xfId="7649" xr:uid="{00000000-0005-0000-0000-0000A5190000}"/>
    <cellStyle name="Normal 3 4 3 5" xfId="7652" xr:uid="{00000000-0005-0000-0000-0000A6190000}"/>
    <cellStyle name="Normal 3 4 3 6" xfId="7797" xr:uid="{00000000-0005-0000-0000-0000A7190000}"/>
    <cellStyle name="Normal 3 4 3 6 2" xfId="8117" xr:uid="{00000000-0005-0000-0000-0000A8190000}"/>
    <cellStyle name="Normal 3 4 3 7" xfId="7672" xr:uid="{00000000-0005-0000-0000-0000A9190000}"/>
    <cellStyle name="Normal 3 4 3 7 2" xfId="7994" xr:uid="{00000000-0005-0000-0000-0000AA190000}"/>
    <cellStyle name="Normal 3 4 3 8" xfId="7872" xr:uid="{00000000-0005-0000-0000-0000AB190000}"/>
    <cellStyle name="Normal 3 4 3 8 2" xfId="8198" xr:uid="{00000000-0005-0000-0000-0000AC190000}"/>
    <cellStyle name="Normal 3 4 3 9" xfId="7906" xr:uid="{00000000-0005-0000-0000-0000AD190000}"/>
    <cellStyle name="Normal 3 4 4" xfId="5189" xr:uid="{00000000-0005-0000-0000-0000AE190000}"/>
    <cellStyle name="Normal 3 4 4 10" xfId="8239" xr:uid="{00000000-0005-0000-0000-0000AF190000}"/>
    <cellStyle name="Normal 3 4 4 11" xfId="8631" xr:uid="{00000000-0005-0000-0000-0000B0190000}"/>
    <cellStyle name="Normal 3 4 4 12" xfId="8322" xr:uid="{00000000-0005-0000-0000-0000B1190000}"/>
    <cellStyle name="Normal 3 4 4 13" xfId="8552" xr:uid="{00000000-0005-0000-0000-0000B2190000}"/>
    <cellStyle name="Normal 3 4 4 14" xfId="8404" xr:uid="{00000000-0005-0000-0000-0000B3190000}"/>
    <cellStyle name="Normal 3 4 4 15" xfId="7231" xr:uid="{00000000-0005-0000-0000-0000B4190000}"/>
    <cellStyle name="Normal 3 4 4 2" xfId="5190" xr:uid="{00000000-0005-0000-0000-0000B5190000}"/>
    <cellStyle name="Normal 3 4 4 2 2" xfId="7504" xr:uid="{00000000-0005-0000-0000-0000B6190000}"/>
    <cellStyle name="Normal 3 4 4 3" xfId="7640" xr:uid="{00000000-0005-0000-0000-0000B7190000}"/>
    <cellStyle name="Normal 3 4 4 4" xfId="7570" xr:uid="{00000000-0005-0000-0000-0000B8190000}"/>
    <cellStyle name="Normal 3 4 4 5" xfId="7624" xr:uid="{00000000-0005-0000-0000-0000B9190000}"/>
    <cellStyle name="Normal 3 4 4 6" xfId="7798" xr:uid="{00000000-0005-0000-0000-0000BA190000}"/>
    <cellStyle name="Normal 3 4 4 6 2" xfId="8118" xr:uid="{00000000-0005-0000-0000-0000BB190000}"/>
    <cellStyle name="Normal 3 4 4 7" xfId="7671" xr:uid="{00000000-0005-0000-0000-0000BC190000}"/>
    <cellStyle name="Normal 3 4 4 7 2" xfId="7993" xr:uid="{00000000-0005-0000-0000-0000BD190000}"/>
    <cellStyle name="Normal 3 4 4 8" xfId="7873" xr:uid="{00000000-0005-0000-0000-0000BE190000}"/>
    <cellStyle name="Normal 3 4 4 8 2" xfId="8199" xr:uid="{00000000-0005-0000-0000-0000BF190000}"/>
    <cellStyle name="Normal 3 4 4 9" xfId="7909" xr:uid="{00000000-0005-0000-0000-0000C0190000}"/>
    <cellStyle name="Normal 3 4 5" xfId="5191" xr:uid="{00000000-0005-0000-0000-0000C1190000}"/>
    <cellStyle name="Normal 3 4 5 10" xfId="8242" xr:uid="{00000000-0005-0000-0000-0000C2190000}"/>
    <cellStyle name="Normal 3 4 5 11" xfId="8628" xr:uid="{00000000-0005-0000-0000-0000C3190000}"/>
    <cellStyle name="Normal 3 4 5 12" xfId="8326" xr:uid="{00000000-0005-0000-0000-0000C4190000}"/>
    <cellStyle name="Normal 3 4 5 13" xfId="8549" xr:uid="{00000000-0005-0000-0000-0000C5190000}"/>
    <cellStyle name="Normal 3 4 5 14" xfId="8407" xr:uid="{00000000-0005-0000-0000-0000C6190000}"/>
    <cellStyle name="Normal 3 4 5 15" xfId="7237" xr:uid="{00000000-0005-0000-0000-0000C7190000}"/>
    <cellStyle name="Normal 3 4 5 2" xfId="5192" xr:uid="{00000000-0005-0000-0000-0000C8190000}"/>
    <cellStyle name="Normal 3 4 5 2 2" xfId="7536" xr:uid="{00000000-0005-0000-0000-0000C9190000}"/>
    <cellStyle name="Normal 3 4 5 3" xfId="7644" xr:uid="{00000000-0005-0000-0000-0000CA190000}"/>
    <cellStyle name="Normal 3 4 5 4" xfId="7647" xr:uid="{00000000-0005-0000-0000-0000CB190000}"/>
    <cellStyle name="Normal 3 4 5 5" xfId="7650" xr:uid="{00000000-0005-0000-0000-0000CC190000}"/>
    <cellStyle name="Normal 3 4 5 6" xfId="7799" xr:uid="{00000000-0005-0000-0000-0000CD190000}"/>
    <cellStyle name="Normal 3 4 5 6 2" xfId="8119" xr:uid="{00000000-0005-0000-0000-0000CE190000}"/>
    <cellStyle name="Normal 3 4 5 7" xfId="7670" xr:uid="{00000000-0005-0000-0000-0000CF190000}"/>
    <cellStyle name="Normal 3 4 5 7 2" xfId="7992" xr:uid="{00000000-0005-0000-0000-0000D0190000}"/>
    <cellStyle name="Normal 3 4 5 8" xfId="7874" xr:uid="{00000000-0005-0000-0000-0000D1190000}"/>
    <cellStyle name="Normal 3 4 5 8 2" xfId="8200" xr:uid="{00000000-0005-0000-0000-0000D2190000}"/>
    <cellStyle name="Normal 3 4 5 9" xfId="7912" xr:uid="{00000000-0005-0000-0000-0000D3190000}"/>
    <cellStyle name="Normal 3 4 6" xfId="5193" xr:uid="{00000000-0005-0000-0000-0000D4190000}"/>
    <cellStyle name="Normal 3 4 6 10" xfId="8246" xr:uid="{00000000-0005-0000-0000-0000D5190000}"/>
    <cellStyle name="Normal 3 4 6 11" xfId="8624" xr:uid="{00000000-0005-0000-0000-0000D6190000}"/>
    <cellStyle name="Normal 3 4 6 12" xfId="8330" xr:uid="{00000000-0005-0000-0000-0000D7190000}"/>
    <cellStyle name="Normal 3 4 6 13" xfId="8546" xr:uid="{00000000-0005-0000-0000-0000D8190000}"/>
    <cellStyle name="Normal 3 4 6 14" xfId="8410" xr:uid="{00000000-0005-0000-0000-0000D9190000}"/>
    <cellStyle name="Normal 3 4 6 15" xfId="7243" xr:uid="{00000000-0005-0000-0000-0000DA190000}"/>
    <cellStyle name="Normal 3 4 6 2" xfId="5194" xr:uid="{00000000-0005-0000-0000-0000DB190000}"/>
    <cellStyle name="Normal 3 4 6 2 2" xfId="7512" xr:uid="{00000000-0005-0000-0000-0000DC190000}"/>
    <cellStyle name="Normal 3 4 6 3" xfId="7642" xr:uid="{00000000-0005-0000-0000-0000DD190000}"/>
    <cellStyle name="Normal 3 4 6 4" xfId="7568" xr:uid="{00000000-0005-0000-0000-0000DE190000}"/>
    <cellStyle name="Normal 3 4 6 5" xfId="7626" xr:uid="{00000000-0005-0000-0000-0000DF190000}"/>
    <cellStyle name="Normal 3 4 6 6" xfId="7800" xr:uid="{00000000-0005-0000-0000-0000E0190000}"/>
    <cellStyle name="Normal 3 4 6 6 2" xfId="8120" xr:uid="{00000000-0005-0000-0000-0000E1190000}"/>
    <cellStyle name="Normal 3 4 6 7" xfId="7669" xr:uid="{00000000-0005-0000-0000-0000E2190000}"/>
    <cellStyle name="Normal 3 4 6 7 2" xfId="7991" xr:uid="{00000000-0005-0000-0000-0000E3190000}"/>
    <cellStyle name="Normal 3 4 6 8" xfId="7875" xr:uid="{00000000-0005-0000-0000-0000E4190000}"/>
    <cellStyle name="Normal 3 4 6 8 2" xfId="8201" xr:uid="{00000000-0005-0000-0000-0000E5190000}"/>
    <cellStyle name="Normal 3 4 6 9" xfId="7915" xr:uid="{00000000-0005-0000-0000-0000E6190000}"/>
    <cellStyle name="Normal 3 4 7" xfId="5195" xr:uid="{00000000-0005-0000-0000-0000E7190000}"/>
    <cellStyle name="Normal 3 4 7 10" xfId="8413" xr:uid="{00000000-0005-0000-0000-0000E8190000}"/>
    <cellStyle name="Normal 3 4 7 11" xfId="7249" xr:uid="{00000000-0005-0000-0000-0000E9190000}"/>
    <cellStyle name="Normal 3 4 7 2" xfId="5196" xr:uid="{00000000-0005-0000-0000-0000EA190000}"/>
    <cellStyle name="Normal 3 4 7 2 2" xfId="8121" xr:uid="{00000000-0005-0000-0000-0000EB190000}"/>
    <cellStyle name="Normal 3 4 7 2 3" xfId="7801" xr:uid="{00000000-0005-0000-0000-0000EC190000}"/>
    <cellStyle name="Normal 3 4 7 3" xfId="7668" xr:uid="{00000000-0005-0000-0000-0000ED190000}"/>
    <cellStyle name="Normal 3 4 7 3 2" xfId="7990" xr:uid="{00000000-0005-0000-0000-0000EE190000}"/>
    <cellStyle name="Normal 3 4 7 4" xfId="7876" xr:uid="{00000000-0005-0000-0000-0000EF190000}"/>
    <cellStyle name="Normal 3 4 7 4 2" xfId="8202" xr:uid="{00000000-0005-0000-0000-0000F0190000}"/>
    <cellStyle name="Normal 3 4 7 5" xfId="7918" xr:uid="{00000000-0005-0000-0000-0000F1190000}"/>
    <cellStyle name="Normal 3 4 7 6" xfId="8249" xr:uid="{00000000-0005-0000-0000-0000F2190000}"/>
    <cellStyle name="Normal 3 4 7 7" xfId="8621" xr:uid="{00000000-0005-0000-0000-0000F3190000}"/>
    <cellStyle name="Normal 3 4 7 8" xfId="8333" xr:uid="{00000000-0005-0000-0000-0000F4190000}"/>
    <cellStyle name="Normal 3 4 7 9" xfId="8543" xr:uid="{00000000-0005-0000-0000-0000F5190000}"/>
    <cellStyle name="Normal 3 4 8" xfId="5197" xr:uid="{00000000-0005-0000-0000-0000F6190000}"/>
    <cellStyle name="Normal 3 4 8 10" xfId="8416" xr:uid="{00000000-0005-0000-0000-0000F7190000}"/>
    <cellStyle name="Normal 3 4 8 11" xfId="7255" xr:uid="{00000000-0005-0000-0000-0000F8190000}"/>
    <cellStyle name="Normal 3 4 8 2" xfId="7802" xr:uid="{00000000-0005-0000-0000-0000F9190000}"/>
    <cellStyle name="Normal 3 4 8 2 2" xfId="8122" xr:uid="{00000000-0005-0000-0000-0000FA190000}"/>
    <cellStyle name="Normal 3 4 8 3" xfId="7667" xr:uid="{00000000-0005-0000-0000-0000FB190000}"/>
    <cellStyle name="Normal 3 4 8 3 2" xfId="7989" xr:uid="{00000000-0005-0000-0000-0000FC190000}"/>
    <cellStyle name="Normal 3 4 8 4" xfId="7877" xr:uid="{00000000-0005-0000-0000-0000FD190000}"/>
    <cellStyle name="Normal 3 4 8 4 2" xfId="8203" xr:uid="{00000000-0005-0000-0000-0000FE190000}"/>
    <cellStyle name="Normal 3 4 8 5" xfId="7921" xr:uid="{00000000-0005-0000-0000-0000FF190000}"/>
    <cellStyle name="Normal 3 4 8 6" xfId="8252" xr:uid="{00000000-0005-0000-0000-0000001A0000}"/>
    <cellStyle name="Normal 3 4 8 7" xfId="8618" xr:uid="{00000000-0005-0000-0000-0000011A0000}"/>
    <cellStyle name="Normal 3 4 8 8" xfId="8337" xr:uid="{00000000-0005-0000-0000-0000021A0000}"/>
    <cellStyle name="Normal 3 4 8 9" xfId="8539" xr:uid="{00000000-0005-0000-0000-0000031A0000}"/>
    <cellStyle name="Normal 3 4 9" xfId="5198" xr:uid="{00000000-0005-0000-0000-0000041A0000}"/>
    <cellStyle name="Normal 3 4 9 10" xfId="8434" xr:uid="{00000000-0005-0000-0000-0000051A0000}"/>
    <cellStyle name="Normal 3 4 9 11" xfId="7289" xr:uid="{00000000-0005-0000-0000-0000061A0000}"/>
    <cellStyle name="Normal 3 4 9 2" xfId="7803" xr:uid="{00000000-0005-0000-0000-0000071A0000}"/>
    <cellStyle name="Normal 3 4 9 2 2" xfId="8123" xr:uid="{00000000-0005-0000-0000-0000081A0000}"/>
    <cellStyle name="Normal 3 4 9 3" xfId="7666" xr:uid="{00000000-0005-0000-0000-0000091A0000}"/>
    <cellStyle name="Normal 3 4 9 3 2" xfId="7988" xr:uid="{00000000-0005-0000-0000-00000A1A0000}"/>
    <cellStyle name="Normal 3 4 9 4" xfId="7878" xr:uid="{00000000-0005-0000-0000-00000B1A0000}"/>
    <cellStyle name="Normal 3 4 9 4 2" xfId="8204" xr:uid="{00000000-0005-0000-0000-00000C1A0000}"/>
    <cellStyle name="Normal 3 4 9 5" xfId="7937" xr:uid="{00000000-0005-0000-0000-00000D1A0000}"/>
    <cellStyle name="Normal 3 4 9 6" xfId="8268" xr:uid="{00000000-0005-0000-0000-00000E1A0000}"/>
    <cellStyle name="Normal 3 4 9 7" xfId="8599" xr:uid="{00000000-0005-0000-0000-00000F1A0000}"/>
    <cellStyle name="Normal 3 4 9 8" xfId="8355" xr:uid="{00000000-0005-0000-0000-0000101A0000}"/>
    <cellStyle name="Normal 3 4 9 9" xfId="8520" xr:uid="{00000000-0005-0000-0000-0000111A0000}"/>
    <cellStyle name="Normal 3 40" xfId="5199" xr:uid="{00000000-0005-0000-0000-0000121A0000}"/>
    <cellStyle name="Normal 3 40 2" xfId="5200" xr:uid="{00000000-0005-0000-0000-0000131A0000}"/>
    <cellStyle name="Normal 3 40 3" xfId="5201" xr:uid="{00000000-0005-0000-0000-0000141A0000}"/>
    <cellStyle name="Normal 3 41" xfId="5202" xr:uid="{00000000-0005-0000-0000-0000151A0000}"/>
    <cellStyle name="Normal 3 41 2" xfId="5203" xr:uid="{00000000-0005-0000-0000-0000161A0000}"/>
    <cellStyle name="Normal 3 41 3" xfId="5204" xr:uid="{00000000-0005-0000-0000-0000171A0000}"/>
    <cellStyle name="Normal 3 42" xfId="5205" xr:uid="{00000000-0005-0000-0000-0000181A0000}"/>
    <cellStyle name="Normal 3 42 2" xfId="5206" xr:uid="{00000000-0005-0000-0000-0000191A0000}"/>
    <cellStyle name="Normal 3 42 3" xfId="5207" xr:uid="{00000000-0005-0000-0000-00001A1A0000}"/>
    <cellStyle name="Normal 3 43" xfId="5208" xr:uid="{00000000-0005-0000-0000-00001B1A0000}"/>
    <cellStyle name="Normal 3 43 2" xfId="5209" xr:uid="{00000000-0005-0000-0000-00001C1A0000}"/>
    <cellStyle name="Normal 3 43 3" xfId="5210" xr:uid="{00000000-0005-0000-0000-00001D1A0000}"/>
    <cellStyle name="Normal 3 44" xfId="5211" xr:uid="{00000000-0005-0000-0000-00001E1A0000}"/>
    <cellStyle name="Normal 3 44 2" xfId="5212" xr:uid="{00000000-0005-0000-0000-00001F1A0000}"/>
    <cellStyle name="Normal 3 44 3" xfId="5213" xr:uid="{00000000-0005-0000-0000-0000201A0000}"/>
    <cellStyle name="Normal 3 45" xfId="5214" xr:uid="{00000000-0005-0000-0000-0000211A0000}"/>
    <cellStyle name="Normal 3 45 2" xfId="5215" xr:uid="{00000000-0005-0000-0000-0000221A0000}"/>
    <cellStyle name="Normal 3 45 3" xfId="5216" xr:uid="{00000000-0005-0000-0000-0000231A0000}"/>
    <cellStyle name="Normal 3 46" xfId="5217" xr:uid="{00000000-0005-0000-0000-0000241A0000}"/>
    <cellStyle name="Normal 3 46 2" xfId="5218" xr:uid="{00000000-0005-0000-0000-0000251A0000}"/>
    <cellStyle name="Normal 3 46 3" xfId="5219" xr:uid="{00000000-0005-0000-0000-0000261A0000}"/>
    <cellStyle name="Normal 3 47" xfId="5220" xr:uid="{00000000-0005-0000-0000-0000271A0000}"/>
    <cellStyle name="Normal 3 47 2" xfId="5221" xr:uid="{00000000-0005-0000-0000-0000281A0000}"/>
    <cellStyle name="Normal 3 47 3" xfId="5222" xr:uid="{00000000-0005-0000-0000-0000291A0000}"/>
    <cellStyle name="Normal 3 48" xfId="5223" xr:uid="{00000000-0005-0000-0000-00002A1A0000}"/>
    <cellStyle name="Normal 3 48 2" xfId="5224" xr:uid="{00000000-0005-0000-0000-00002B1A0000}"/>
    <cellStyle name="Normal 3 48 3" xfId="5225" xr:uid="{00000000-0005-0000-0000-00002C1A0000}"/>
    <cellStyle name="Normal 3 49" xfId="5226" xr:uid="{00000000-0005-0000-0000-00002D1A0000}"/>
    <cellStyle name="Normal 3 49 2" xfId="5227" xr:uid="{00000000-0005-0000-0000-00002E1A0000}"/>
    <cellStyle name="Normal 3 49 3" xfId="5228" xr:uid="{00000000-0005-0000-0000-00002F1A0000}"/>
    <cellStyle name="Normal 3 5" xfId="5229" xr:uid="{00000000-0005-0000-0000-0000301A0000}"/>
    <cellStyle name="Normal 3 5 10" xfId="5230" xr:uid="{00000000-0005-0000-0000-0000311A0000}"/>
    <cellStyle name="Normal 3 5 10 2" xfId="8227" xr:uid="{00000000-0005-0000-0000-0000321A0000}"/>
    <cellStyle name="Normal 3 5 11" xfId="5231" xr:uid="{00000000-0005-0000-0000-0000331A0000}"/>
    <cellStyle name="Normal 3 5 11 2" xfId="8644" xr:uid="{00000000-0005-0000-0000-0000341A0000}"/>
    <cellStyle name="Normal 3 5 12" xfId="5232" xr:uid="{00000000-0005-0000-0000-0000351A0000}"/>
    <cellStyle name="Normal 3 5 12 2" xfId="8311" xr:uid="{00000000-0005-0000-0000-0000361A0000}"/>
    <cellStyle name="Normal 3 5 13" xfId="5233" xr:uid="{00000000-0005-0000-0000-0000371A0000}"/>
    <cellStyle name="Normal 3 5 13 2" xfId="8564" xr:uid="{00000000-0005-0000-0000-0000381A0000}"/>
    <cellStyle name="Normal 3 5 14" xfId="5234" xr:uid="{00000000-0005-0000-0000-0000391A0000}"/>
    <cellStyle name="Normal 3 5 14 2" xfId="8391" xr:uid="{00000000-0005-0000-0000-00003A1A0000}"/>
    <cellStyle name="Normal 3 5 15" xfId="5235" xr:uid="{00000000-0005-0000-0000-00003B1A0000}"/>
    <cellStyle name="Normal 3 5 16" xfId="5236" xr:uid="{00000000-0005-0000-0000-00003C1A0000}"/>
    <cellStyle name="Normal 3 5 17" xfId="5237" xr:uid="{00000000-0005-0000-0000-00003D1A0000}"/>
    <cellStyle name="Normal 3 5 17 2" xfId="7452" xr:uid="{00000000-0005-0000-0000-00003E1A0000}"/>
    <cellStyle name="Normal 3 5 18" xfId="5238" xr:uid="{00000000-0005-0000-0000-00003F1A0000}"/>
    <cellStyle name="Normal 3 5 18 2" xfId="8742" xr:uid="{00000000-0005-0000-0000-0000401A0000}"/>
    <cellStyle name="Normal 3 5 19" xfId="5239" xr:uid="{00000000-0005-0000-0000-0000411A0000}"/>
    <cellStyle name="Normal 3 5 2" xfId="5240" xr:uid="{00000000-0005-0000-0000-0000421A0000}"/>
    <cellStyle name="Normal 3 5 20" xfId="5241" xr:uid="{00000000-0005-0000-0000-0000431A0000}"/>
    <cellStyle name="Normal 3 5 21" xfId="5242" xr:uid="{00000000-0005-0000-0000-0000441A0000}"/>
    <cellStyle name="Normal 3 5 22" xfId="5243" xr:uid="{00000000-0005-0000-0000-0000451A0000}"/>
    <cellStyle name="Normal 3 5 23" xfId="5244" xr:uid="{00000000-0005-0000-0000-0000461A0000}"/>
    <cellStyle name="Normal 3 5 3" xfId="5245" xr:uid="{00000000-0005-0000-0000-0000471A0000}"/>
    <cellStyle name="Normal 3 5 3 2" xfId="7294" xr:uid="{00000000-0005-0000-0000-0000481A0000}"/>
    <cellStyle name="Normal 3 5 3 3" xfId="7436" xr:uid="{00000000-0005-0000-0000-0000491A0000}"/>
    <cellStyle name="Normal 3 5 3 4" xfId="7307" xr:uid="{00000000-0005-0000-0000-00004A1A0000}"/>
    <cellStyle name="Normal 3 5 3 5" xfId="7202" xr:uid="{00000000-0005-0000-0000-00004B1A0000}"/>
    <cellStyle name="Normal 3 5 4" xfId="5246" xr:uid="{00000000-0005-0000-0000-00004C1A0000}"/>
    <cellStyle name="Normal 3 5 5" xfId="5247" xr:uid="{00000000-0005-0000-0000-00004D1A0000}"/>
    <cellStyle name="Normal 3 5 6" xfId="5248" xr:uid="{00000000-0005-0000-0000-00004E1A0000}"/>
    <cellStyle name="Normal 3 5 6 2" xfId="8124" xr:uid="{00000000-0005-0000-0000-00004F1A0000}"/>
    <cellStyle name="Normal 3 5 6 3" xfId="7804" xr:uid="{00000000-0005-0000-0000-0000501A0000}"/>
    <cellStyle name="Normal 3 5 7" xfId="5249" xr:uid="{00000000-0005-0000-0000-0000511A0000}"/>
    <cellStyle name="Normal 3 5 7 2" xfId="7987" xr:uid="{00000000-0005-0000-0000-0000521A0000}"/>
    <cellStyle name="Normal 3 5 7 3" xfId="7665" xr:uid="{00000000-0005-0000-0000-0000531A0000}"/>
    <cellStyle name="Normal 3 5 8" xfId="5250" xr:uid="{00000000-0005-0000-0000-0000541A0000}"/>
    <cellStyle name="Normal 3 5 8 2" xfId="8205" xr:uid="{00000000-0005-0000-0000-0000551A0000}"/>
    <cellStyle name="Normal 3 5 8 3" xfId="7879" xr:uid="{00000000-0005-0000-0000-0000561A0000}"/>
    <cellStyle name="Normal 3 5 9" xfId="5251" xr:uid="{00000000-0005-0000-0000-0000571A0000}"/>
    <cellStyle name="Normal 3 5 9 2" xfId="7898" xr:uid="{00000000-0005-0000-0000-0000581A0000}"/>
    <cellStyle name="Normal 3 50" xfId="5252" xr:uid="{00000000-0005-0000-0000-0000591A0000}"/>
    <cellStyle name="Normal 3 50 2" xfId="5253" xr:uid="{00000000-0005-0000-0000-00005A1A0000}"/>
    <cellStyle name="Normal 3 50 3" xfId="5254" xr:uid="{00000000-0005-0000-0000-00005B1A0000}"/>
    <cellStyle name="Normal 3 51" xfId="5255" xr:uid="{00000000-0005-0000-0000-00005C1A0000}"/>
    <cellStyle name="Normal 3 51 2" xfId="5256" xr:uid="{00000000-0005-0000-0000-00005D1A0000}"/>
    <cellStyle name="Normal 3 51 3" xfId="5257" xr:uid="{00000000-0005-0000-0000-00005E1A0000}"/>
    <cellStyle name="Normal 3 52" xfId="5258" xr:uid="{00000000-0005-0000-0000-00005F1A0000}"/>
    <cellStyle name="Normal 3 52 2" xfId="5259" xr:uid="{00000000-0005-0000-0000-0000601A0000}"/>
    <cellStyle name="Normal 3 52 3" xfId="5260" xr:uid="{00000000-0005-0000-0000-0000611A0000}"/>
    <cellStyle name="Normal 3 53" xfId="5261" xr:uid="{00000000-0005-0000-0000-0000621A0000}"/>
    <cellStyle name="Normal 3 53 2" xfId="5262" xr:uid="{00000000-0005-0000-0000-0000631A0000}"/>
    <cellStyle name="Normal 3 53 3" xfId="5263" xr:uid="{00000000-0005-0000-0000-0000641A0000}"/>
    <cellStyle name="Normal 3 54" xfId="5264" xr:uid="{00000000-0005-0000-0000-0000651A0000}"/>
    <cellStyle name="Normal 3 54 2" xfId="5265" xr:uid="{00000000-0005-0000-0000-0000661A0000}"/>
    <cellStyle name="Normal 3 54 3" xfId="5266" xr:uid="{00000000-0005-0000-0000-0000671A0000}"/>
    <cellStyle name="Normal 3 55" xfId="5267" xr:uid="{00000000-0005-0000-0000-0000681A0000}"/>
    <cellStyle name="Normal 3 55 2" xfId="5268" xr:uid="{00000000-0005-0000-0000-0000691A0000}"/>
    <cellStyle name="Normal 3 55 3" xfId="5269" xr:uid="{00000000-0005-0000-0000-00006A1A0000}"/>
    <cellStyle name="Normal 3 56" xfId="5270" xr:uid="{00000000-0005-0000-0000-00006B1A0000}"/>
    <cellStyle name="Normal 3 56 2" xfId="5271" xr:uid="{00000000-0005-0000-0000-00006C1A0000}"/>
    <cellStyle name="Normal 3 56 3" xfId="5272" xr:uid="{00000000-0005-0000-0000-00006D1A0000}"/>
    <cellStyle name="Normal 3 57" xfId="5273" xr:uid="{00000000-0005-0000-0000-00006E1A0000}"/>
    <cellStyle name="Normal 3 57 2" xfId="5274" xr:uid="{00000000-0005-0000-0000-00006F1A0000}"/>
    <cellStyle name="Normal 3 57 3" xfId="5275" xr:uid="{00000000-0005-0000-0000-0000701A0000}"/>
    <cellStyle name="Normal 3 58" xfId="5276" xr:uid="{00000000-0005-0000-0000-0000711A0000}"/>
    <cellStyle name="Normal 3 58 2" xfId="5277" xr:uid="{00000000-0005-0000-0000-0000721A0000}"/>
    <cellStyle name="Normal 3 58 3" xfId="5278" xr:uid="{00000000-0005-0000-0000-0000731A0000}"/>
    <cellStyle name="Normal 3 59" xfId="5279" xr:uid="{00000000-0005-0000-0000-0000741A0000}"/>
    <cellStyle name="Normal 3 59 2" xfId="5280" xr:uid="{00000000-0005-0000-0000-0000751A0000}"/>
    <cellStyle name="Normal 3 59 3" xfId="5281" xr:uid="{00000000-0005-0000-0000-0000761A0000}"/>
    <cellStyle name="Normal 3 6" xfId="5282" xr:uid="{00000000-0005-0000-0000-0000771A0000}"/>
    <cellStyle name="Normal 3 6 10" xfId="5283" xr:uid="{00000000-0005-0000-0000-0000781A0000}"/>
    <cellStyle name="Normal 3 6 11" xfId="5284" xr:uid="{00000000-0005-0000-0000-0000791A0000}"/>
    <cellStyle name="Normal 3 6 11 2" xfId="7619" xr:uid="{00000000-0005-0000-0000-00007A1A0000}"/>
    <cellStyle name="Normal 3 6 11 3" xfId="8776" xr:uid="{00000000-0005-0000-0000-00007B1A0000}"/>
    <cellStyle name="Normal 3 6 11 4" xfId="7384" xr:uid="{00000000-0005-0000-0000-00007C1A0000}"/>
    <cellStyle name="Normal 3 6 11 5" xfId="7206" xr:uid="{00000000-0005-0000-0000-00007D1A0000}"/>
    <cellStyle name="Normal 3 6 12" xfId="5285" xr:uid="{00000000-0005-0000-0000-00007E1A0000}"/>
    <cellStyle name="Normal 3 6 13" xfId="5286" xr:uid="{00000000-0005-0000-0000-00007F1A0000}"/>
    <cellStyle name="Normal 3 6 14" xfId="5287" xr:uid="{00000000-0005-0000-0000-0000801A0000}"/>
    <cellStyle name="Normal 3 6 14 2" xfId="8125" xr:uid="{00000000-0005-0000-0000-0000811A0000}"/>
    <cellStyle name="Normal 3 6 14 3" xfId="7805" xr:uid="{00000000-0005-0000-0000-0000821A0000}"/>
    <cellStyle name="Normal 3 6 15" xfId="5288" xr:uid="{00000000-0005-0000-0000-0000831A0000}"/>
    <cellStyle name="Normal 3 6 15 2" xfId="7986" xr:uid="{00000000-0005-0000-0000-0000841A0000}"/>
    <cellStyle name="Normal 3 6 15 3" xfId="7664" xr:uid="{00000000-0005-0000-0000-0000851A0000}"/>
    <cellStyle name="Normal 3 6 16" xfId="5289" xr:uid="{00000000-0005-0000-0000-0000861A0000}"/>
    <cellStyle name="Normal 3 6 16 2" xfId="8206" xr:uid="{00000000-0005-0000-0000-0000871A0000}"/>
    <cellStyle name="Normal 3 6 16 3" xfId="7880" xr:uid="{00000000-0005-0000-0000-0000881A0000}"/>
    <cellStyle name="Normal 3 6 17" xfId="5290" xr:uid="{00000000-0005-0000-0000-0000891A0000}"/>
    <cellStyle name="Normal 3 6 17 2" xfId="7899" xr:uid="{00000000-0005-0000-0000-00008A1A0000}"/>
    <cellStyle name="Normal 3 6 18" xfId="5291" xr:uid="{00000000-0005-0000-0000-00008B1A0000}"/>
    <cellStyle name="Normal 3 6 18 2" xfId="8228" xr:uid="{00000000-0005-0000-0000-00008C1A0000}"/>
    <cellStyle name="Normal 3 6 19" xfId="5292" xr:uid="{00000000-0005-0000-0000-00008D1A0000}"/>
    <cellStyle name="Normal 3 6 19 2" xfId="8643" xr:uid="{00000000-0005-0000-0000-00008E1A0000}"/>
    <cellStyle name="Normal 3 6 2" xfId="5293" xr:uid="{00000000-0005-0000-0000-00008F1A0000}"/>
    <cellStyle name="Normal 3 6 20" xfId="5294" xr:uid="{00000000-0005-0000-0000-0000901A0000}"/>
    <cellStyle name="Normal 3 6 20 2" xfId="8312" xr:uid="{00000000-0005-0000-0000-0000911A0000}"/>
    <cellStyle name="Normal 3 6 21" xfId="5295" xr:uid="{00000000-0005-0000-0000-0000921A0000}"/>
    <cellStyle name="Normal 3 6 21 2" xfId="8562" xr:uid="{00000000-0005-0000-0000-0000931A0000}"/>
    <cellStyle name="Normal 3 6 22" xfId="5296" xr:uid="{00000000-0005-0000-0000-0000941A0000}"/>
    <cellStyle name="Normal 3 6 22 2" xfId="8392" xr:uid="{00000000-0005-0000-0000-0000951A0000}"/>
    <cellStyle name="Normal 3 6 23" xfId="5297" xr:uid="{00000000-0005-0000-0000-0000961A0000}"/>
    <cellStyle name="Normal 3 6 24" xfId="8724" xr:uid="{00000000-0005-0000-0000-0000971A0000}"/>
    <cellStyle name="Normal 3 6 25" xfId="7451" xr:uid="{00000000-0005-0000-0000-0000981A0000}"/>
    <cellStyle name="Normal 3 6 26" xfId="8741" xr:uid="{00000000-0005-0000-0000-0000991A0000}"/>
    <cellStyle name="Normal 3 6 3" xfId="5298" xr:uid="{00000000-0005-0000-0000-00009A1A0000}"/>
    <cellStyle name="Normal 3 6 4" xfId="5299" xr:uid="{00000000-0005-0000-0000-00009B1A0000}"/>
    <cellStyle name="Normal 3 6 5" xfId="5300" xr:uid="{00000000-0005-0000-0000-00009C1A0000}"/>
    <cellStyle name="Normal 3 6 6" xfId="5301" xr:uid="{00000000-0005-0000-0000-00009D1A0000}"/>
    <cellStyle name="Normal 3 6 7" xfId="5302" xr:uid="{00000000-0005-0000-0000-00009E1A0000}"/>
    <cellStyle name="Normal 3 6 8" xfId="5303" xr:uid="{00000000-0005-0000-0000-00009F1A0000}"/>
    <cellStyle name="Normal 3 6 9" xfId="5304" xr:uid="{00000000-0005-0000-0000-0000A01A0000}"/>
    <cellStyle name="Normal 3 60" xfId="5305" xr:uid="{00000000-0005-0000-0000-0000A11A0000}"/>
    <cellStyle name="Normal 3 60 2" xfId="5306" xr:uid="{00000000-0005-0000-0000-0000A21A0000}"/>
    <cellStyle name="Normal 3 60 3" xfId="5307" xr:uid="{00000000-0005-0000-0000-0000A31A0000}"/>
    <cellStyle name="Normal 3 61" xfId="5308" xr:uid="{00000000-0005-0000-0000-0000A41A0000}"/>
    <cellStyle name="Normal 3 61 2" xfId="5309" xr:uid="{00000000-0005-0000-0000-0000A51A0000}"/>
    <cellStyle name="Normal 3 61 3" xfId="5310" xr:uid="{00000000-0005-0000-0000-0000A61A0000}"/>
    <cellStyle name="Normal 3 62" xfId="5311" xr:uid="{00000000-0005-0000-0000-0000A71A0000}"/>
    <cellStyle name="Normal 3 62 2" xfId="5312" xr:uid="{00000000-0005-0000-0000-0000A81A0000}"/>
    <cellStyle name="Normal 3 62 3" xfId="5313" xr:uid="{00000000-0005-0000-0000-0000A91A0000}"/>
    <cellStyle name="Normal 3 63" xfId="5314" xr:uid="{00000000-0005-0000-0000-0000AA1A0000}"/>
    <cellStyle name="Normal 3 63 2" xfId="5315" xr:uid="{00000000-0005-0000-0000-0000AB1A0000}"/>
    <cellStyle name="Normal 3 63 3" xfId="5316" xr:uid="{00000000-0005-0000-0000-0000AC1A0000}"/>
    <cellStyle name="Normal 3 64" xfId="5317" xr:uid="{00000000-0005-0000-0000-0000AD1A0000}"/>
    <cellStyle name="Normal 3 64 2" xfId="5318" xr:uid="{00000000-0005-0000-0000-0000AE1A0000}"/>
    <cellStyle name="Normal 3 64 3" xfId="5319" xr:uid="{00000000-0005-0000-0000-0000AF1A0000}"/>
    <cellStyle name="Normal 3 65" xfId="5320" xr:uid="{00000000-0005-0000-0000-0000B01A0000}"/>
    <cellStyle name="Normal 3 65 2" xfId="5321" xr:uid="{00000000-0005-0000-0000-0000B11A0000}"/>
    <cellStyle name="Normal 3 65 3" xfId="5322" xr:uid="{00000000-0005-0000-0000-0000B21A0000}"/>
    <cellStyle name="Normal 3 66" xfId="5323" xr:uid="{00000000-0005-0000-0000-0000B31A0000}"/>
    <cellStyle name="Normal 3 66 2" xfId="5324" xr:uid="{00000000-0005-0000-0000-0000B41A0000}"/>
    <cellStyle name="Normal 3 66 3" xfId="5325" xr:uid="{00000000-0005-0000-0000-0000B51A0000}"/>
    <cellStyle name="Normal 3 67" xfId="5326" xr:uid="{00000000-0005-0000-0000-0000B61A0000}"/>
    <cellStyle name="Normal 3 68" xfId="5327" xr:uid="{00000000-0005-0000-0000-0000B71A0000}"/>
    <cellStyle name="Normal 3 69" xfId="5328" xr:uid="{00000000-0005-0000-0000-0000B81A0000}"/>
    <cellStyle name="Normal 3 7" xfId="5329" xr:uid="{00000000-0005-0000-0000-0000B91A0000}"/>
    <cellStyle name="Normal 3 7 10" xfId="5330" xr:uid="{00000000-0005-0000-0000-0000BA1A0000}"/>
    <cellStyle name="Normal 3 7 11" xfId="5331" xr:uid="{00000000-0005-0000-0000-0000BB1A0000}"/>
    <cellStyle name="Normal 3 7 11 2" xfId="7620" xr:uid="{00000000-0005-0000-0000-0000BC1A0000}"/>
    <cellStyle name="Normal 3 7 11 3" xfId="8777" xr:uid="{00000000-0005-0000-0000-0000BD1A0000}"/>
    <cellStyle name="Normal 3 7 11 4" xfId="7385" xr:uid="{00000000-0005-0000-0000-0000BE1A0000}"/>
    <cellStyle name="Normal 3 7 11 5" xfId="7210" xr:uid="{00000000-0005-0000-0000-0000BF1A0000}"/>
    <cellStyle name="Normal 3 7 12" xfId="5332" xr:uid="{00000000-0005-0000-0000-0000C01A0000}"/>
    <cellStyle name="Normal 3 7 13" xfId="5333" xr:uid="{00000000-0005-0000-0000-0000C11A0000}"/>
    <cellStyle name="Normal 3 7 14" xfId="5334" xr:uid="{00000000-0005-0000-0000-0000C21A0000}"/>
    <cellStyle name="Normal 3 7 14 2" xfId="8126" xr:uid="{00000000-0005-0000-0000-0000C31A0000}"/>
    <cellStyle name="Normal 3 7 14 3" xfId="7806" xr:uid="{00000000-0005-0000-0000-0000C41A0000}"/>
    <cellStyle name="Normal 3 7 15" xfId="5335" xr:uid="{00000000-0005-0000-0000-0000C51A0000}"/>
    <cellStyle name="Normal 3 7 15 2" xfId="7985" xr:uid="{00000000-0005-0000-0000-0000C61A0000}"/>
    <cellStyle name="Normal 3 7 15 3" xfId="7663" xr:uid="{00000000-0005-0000-0000-0000C71A0000}"/>
    <cellStyle name="Normal 3 7 16" xfId="5336" xr:uid="{00000000-0005-0000-0000-0000C81A0000}"/>
    <cellStyle name="Normal 3 7 16 2" xfId="8207" xr:uid="{00000000-0005-0000-0000-0000C91A0000}"/>
    <cellStyle name="Normal 3 7 16 3" xfId="7881" xr:uid="{00000000-0005-0000-0000-0000CA1A0000}"/>
    <cellStyle name="Normal 3 7 17" xfId="5337" xr:uid="{00000000-0005-0000-0000-0000CB1A0000}"/>
    <cellStyle name="Normal 3 7 17 2" xfId="7900" xr:uid="{00000000-0005-0000-0000-0000CC1A0000}"/>
    <cellStyle name="Normal 3 7 18" xfId="5338" xr:uid="{00000000-0005-0000-0000-0000CD1A0000}"/>
    <cellStyle name="Normal 3 7 18 2" xfId="8229" xr:uid="{00000000-0005-0000-0000-0000CE1A0000}"/>
    <cellStyle name="Normal 3 7 19" xfId="5339" xr:uid="{00000000-0005-0000-0000-0000CF1A0000}"/>
    <cellStyle name="Normal 3 7 19 2" xfId="8642" xr:uid="{00000000-0005-0000-0000-0000D01A0000}"/>
    <cellStyle name="Normal 3 7 2" xfId="5340" xr:uid="{00000000-0005-0000-0000-0000D11A0000}"/>
    <cellStyle name="Normal 3 7 20" xfId="5341" xr:uid="{00000000-0005-0000-0000-0000D21A0000}"/>
    <cellStyle name="Normal 3 7 20 2" xfId="8313" xr:uid="{00000000-0005-0000-0000-0000D31A0000}"/>
    <cellStyle name="Normal 3 7 21" xfId="5342" xr:uid="{00000000-0005-0000-0000-0000D41A0000}"/>
    <cellStyle name="Normal 3 7 21 2" xfId="8561" xr:uid="{00000000-0005-0000-0000-0000D51A0000}"/>
    <cellStyle name="Normal 3 7 22" xfId="5343" xr:uid="{00000000-0005-0000-0000-0000D61A0000}"/>
    <cellStyle name="Normal 3 7 22 2" xfId="8393" xr:uid="{00000000-0005-0000-0000-0000D71A0000}"/>
    <cellStyle name="Normal 3 7 23" xfId="5344" xr:uid="{00000000-0005-0000-0000-0000D81A0000}"/>
    <cellStyle name="Normal 3 7 24" xfId="8733" xr:uid="{00000000-0005-0000-0000-0000D91A0000}"/>
    <cellStyle name="Normal 3 7 25" xfId="7450" xr:uid="{00000000-0005-0000-0000-0000DA1A0000}"/>
    <cellStyle name="Normal 3 7 26" xfId="8740" xr:uid="{00000000-0005-0000-0000-0000DB1A0000}"/>
    <cellStyle name="Normal 3 7 3" xfId="5345" xr:uid="{00000000-0005-0000-0000-0000DC1A0000}"/>
    <cellStyle name="Normal 3 7 4" xfId="5346" xr:uid="{00000000-0005-0000-0000-0000DD1A0000}"/>
    <cellStyle name="Normal 3 7 5" xfId="5347" xr:uid="{00000000-0005-0000-0000-0000DE1A0000}"/>
    <cellStyle name="Normal 3 7 6" xfId="5348" xr:uid="{00000000-0005-0000-0000-0000DF1A0000}"/>
    <cellStyle name="Normal 3 7 7" xfId="5349" xr:uid="{00000000-0005-0000-0000-0000E01A0000}"/>
    <cellStyle name="Normal 3 7 8" xfId="5350" xr:uid="{00000000-0005-0000-0000-0000E11A0000}"/>
    <cellStyle name="Normal 3 7 9" xfId="5351" xr:uid="{00000000-0005-0000-0000-0000E21A0000}"/>
    <cellStyle name="Normal 3 8" xfId="5352" xr:uid="{00000000-0005-0000-0000-0000E31A0000}"/>
    <cellStyle name="Normal 3 8 10" xfId="5353" xr:uid="{00000000-0005-0000-0000-0000E41A0000}"/>
    <cellStyle name="Normal 3 8 11" xfId="5354" xr:uid="{00000000-0005-0000-0000-0000E51A0000}"/>
    <cellStyle name="Normal 3 8 11 2" xfId="7621" xr:uid="{00000000-0005-0000-0000-0000E61A0000}"/>
    <cellStyle name="Normal 3 8 11 3" xfId="8778" xr:uid="{00000000-0005-0000-0000-0000E71A0000}"/>
    <cellStyle name="Normal 3 8 11 4" xfId="7386" xr:uid="{00000000-0005-0000-0000-0000E81A0000}"/>
    <cellStyle name="Normal 3 8 11 5" xfId="7213" xr:uid="{00000000-0005-0000-0000-0000E91A0000}"/>
    <cellStyle name="Normal 3 8 12" xfId="5355" xr:uid="{00000000-0005-0000-0000-0000EA1A0000}"/>
    <cellStyle name="Normal 3 8 13" xfId="5356" xr:uid="{00000000-0005-0000-0000-0000EB1A0000}"/>
    <cellStyle name="Normal 3 8 14" xfId="5357" xr:uid="{00000000-0005-0000-0000-0000EC1A0000}"/>
    <cellStyle name="Normal 3 8 14 2" xfId="8127" xr:uid="{00000000-0005-0000-0000-0000ED1A0000}"/>
    <cellStyle name="Normal 3 8 14 3" xfId="7807" xr:uid="{00000000-0005-0000-0000-0000EE1A0000}"/>
    <cellStyle name="Normal 3 8 15" xfId="5358" xr:uid="{00000000-0005-0000-0000-0000EF1A0000}"/>
    <cellStyle name="Normal 3 8 15 2" xfId="7984" xr:uid="{00000000-0005-0000-0000-0000F01A0000}"/>
    <cellStyle name="Normal 3 8 15 3" xfId="7662" xr:uid="{00000000-0005-0000-0000-0000F11A0000}"/>
    <cellStyle name="Normal 3 8 16" xfId="5359" xr:uid="{00000000-0005-0000-0000-0000F21A0000}"/>
    <cellStyle name="Normal 3 8 16 2" xfId="8208" xr:uid="{00000000-0005-0000-0000-0000F31A0000}"/>
    <cellStyle name="Normal 3 8 16 3" xfId="7882" xr:uid="{00000000-0005-0000-0000-0000F41A0000}"/>
    <cellStyle name="Normal 3 8 17" xfId="5360" xr:uid="{00000000-0005-0000-0000-0000F51A0000}"/>
    <cellStyle name="Normal 3 8 17 2" xfId="7901" xr:uid="{00000000-0005-0000-0000-0000F61A0000}"/>
    <cellStyle name="Normal 3 8 18" xfId="5361" xr:uid="{00000000-0005-0000-0000-0000F71A0000}"/>
    <cellStyle name="Normal 3 8 18 2" xfId="8230" xr:uid="{00000000-0005-0000-0000-0000F81A0000}"/>
    <cellStyle name="Normal 3 8 19" xfId="5362" xr:uid="{00000000-0005-0000-0000-0000F91A0000}"/>
    <cellStyle name="Normal 3 8 19 2" xfId="8641" xr:uid="{00000000-0005-0000-0000-0000FA1A0000}"/>
    <cellStyle name="Normal 3 8 2" xfId="5363" xr:uid="{00000000-0005-0000-0000-0000FB1A0000}"/>
    <cellStyle name="Normal 3 8 20" xfId="5364" xr:uid="{00000000-0005-0000-0000-0000FC1A0000}"/>
    <cellStyle name="Normal 3 8 20 2" xfId="8314" xr:uid="{00000000-0005-0000-0000-0000FD1A0000}"/>
    <cellStyle name="Normal 3 8 21" xfId="5365" xr:uid="{00000000-0005-0000-0000-0000FE1A0000}"/>
    <cellStyle name="Normal 3 8 21 2" xfId="8560" xr:uid="{00000000-0005-0000-0000-0000FF1A0000}"/>
    <cellStyle name="Normal 3 8 22" xfId="5366" xr:uid="{00000000-0005-0000-0000-0000001B0000}"/>
    <cellStyle name="Normal 3 8 22 2" xfId="8394" xr:uid="{00000000-0005-0000-0000-0000011B0000}"/>
    <cellStyle name="Normal 3 8 23" xfId="5367" xr:uid="{00000000-0005-0000-0000-0000021B0000}"/>
    <cellStyle name="Normal 3 8 24" xfId="8423" xr:uid="{00000000-0005-0000-0000-0000031B0000}"/>
    <cellStyle name="Normal 3 8 25" xfId="7449" xr:uid="{00000000-0005-0000-0000-0000041B0000}"/>
    <cellStyle name="Normal 3 8 26" xfId="8739" xr:uid="{00000000-0005-0000-0000-0000051B0000}"/>
    <cellStyle name="Normal 3 8 3" xfId="5368" xr:uid="{00000000-0005-0000-0000-0000061B0000}"/>
    <cellStyle name="Normal 3 8 4" xfId="5369" xr:uid="{00000000-0005-0000-0000-0000071B0000}"/>
    <cellStyle name="Normal 3 8 5" xfId="5370" xr:uid="{00000000-0005-0000-0000-0000081B0000}"/>
    <cellStyle name="Normal 3 8 6" xfId="5371" xr:uid="{00000000-0005-0000-0000-0000091B0000}"/>
    <cellStyle name="Normal 3 8 7" xfId="5372" xr:uid="{00000000-0005-0000-0000-00000A1B0000}"/>
    <cellStyle name="Normal 3 8 8" xfId="5373" xr:uid="{00000000-0005-0000-0000-00000B1B0000}"/>
    <cellStyle name="Normal 3 8 9" xfId="5374" xr:uid="{00000000-0005-0000-0000-00000C1B0000}"/>
    <cellStyle name="Normal 3 9" xfId="5375" xr:uid="{00000000-0005-0000-0000-00000D1B0000}"/>
    <cellStyle name="Normal 3 9 10" xfId="5376" xr:uid="{00000000-0005-0000-0000-00000E1B0000}"/>
    <cellStyle name="Normal 3 9 11" xfId="5377" xr:uid="{00000000-0005-0000-0000-00000F1B0000}"/>
    <cellStyle name="Normal 3 9 11 2" xfId="7622" xr:uid="{00000000-0005-0000-0000-0000101B0000}"/>
    <cellStyle name="Normal 3 9 11 3" xfId="8779" xr:uid="{00000000-0005-0000-0000-0000111B0000}"/>
    <cellStyle name="Normal 3 9 11 4" xfId="7387" xr:uid="{00000000-0005-0000-0000-0000121B0000}"/>
    <cellStyle name="Normal 3 9 11 5" xfId="7217" xr:uid="{00000000-0005-0000-0000-0000131B0000}"/>
    <cellStyle name="Normal 3 9 12" xfId="5378" xr:uid="{00000000-0005-0000-0000-0000141B0000}"/>
    <cellStyle name="Normal 3 9 13" xfId="5379" xr:uid="{00000000-0005-0000-0000-0000151B0000}"/>
    <cellStyle name="Normal 3 9 14" xfId="5380" xr:uid="{00000000-0005-0000-0000-0000161B0000}"/>
    <cellStyle name="Normal 3 9 14 2" xfId="8128" xr:uid="{00000000-0005-0000-0000-0000171B0000}"/>
    <cellStyle name="Normal 3 9 14 3" xfId="7808" xr:uid="{00000000-0005-0000-0000-0000181B0000}"/>
    <cellStyle name="Normal 3 9 15" xfId="5381" xr:uid="{00000000-0005-0000-0000-0000191B0000}"/>
    <cellStyle name="Normal 3 9 15 2" xfId="7983" xr:uid="{00000000-0005-0000-0000-00001A1B0000}"/>
    <cellStyle name="Normal 3 9 15 3" xfId="7661" xr:uid="{00000000-0005-0000-0000-00001B1B0000}"/>
    <cellStyle name="Normal 3 9 16" xfId="5382" xr:uid="{00000000-0005-0000-0000-00001C1B0000}"/>
    <cellStyle name="Normal 3 9 16 2" xfId="8209" xr:uid="{00000000-0005-0000-0000-00001D1B0000}"/>
    <cellStyle name="Normal 3 9 16 3" xfId="7883" xr:uid="{00000000-0005-0000-0000-00001E1B0000}"/>
    <cellStyle name="Normal 3 9 17" xfId="5383" xr:uid="{00000000-0005-0000-0000-00001F1B0000}"/>
    <cellStyle name="Normal 3 9 17 2" xfId="7902" xr:uid="{00000000-0005-0000-0000-0000201B0000}"/>
    <cellStyle name="Normal 3 9 18" xfId="5384" xr:uid="{00000000-0005-0000-0000-0000211B0000}"/>
    <cellStyle name="Normal 3 9 18 2" xfId="8231" xr:uid="{00000000-0005-0000-0000-0000221B0000}"/>
    <cellStyle name="Normal 3 9 19" xfId="5385" xr:uid="{00000000-0005-0000-0000-0000231B0000}"/>
    <cellStyle name="Normal 3 9 19 2" xfId="8640" xr:uid="{00000000-0005-0000-0000-0000241B0000}"/>
    <cellStyle name="Normal 3 9 2" xfId="5386" xr:uid="{00000000-0005-0000-0000-0000251B0000}"/>
    <cellStyle name="Normal 3 9 20" xfId="5387" xr:uid="{00000000-0005-0000-0000-0000261B0000}"/>
    <cellStyle name="Normal 3 9 20 2" xfId="8315" xr:uid="{00000000-0005-0000-0000-0000271B0000}"/>
    <cellStyle name="Normal 3 9 21" xfId="5388" xr:uid="{00000000-0005-0000-0000-0000281B0000}"/>
    <cellStyle name="Normal 3 9 21 2" xfId="8559" xr:uid="{00000000-0005-0000-0000-0000291B0000}"/>
    <cellStyle name="Normal 3 9 22" xfId="5389" xr:uid="{00000000-0005-0000-0000-00002A1B0000}"/>
    <cellStyle name="Normal 3 9 22 2" xfId="8395" xr:uid="{00000000-0005-0000-0000-00002B1B0000}"/>
    <cellStyle name="Normal 3 9 23" xfId="5390" xr:uid="{00000000-0005-0000-0000-00002C1B0000}"/>
    <cellStyle name="Normal 3 9 24" xfId="8389" xr:uid="{00000000-0005-0000-0000-00002D1B0000}"/>
    <cellStyle name="Normal 3 9 25" xfId="7448" xr:uid="{00000000-0005-0000-0000-00002E1B0000}"/>
    <cellStyle name="Normal 3 9 26" xfId="8738" xr:uid="{00000000-0005-0000-0000-00002F1B0000}"/>
    <cellStyle name="Normal 3 9 3" xfId="5391" xr:uid="{00000000-0005-0000-0000-0000301B0000}"/>
    <cellStyle name="Normal 3 9 4" xfId="5392" xr:uid="{00000000-0005-0000-0000-0000311B0000}"/>
    <cellStyle name="Normal 3 9 5" xfId="5393" xr:uid="{00000000-0005-0000-0000-0000321B0000}"/>
    <cellStyle name="Normal 3 9 6" xfId="5394" xr:uid="{00000000-0005-0000-0000-0000331B0000}"/>
    <cellStyle name="Normal 3 9 7" xfId="5395" xr:uid="{00000000-0005-0000-0000-0000341B0000}"/>
    <cellStyle name="Normal 3 9 8" xfId="5396" xr:uid="{00000000-0005-0000-0000-0000351B0000}"/>
    <cellStyle name="Normal 3 9 9" xfId="5397" xr:uid="{00000000-0005-0000-0000-0000361B0000}"/>
    <cellStyle name="Normal 30" xfId="5398" xr:uid="{00000000-0005-0000-0000-0000371B0000}"/>
    <cellStyle name="Normal 30 2" xfId="5399" xr:uid="{00000000-0005-0000-0000-0000381B0000}"/>
    <cellStyle name="Normal 30 2 10" xfId="8464" xr:uid="{00000000-0005-0000-0000-0000391B0000}"/>
    <cellStyle name="Normal 30 2 11" xfId="8343" xr:uid="{00000000-0005-0000-0000-00003A1B0000}"/>
    <cellStyle name="Normal 30 2 12" xfId="8731" xr:uid="{00000000-0005-0000-0000-00003B1B0000}"/>
    <cellStyle name="Normal 30 2 13" xfId="7321" xr:uid="{00000000-0005-0000-0000-00003C1B0000}"/>
    <cellStyle name="Normal 30 2 14" xfId="7355" xr:uid="{00000000-0005-0000-0000-00003D1B0000}"/>
    <cellStyle name="Normal 30 2 15" xfId="8827" xr:uid="{00000000-0005-0000-0000-00003E1B0000}"/>
    <cellStyle name="Normal 30 2 2" xfId="7413" xr:uid="{00000000-0005-0000-0000-00003F1B0000}"/>
    <cellStyle name="Normal 30 2 2 2" xfId="8129" xr:uid="{00000000-0005-0000-0000-0000401B0000}"/>
    <cellStyle name="Normal 30 2 3" xfId="7660" xr:uid="{00000000-0005-0000-0000-0000411B0000}"/>
    <cellStyle name="Normal 30 2 3 2" xfId="7982" xr:uid="{00000000-0005-0000-0000-0000421B0000}"/>
    <cellStyle name="Normal 30 2 4" xfId="7884" xr:uid="{00000000-0005-0000-0000-0000431B0000}"/>
    <cellStyle name="Normal 30 2 4 2" xfId="8210" xr:uid="{00000000-0005-0000-0000-0000441B0000}"/>
    <cellStyle name="Normal 30 2 5" xfId="7945" xr:uid="{00000000-0005-0000-0000-0000451B0000}"/>
    <cellStyle name="Normal 30 2 6" xfId="8478" xr:uid="{00000000-0005-0000-0000-0000461B0000}"/>
    <cellStyle name="Normal 30 2 7" xfId="8219" xr:uid="{00000000-0005-0000-0000-0000471B0000}"/>
    <cellStyle name="Normal 30 2 8" xfId="8651" xr:uid="{00000000-0005-0000-0000-0000481B0000}"/>
    <cellStyle name="Normal 30 2 9" xfId="8300" xr:uid="{00000000-0005-0000-0000-0000491B0000}"/>
    <cellStyle name="Normal 30 3" xfId="5400" xr:uid="{00000000-0005-0000-0000-00004A1B0000}"/>
    <cellStyle name="Normal 30 3 10" xfId="8465" xr:uid="{00000000-0005-0000-0000-00004B1B0000}"/>
    <cellStyle name="Normal 30 3 11" xfId="8340" xr:uid="{00000000-0005-0000-0000-00004C1B0000}"/>
    <cellStyle name="Normal 30 3 12" xfId="8732" xr:uid="{00000000-0005-0000-0000-00004D1B0000}"/>
    <cellStyle name="Normal 30 3 13" xfId="7320" xr:uid="{00000000-0005-0000-0000-00004E1B0000}"/>
    <cellStyle name="Normal 30 3 14" xfId="7356" xr:uid="{00000000-0005-0000-0000-00004F1B0000}"/>
    <cellStyle name="Normal 30 3 15" xfId="8828" xr:uid="{00000000-0005-0000-0000-0000501B0000}"/>
    <cellStyle name="Normal 30 3 2" xfId="7414" xr:uid="{00000000-0005-0000-0000-0000511B0000}"/>
    <cellStyle name="Normal 30 3 2 2" xfId="8130" xr:uid="{00000000-0005-0000-0000-0000521B0000}"/>
    <cellStyle name="Normal 30 3 3" xfId="7659" xr:uid="{00000000-0005-0000-0000-0000531B0000}"/>
    <cellStyle name="Normal 30 3 3 2" xfId="7981" xr:uid="{00000000-0005-0000-0000-0000541B0000}"/>
    <cellStyle name="Normal 30 3 4" xfId="7885" xr:uid="{00000000-0005-0000-0000-0000551B0000}"/>
    <cellStyle name="Normal 30 3 4 2" xfId="8211" xr:uid="{00000000-0005-0000-0000-0000561B0000}"/>
    <cellStyle name="Normal 30 3 5" xfId="7946" xr:uid="{00000000-0005-0000-0000-0000571B0000}"/>
    <cellStyle name="Normal 30 3 6" xfId="8479" xr:uid="{00000000-0005-0000-0000-0000581B0000}"/>
    <cellStyle name="Normal 30 3 7" xfId="8443" xr:uid="{00000000-0005-0000-0000-0000591B0000}"/>
    <cellStyle name="Normal 30 3 8" xfId="8684" xr:uid="{00000000-0005-0000-0000-00005A1B0000}"/>
    <cellStyle name="Normal 30 3 9" xfId="8272" xr:uid="{00000000-0005-0000-0000-00005B1B0000}"/>
    <cellStyle name="Normal 30 4" xfId="5401" xr:uid="{00000000-0005-0000-0000-00005C1B0000}"/>
    <cellStyle name="Normal 30 5" xfId="5402" xr:uid="{00000000-0005-0000-0000-00005D1B0000}"/>
    <cellStyle name="Normal 30 6" xfId="5403" xr:uid="{00000000-0005-0000-0000-00005E1B0000}"/>
    <cellStyle name="Normal 30 7" xfId="5404" xr:uid="{00000000-0005-0000-0000-00005F1B0000}"/>
    <cellStyle name="Normal 30 8" xfId="5405" xr:uid="{00000000-0005-0000-0000-0000601B0000}"/>
    <cellStyle name="Normal 30 8 10" xfId="8466" xr:uid="{00000000-0005-0000-0000-0000611B0000}"/>
    <cellStyle name="Normal 30 8 11" xfId="8335" xr:uid="{00000000-0005-0000-0000-0000621B0000}"/>
    <cellStyle name="Normal 30 8 12" xfId="8491" xr:uid="{00000000-0005-0000-0000-0000631B0000}"/>
    <cellStyle name="Normal 30 8 13" xfId="7319" xr:uid="{00000000-0005-0000-0000-0000641B0000}"/>
    <cellStyle name="Normal 30 8 14" xfId="7357" xr:uid="{00000000-0005-0000-0000-0000651B0000}"/>
    <cellStyle name="Normal 30 8 15" xfId="8829" xr:uid="{00000000-0005-0000-0000-0000661B0000}"/>
    <cellStyle name="Normal 30 8 2" xfId="7415" xr:uid="{00000000-0005-0000-0000-0000671B0000}"/>
    <cellStyle name="Normal 30 8 2 2" xfId="8131" xr:uid="{00000000-0005-0000-0000-0000681B0000}"/>
    <cellStyle name="Normal 30 8 3" xfId="7658" xr:uid="{00000000-0005-0000-0000-0000691B0000}"/>
    <cellStyle name="Normal 30 8 3 2" xfId="7980" xr:uid="{00000000-0005-0000-0000-00006A1B0000}"/>
    <cellStyle name="Normal 30 8 4" xfId="7886" xr:uid="{00000000-0005-0000-0000-00006B1B0000}"/>
    <cellStyle name="Normal 30 8 4 2" xfId="8212" xr:uid="{00000000-0005-0000-0000-00006C1B0000}"/>
    <cellStyle name="Normal 30 8 5" xfId="7947" xr:uid="{00000000-0005-0000-0000-00006D1B0000}"/>
    <cellStyle name="Normal 30 8 6" xfId="8480" xr:uid="{00000000-0005-0000-0000-00006E1B0000}"/>
    <cellStyle name="Normal 30 8 7" xfId="8442" xr:uid="{00000000-0005-0000-0000-00006F1B0000}"/>
    <cellStyle name="Normal 30 8 8" xfId="8683" xr:uid="{00000000-0005-0000-0000-0000701B0000}"/>
    <cellStyle name="Normal 30 8 9" xfId="8273" xr:uid="{00000000-0005-0000-0000-0000711B0000}"/>
    <cellStyle name="Normal 31" xfId="5406" xr:uid="{00000000-0005-0000-0000-0000721B0000}"/>
    <cellStyle name="Normal 31 2" xfId="5407" xr:uid="{00000000-0005-0000-0000-0000731B0000}"/>
    <cellStyle name="Normal 31 3" xfId="5408" xr:uid="{00000000-0005-0000-0000-0000741B0000}"/>
    <cellStyle name="Normal 31 4" xfId="5409" xr:uid="{00000000-0005-0000-0000-0000751B0000}"/>
    <cellStyle name="Normal 31 5" xfId="5410" xr:uid="{00000000-0005-0000-0000-0000761B0000}"/>
    <cellStyle name="Normal 31 6" xfId="5411" xr:uid="{00000000-0005-0000-0000-0000771B0000}"/>
    <cellStyle name="Normal 32" xfId="5412" xr:uid="{00000000-0005-0000-0000-0000781B0000}"/>
    <cellStyle name="Normal 32 2" xfId="5413" xr:uid="{00000000-0005-0000-0000-0000791B0000}"/>
    <cellStyle name="Normal 32 3" xfId="5414" xr:uid="{00000000-0005-0000-0000-00007A1B0000}"/>
    <cellStyle name="Normal 33" xfId="5415" xr:uid="{00000000-0005-0000-0000-00007B1B0000}"/>
    <cellStyle name="Normal 33 2" xfId="5416" xr:uid="{00000000-0005-0000-0000-00007C1B0000}"/>
    <cellStyle name="Normal 33 3" xfId="5417" xr:uid="{00000000-0005-0000-0000-00007D1B0000}"/>
    <cellStyle name="Normal 33 4" xfId="5418" xr:uid="{00000000-0005-0000-0000-00007E1B0000}"/>
    <cellStyle name="Normal 34" xfId="5419" xr:uid="{00000000-0005-0000-0000-00007F1B0000}"/>
    <cellStyle name="Normal 34 2" xfId="5420" xr:uid="{00000000-0005-0000-0000-0000801B0000}"/>
    <cellStyle name="Normal 34 3" xfId="5421" xr:uid="{00000000-0005-0000-0000-0000811B0000}"/>
    <cellStyle name="Normal 34 4" xfId="5422" xr:uid="{00000000-0005-0000-0000-0000821B0000}"/>
    <cellStyle name="Normal 34 5" xfId="5423" xr:uid="{00000000-0005-0000-0000-0000831B0000}"/>
    <cellStyle name="Normal 34 6" xfId="5424" xr:uid="{00000000-0005-0000-0000-0000841B0000}"/>
    <cellStyle name="Normal 35" xfId="5425" xr:uid="{00000000-0005-0000-0000-0000851B0000}"/>
    <cellStyle name="Normal 35 2" xfId="5426" xr:uid="{00000000-0005-0000-0000-0000861B0000}"/>
    <cellStyle name="Normal 35 3" xfId="5427" xr:uid="{00000000-0005-0000-0000-0000871B0000}"/>
    <cellStyle name="Normal 35 4" xfId="5428" xr:uid="{00000000-0005-0000-0000-0000881B0000}"/>
    <cellStyle name="Normal 36" xfId="5429" xr:uid="{00000000-0005-0000-0000-0000891B0000}"/>
    <cellStyle name="Normal 36 2" xfId="5430" xr:uid="{00000000-0005-0000-0000-00008A1B0000}"/>
    <cellStyle name="Normal 36 3" xfId="5431" xr:uid="{00000000-0005-0000-0000-00008B1B0000}"/>
    <cellStyle name="Normal 37" xfId="5432" xr:uid="{00000000-0005-0000-0000-00008C1B0000}"/>
    <cellStyle name="Normal 37 2" xfId="5433" xr:uid="{00000000-0005-0000-0000-00008D1B0000}"/>
    <cellStyle name="Normal 37 2 10" xfId="8467" xr:uid="{00000000-0005-0000-0000-00008E1B0000}"/>
    <cellStyle name="Normal 37 2 11" xfId="8454" xr:uid="{00000000-0005-0000-0000-00008F1B0000}"/>
    <cellStyle name="Normal 37 2 12" xfId="8574" xr:uid="{00000000-0005-0000-0000-0000901B0000}"/>
    <cellStyle name="Normal 37 2 13" xfId="8509" xr:uid="{00000000-0005-0000-0000-0000911B0000}"/>
    <cellStyle name="Normal 37 2 14" xfId="8514" xr:uid="{00000000-0005-0000-0000-0000921B0000}"/>
    <cellStyle name="Normal 37 2 15" xfId="7318" xr:uid="{00000000-0005-0000-0000-0000931B0000}"/>
    <cellStyle name="Normal 37 2 16" xfId="7358" xr:uid="{00000000-0005-0000-0000-0000941B0000}"/>
    <cellStyle name="Normal 37 2 17" xfId="8830" xr:uid="{00000000-0005-0000-0000-0000951B0000}"/>
    <cellStyle name="Normal 37 2 2" xfId="5434" xr:uid="{00000000-0005-0000-0000-0000961B0000}"/>
    <cellStyle name="Normal 37 2 3" xfId="5435" xr:uid="{00000000-0005-0000-0000-0000971B0000}"/>
    <cellStyle name="Normal 37 2 4" xfId="7416" xr:uid="{00000000-0005-0000-0000-0000981B0000}"/>
    <cellStyle name="Normal 37 2 4 2" xfId="8132" xr:uid="{00000000-0005-0000-0000-0000991B0000}"/>
    <cellStyle name="Normal 37 2 5" xfId="7657" xr:uid="{00000000-0005-0000-0000-00009A1B0000}"/>
    <cellStyle name="Normal 37 2 5 2" xfId="7979" xr:uid="{00000000-0005-0000-0000-00009B1B0000}"/>
    <cellStyle name="Normal 37 2 6" xfId="7887" xr:uid="{00000000-0005-0000-0000-00009C1B0000}"/>
    <cellStyle name="Normal 37 2 6 2" xfId="8213" xr:uid="{00000000-0005-0000-0000-00009D1B0000}"/>
    <cellStyle name="Normal 37 2 7" xfId="7948" xr:uid="{00000000-0005-0000-0000-00009E1B0000}"/>
    <cellStyle name="Normal 37 2 8" xfId="8482" xr:uid="{00000000-0005-0000-0000-00009F1B0000}"/>
    <cellStyle name="Normal 37 2 9" xfId="8441" xr:uid="{00000000-0005-0000-0000-0000A01B0000}"/>
    <cellStyle name="Normal 37 3" xfId="5436" xr:uid="{00000000-0005-0000-0000-0000A11B0000}"/>
    <cellStyle name="Normal 37 4" xfId="5437" xr:uid="{00000000-0005-0000-0000-0000A21B0000}"/>
    <cellStyle name="Normal 37 4 10" xfId="8357" xr:uid="{00000000-0005-0000-0000-0000A31B0000}"/>
    <cellStyle name="Normal 37 4 11" xfId="8502" xr:uid="{00000000-0005-0000-0000-0000A41B0000}"/>
    <cellStyle name="Normal 37 4 12" xfId="8513" xr:uid="{00000000-0005-0000-0000-0000A51B0000}"/>
    <cellStyle name="Normal 37 4 13" xfId="7317" xr:uid="{00000000-0005-0000-0000-0000A61B0000}"/>
    <cellStyle name="Normal 37 4 14" xfId="7359" xr:uid="{00000000-0005-0000-0000-0000A71B0000}"/>
    <cellStyle name="Normal 37 4 15" xfId="8831" xr:uid="{00000000-0005-0000-0000-0000A81B0000}"/>
    <cellStyle name="Normal 37 4 2" xfId="7417" xr:uid="{00000000-0005-0000-0000-0000A91B0000}"/>
    <cellStyle name="Normal 37 4 2 2" xfId="8133" xr:uid="{00000000-0005-0000-0000-0000AA1B0000}"/>
    <cellStyle name="Normal 37 4 3" xfId="7656" xr:uid="{00000000-0005-0000-0000-0000AB1B0000}"/>
    <cellStyle name="Normal 37 4 3 2" xfId="7978" xr:uid="{00000000-0005-0000-0000-0000AC1B0000}"/>
    <cellStyle name="Normal 37 4 4" xfId="7888" xr:uid="{00000000-0005-0000-0000-0000AD1B0000}"/>
    <cellStyle name="Normal 37 4 4 2" xfId="8214" xr:uid="{00000000-0005-0000-0000-0000AE1B0000}"/>
    <cellStyle name="Normal 37 4 5" xfId="7949" xr:uid="{00000000-0005-0000-0000-0000AF1B0000}"/>
    <cellStyle name="Normal 37 4 6" xfId="8483" xr:uid="{00000000-0005-0000-0000-0000B01B0000}"/>
    <cellStyle name="Normal 37 4 7" xfId="8440" xr:uid="{00000000-0005-0000-0000-0000B11B0000}"/>
    <cellStyle name="Normal 37 4 8" xfId="8468" xr:uid="{00000000-0005-0000-0000-0000B21B0000}"/>
    <cellStyle name="Normal 37 4 9" xfId="8453" xr:uid="{00000000-0005-0000-0000-0000B31B0000}"/>
    <cellStyle name="Normal 38" xfId="5438" xr:uid="{00000000-0005-0000-0000-0000B41B0000}"/>
    <cellStyle name="Normal 38 10" xfId="8469" xr:uid="{00000000-0005-0000-0000-0000B51B0000}"/>
    <cellStyle name="Normal 38 11" xfId="8452" xr:uid="{00000000-0005-0000-0000-0000B61B0000}"/>
    <cellStyle name="Normal 38 12" xfId="8232" xr:uid="{00000000-0005-0000-0000-0000B71B0000}"/>
    <cellStyle name="Normal 38 13" xfId="8500" xr:uid="{00000000-0005-0000-0000-0000B81B0000}"/>
    <cellStyle name="Normal 38 14" xfId="8725" xr:uid="{00000000-0005-0000-0000-0000B91B0000}"/>
    <cellStyle name="Normal 38 15" xfId="7316" xr:uid="{00000000-0005-0000-0000-0000BA1B0000}"/>
    <cellStyle name="Normal 38 16" xfId="7360" xr:uid="{00000000-0005-0000-0000-0000BB1B0000}"/>
    <cellStyle name="Normal 38 17" xfId="8832" xr:uid="{00000000-0005-0000-0000-0000BC1B0000}"/>
    <cellStyle name="Normal 38 2" xfId="5439" xr:uid="{00000000-0005-0000-0000-0000BD1B0000}"/>
    <cellStyle name="Normal 38 3" xfId="5440" xr:uid="{00000000-0005-0000-0000-0000BE1B0000}"/>
    <cellStyle name="Normal 38 4" xfId="5441" xr:uid="{00000000-0005-0000-0000-0000BF1B0000}"/>
    <cellStyle name="Normal 38 4 2" xfId="8134" xr:uid="{00000000-0005-0000-0000-0000C01B0000}"/>
    <cellStyle name="Normal 38 4 3" xfId="7418" xr:uid="{00000000-0005-0000-0000-0000C11B0000}"/>
    <cellStyle name="Normal 38 5" xfId="7655" xr:uid="{00000000-0005-0000-0000-0000C21B0000}"/>
    <cellStyle name="Normal 38 5 2" xfId="7977" xr:uid="{00000000-0005-0000-0000-0000C31B0000}"/>
    <cellStyle name="Normal 38 6" xfId="7889" xr:uid="{00000000-0005-0000-0000-0000C41B0000}"/>
    <cellStyle name="Normal 38 6 2" xfId="8215" xr:uid="{00000000-0005-0000-0000-0000C51B0000}"/>
    <cellStyle name="Normal 38 7" xfId="7950" xr:uid="{00000000-0005-0000-0000-0000C61B0000}"/>
    <cellStyle name="Normal 38 8" xfId="8484" xr:uid="{00000000-0005-0000-0000-0000C71B0000}"/>
    <cellStyle name="Normal 38 9" xfId="8439" xr:uid="{00000000-0005-0000-0000-0000C81B0000}"/>
    <cellStyle name="Normal 39" xfId="5442" xr:uid="{00000000-0005-0000-0000-0000C91B0000}"/>
    <cellStyle name="Normal 39 10" xfId="8470" xr:uid="{00000000-0005-0000-0000-0000CA1B0000}"/>
    <cellStyle name="Normal 39 11" xfId="8451" xr:uid="{00000000-0005-0000-0000-0000CB1B0000}"/>
    <cellStyle name="Normal 39 12" xfId="8712" xr:uid="{00000000-0005-0000-0000-0000CC1B0000}"/>
    <cellStyle name="Normal 39 13" xfId="8496" xr:uid="{00000000-0005-0000-0000-0000CD1B0000}"/>
    <cellStyle name="Normal 39 14" xfId="8506" xr:uid="{00000000-0005-0000-0000-0000CE1B0000}"/>
    <cellStyle name="Normal 39 15" xfId="7315" xr:uid="{00000000-0005-0000-0000-0000CF1B0000}"/>
    <cellStyle name="Normal 39 16" xfId="8761" xr:uid="{00000000-0005-0000-0000-0000D01B0000}"/>
    <cellStyle name="Normal 39 17" xfId="8833" xr:uid="{00000000-0005-0000-0000-0000D11B0000}"/>
    <cellStyle name="Normal 39 2" xfId="5443" xr:uid="{00000000-0005-0000-0000-0000D21B0000}"/>
    <cellStyle name="Normal 39 3" xfId="5444" xr:uid="{00000000-0005-0000-0000-0000D31B0000}"/>
    <cellStyle name="Normal 39 4" xfId="7419" xr:uid="{00000000-0005-0000-0000-0000D41B0000}"/>
    <cellStyle name="Normal 39 4 2" xfId="8135" xr:uid="{00000000-0005-0000-0000-0000D51B0000}"/>
    <cellStyle name="Normal 39 5" xfId="7654" xr:uid="{00000000-0005-0000-0000-0000D61B0000}"/>
    <cellStyle name="Normal 39 5 2" xfId="7976" xr:uid="{00000000-0005-0000-0000-0000D71B0000}"/>
    <cellStyle name="Normal 39 6" xfId="7890" xr:uid="{00000000-0005-0000-0000-0000D81B0000}"/>
    <cellStyle name="Normal 39 6 2" xfId="8216" xr:uid="{00000000-0005-0000-0000-0000D91B0000}"/>
    <cellStyle name="Normal 39 7" xfId="7951" xr:uid="{00000000-0005-0000-0000-0000DA1B0000}"/>
    <cellStyle name="Normal 39 8" xfId="8485" xr:uid="{00000000-0005-0000-0000-0000DB1B0000}"/>
    <cellStyle name="Normal 39 9" xfId="8438" xr:uid="{00000000-0005-0000-0000-0000DC1B0000}"/>
    <cellStyle name="Normal 4" xfId="22" xr:uid="{00000000-0005-0000-0000-0000DD1B0000}"/>
    <cellStyle name="Normal 4 10" xfId="5445" xr:uid="{00000000-0005-0000-0000-0000DE1B0000}"/>
    <cellStyle name="Normal 4 10 2" xfId="5446" xr:uid="{00000000-0005-0000-0000-0000DF1B0000}"/>
    <cellStyle name="Normal 4 10 3" xfId="5447" xr:uid="{00000000-0005-0000-0000-0000E01B0000}"/>
    <cellStyle name="Normal 4 11" xfId="5448" xr:uid="{00000000-0005-0000-0000-0000E11B0000}"/>
    <cellStyle name="Normal 4 11 2" xfId="5449" xr:uid="{00000000-0005-0000-0000-0000E21B0000}"/>
    <cellStyle name="Normal 4 11 3" xfId="5450" xr:uid="{00000000-0005-0000-0000-0000E31B0000}"/>
    <cellStyle name="Normal 4 12" xfId="5451" xr:uid="{00000000-0005-0000-0000-0000E41B0000}"/>
    <cellStyle name="Normal 4 13" xfId="5452" xr:uid="{00000000-0005-0000-0000-0000E51B0000}"/>
    <cellStyle name="Normal 4 14" xfId="5453" xr:uid="{00000000-0005-0000-0000-0000E61B0000}"/>
    <cellStyle name="Normal 4 15" xfId="5454" xr:uid="{00000000-0005-0000-0000-0000E71B0000}"/>
    <cellStyle name="Normal 4 16" xfId="5455" xr:uid="{00000000-0005-0000-0000-0000E81B0000}"/>
    <cellStyle name="Normal 4 17" xfId="5456" xr:uid="{00000000-0005-0000-0000-0000E91B0000}"/>
    <cellStyle name="Normal 4 18" xfId="5457" xr:uid="{00000000-0005-0000-0000-0000EA1B0000}"/>
    <cellStyle name="Normal 4 19" xfId="5458" xr:uid="{00000000-0005-0000-0000-0000EB1B0000}"/>
    <cellStyle name="Normal 4 2" xfId="5459" xr:uid="{00000000-0005-0000-0000-0000EC1B0000}"/>
    <cellStyle name="Normal 4 2 2" xfId="5460" xr:uid="{00000000-0005-0000-0000-0000ED1B0000}"/>
    <cellStyle name="Normal 4 2 2 2" xfId="5461" xr:uid="{00000000-0005-0000-0000-0000EE1B0000}"/>
    <cellStyle name="Normal 4 2 2 3" xfId="5462" xr:uid="{00000000-0005-0000-0000-0000EF1B0000}"/>
    <cellStyle name="Normal 4 2 2 4" xfId="5463" xr:uid="{00000000-0005-0000-0000-0000F01B0000}"/>
    <cellStyle name="Normal 4 2 2 5" xfId="5464" xr:uid="{00000000-0005-0000-0000-0000F11B0000}"/>
    <cellStyle name="Normal 4 2 2 6" xfId="5465" xr:uid="{00000000-0005-0000-0000-0000F21B0000}"/>
    <cellStyle name="Normal 4 2 3" xfId="5466" xr:uid="{00000000-0005-0000-0000-0000F31B0000}"/>
    <cellStyle name="Normal 4 2 3 2" xfId="5467" xr:uid="{00000000-0005-0000-0000-0000F41B0000}"/>
    <cellStyle name="Normal 4 2 3 3" xfId="5468" xr:uid="{00000000-0005-0000-0000-0000F51B0000}"/>
    <cellStyle name="Normal 4 2 3 4" xfId="5469" xr:uid="{00000000-0005-0000-0000-0000F61B0000}"/>
    <cellStyle name="Normal 4 2 3 5" xfId="5470" xr:uid="{00000000-0005-0000-0000-0000F71B0000}"/>
    <cellStyle name="Normal 4 2 3 6" xfId="5471" xr:uid="{00000000-0005-0000-0000-0000F81B0000}"/>
    <cellStyle name="Normal 4 2 3 7" xfId="5472" xr:uid="{00000000-0005-0000-0000-0000F91B0000}"/>
    <cellStyle name="Normal 4 2 4" xfId="5473" xr:uid="{00000000-0005-0000-0000-0000FA1B0000}"/>
    <cellStyle name="Normal 4 2 4 2" xfId="5474" xr:uid="{00000000-0005-0000-0000-0000FB1B0000}"/>
    <cellStyle name="Normal 4 2 5" xfId="5475" xr:uid="{00000000-0005-0000-0000-0000FC1B0000}"/>
    <cellStyle name="Normal 4 2 6" xfId="5476" xr:uid="{00000000-0005-0000-0000-0000FD1B0000}"/>
    <cellStyle name="Normal 4 2 7" xfId="5477" xr:uid="{00000000-0005-0000-0000-0000FE1B0000}"/>
    <cellStyle name="Normal 4 2 8" xfId="5478" xr:uid="{00000000-0005-0000-0000-0000FF1B0000}"/>
    <cellStyle name="Normal 4 2 9" xfId="5479" xr:uid="{00000000-0005-0000-0000-0000001C0000}"/>
    <cellStyle name="Normal 4 20" xfId="5480" xr:uid="{00000000-0005-0000-0000-0000011C0000}"/>
    <cellStyle name="Normal 4 20 2" xfId="5481" xr:uid="{00000000-0005-0000-0000-0000021C0000}"/>
    <cellStyle name="Normal 4 20 3" xfId="5482" xr:uid="{00000000-0005-0000-0000-0000031C0000}"/>
    <cellStyle name="Normal 4 21" xfId="5483" xr:uid="{00000000-0005-0000-0000-0000041C0000}"/>
    <cellStyle name="Normal 4 21 2" xfId="5484" xr:uid="{00000000-0005-0000-0000-0000051C0000}"/>
    <cellStyle name="Normal 4 21 3" xfId="5485" xr:uid="{00000000-0005-0000-0000-0000061C0000}"/>
    <cellStyle name="Normal 4 22" xfId="5486" xr:uid="{00000000-0005-0000-0000-0000071C0000}"/>
    <cellStyle name="Normal 4 22 2" xfId="5487" xr:uid="{00000000-0005-0000-0000-0000081C0000}"/>
    <cellStyle name="Normal 4 22 3" xfId="5488" xr:uid="{00000000-0005-0000-0000-0000091C0000}"/>
    <cellStyle name="Normal 4 23" xfId="5489" xr:uid="{00000000-0005-0000-0000-00000A1C0000}"/>
    <cellStyle name="Normal 4 24" xfId="5490" xr:uid="{00000000-0005-0000-0000-00000B1C0000}"/>
    <cellStyle name="Normal 4 25" xfId="5491" xr:uid="{00000000-0005-0000-0000-00000C1C0000}"/>
    <cellStyle name="Normal 4 26" xfId="5492" xr:uid="{00000000-0005-0000-0000-00000D1C0000}"/>
    <cellStyle name="Normal 4 27" xfId="5493" xr:uid="{00000000-0005-0000-0000-00000E1C0000}"/>
    <cellStyle name="Normal 4 28" xfId="5494" xr:uid="{00000000-0005-0000-0000-00000F1C0000}"/>
    <cellStyle name="Normal 4 29" xfId="5495" xr:uid="{00000000-0005-0000-0000-0000101C0000}"/>
    <cellStyle name="Normal 4 3" xfId="5496" xr:uid="{00000000-0005-0000-0000-0000111C0000}"/>
    <cellStyle name="Normal 4 3 2" xfId="5497" xr:uid="{00000000-0005-0000-0000-0000121C0000}"/>
    <cellStyle name="Normal 4 3 3" xfId="5498" xr:uid="{00000000-0005-0000-0000-0000131C0000}"/>
    <cellStyle name="Normal 4 3 4" xfId="5499" xr:uid="{00000000-0005-0000-0000-0000141C0000}"/>
    <cellStyle name="Normal 4 3 5" xfId="5500" xr:uid="{00000000-0005-0000-0000-0000151C0000}"/>
    <cellStyle name="Normal 4 3 6" xfId="5501" xr:uid="{00000000-0005-0000-0000-0000161C0000}"/>
    <cellStyle name="Normal 4 3 7" xfId="5502" xr:uid="{00000000-0005-0000-0000-0000171C0000}"/>
    <cellStyle name="Normal 4 3 8" xfId="5503" xr:uid="{00000000-0005-0000-0000-0000181C0000}"/>
    <cellStyle name="Normal 4 3 9" xfId="5504" xr:uid="{00000000-0005-0000-0000-0000191C0000}"/>
    <cellStyle name="Normal 4 4" xfId="5505" xr:uid="{00000000-0005-0000-0000-00001A1C0000}"/>
    <cellStyle name="Normal 4 4 2" xfId="5506" xr:uid="{00000000-0005-0000-0000-00001B1C0000}"/>
    <cellStyle name="Normal 4 4 3" xfId="5507" xr:uid="{00000000-0005-0000-0000-00001C1C0000}"/>
    <cellStyle name="Normal 4 4 4" xfId="5508" xr:uid="{00000000-0005-0000-0000-00001D1C0000}"/>
    <cellStyle name="Normal 4 4 5" xfId="5509" xr:uid="{00000000-0005-0000-0000-00001E1C0000}"/>
    <cellStyle name="Normal 4 4 6" xfId="5510" xr:uid="{00000000-0005-0000-0000-00001F1C0000}"/>
    <cellStyle name="Normal 4 4 7" xfId="5511" xr:uid="{00000000-0005-0000-0000-0000201C0000}"/>
    <cellStyle name="Normal 4 4 8" xfId="5512" xr:uid="{00000000-0005-0000-0000-0000211C0000}"/>
    <cellStyle name="Normal 4 4 9" xfId="5513" xr:uid="{00000000-0005-0000-0000-0000221C0000}"/>
    <cellStyle name="Normal 4 5" xfId="5514" xr:uid="{00000000-0005-0000-0000-0000231C0000}"/>
    <cellStyle name="Normal 4 5 2" xfId="5515" xr:uid="{00000000-0005-0000-0000-0000241C0000}"/>
    <cellStyle name="Normal 4 5 3" xfId="5516" xr:uid="{00000000-0005-0000-0000-0000251C0000}"/>
    <cellStyle name="Normal 4 5 4" xfId="5517" xr:uid="{00000000-0005-0000-0000-0000261C0000}"/>
    <cellStyle name="Normal 4 5 5" xfId="5518" xr:uid="{00000000-0005-0000-0000-0000271C0000}"/>
    <cellStyle name="Normal 4 5 6" xfId="5519" xr:uid="{00000000-0005-0000-0000-0000281C0000}"/>
    <cellStyle name="Normal 4 5 7" xfId="5520" xr:uid="{00000000-0005-0000-0000-0000291C0000}"/>
    <cellStyle name="Normal 4 5 8" xfId="5521" xr:uid="{00000000-0005-0000-0000-00002A1C0000}"/>
    <cellStyle name="Normal 4 5 9" xfId="5522" xr:uid="{00000000-0005-0000-0000-00002B1C0000}"/>
    <cellStyle name="Normal 4 6" xfId="5523" xr:uid="{00000000-0005-0000-0000-00002C1C0000}"/>
    <cellStyle name="Normal 4 6 2" xfId="5524" xr:uid="{00000000-0005-0000-0000-00002D1C0000}"/>
    <cellStyle name="Normal 4 6 3" xfId="5525" xr:uid="{00000000-0005-0000-0000-00002E1C0000}"/>
    <cellStyle name="Normal 4 6 4" xfId="5526" xr:uid="{00000000-0005-0000-0000-00002F1C0000}"/>
    <cellStyle name="Normal 4 6 5" xfId="5527" xr:uid="{00000000-0005-0000-0000-0000301C0000}"/>
    <cellStyle name="Normal 4 6 6" xfId="5528" xr:uid="{00000000-0005-0000-0000-0000311C0000}"/>
    <cellStyle name="Normal 4 6 7" xfId="5529" xr:uid="{00000000-0005-0000-0000-0000321C0000}"/>
    <cellStyle name="Normal 4 6 8" xfId="5530" xr:uid="{00000000-0005-0000-0000-0000331C0000}"/>
    <cellStyle name="Normal 4 7" xfId="5531" xr:uid="{00000000-0005-0000-0000-0000341C0000}"/>
    <cellStyle name="Normal 4 8" xfId="5532" xr:uid="{00000000-0005-0000-0000-0000351C0000}"/>
    <cellStyle name="Normal 4 9" xfId="5533" xr:uid="{00000000-0005-0000-0000-0000361C0000}"/>
    <cellStyle name="Normal 40" xfId="5534" xr:uid="{00000000-0005-0000-0000-0000371C0000}"/>
    <cellStyle name="Normal 40 10" xfId="8471" xr:uid="{00000000-0005-0000-0000-0000381C0000}"/>
    <cellStyle name="Normal 40 11" xfId="8450" xr:uid="{00000000-0005-0000-0000-0000391C0000}"/>
    <cellStyle name="Normal 40 12" xfId="8575" xr:uid="{00000000-0005-0000-0000-00003A1C0000}"/>
    <cellStyle name="Normal 40 13" xfId="8385" xr:uid="{00000000-0005-0000-0000-00003B1C0000}"/>
    <cellStyle name="Normal 40 14" xfId="8730" xr:uid="{00000000-0005-0000-0000-00003C1C0000}"/>
    <cellStyle name="Normal 40 15" xfId="7314" xr:uid="{00000000-0005-0000-0000-00003D1C0000}"/>
    <cellStyle name="Normal 40 16" xfId="7361" xr:uid="{00000000-0005-0000-0000-00003E1C0000}"/>
    <cellStyle name="Normal 40 17" xfId="8834" xr:uid="{00000000-0005-0000-0000-00003F1C0000}"/>
    <cellStyle name="Normal 40 2" xfId="5535" xr:uid="{00000000-0005-0000-0000-0000401C0000}"/>
    <cellStyle name="Normal 40 3" xfId="5536" xr:uid="{00000000-0005-0000-0000-0000411C0000}"/>
    <cellStyle name="Normal 40 4" xfId="7420" xr:uid="{00000000-0005-0000-0000-0000421C0000}"/>
    <cellStyle name="Normal 40 4 2" xfId="8136" xr:uid="{00000000-0005-0000-0000-0000431C0000}"/>
    <cellStyle name="Normal 40 5" xfId="7653" xr:uid="{00000000-0005-0000-0000-0000441C0000}"/>
    <cellStyle name="Normal 40 5 2" xfId="7975" xr:uid="{00000000-0005-0000-0000-0000451C0000}"/>
    <cellStyle name="Normal 40 6" xfId="7891" xr:uid="{00000000-0005-0000-0000-0000461C0000}"/>
    <cellStyle name="Normal 40 6 2" xfId="8217" xr:uid="{00000000-0005-0000-0000-0000471C0000}"/>
    <cellStyle name="Normal 40 7" xfId="7952" xr:uid="{00000000-0005-0000-0000-0000481C0000}"/>
    <cellStyle name="Normal 40 8" xfId="8486" xr:uid="{00000000-0005-0000-0000-0000491C0000}"/>
    <cellStyle name="Normal 40 9" xfId="8437" xr:uid="{00000000-0005-0000-0000-00004A1C0000}"/>
    <cellStyle name="Normal 41" xfId="5537" xr:uid="{00000000-0005-0000-0000-00004B1C0000}"/>
    <cellStyle name="Normal 41 2" xfId="5538" xr:uid="{00000000-0005-0000-0000-00004C1C0000}"/>
    <cellStyle name="Normal 41 3" xfId="5539" xr:uid="{00000000-0005-0000-0000-00004D1C0000}"/>
    <cellStyle name="Normal 41 4" xfId="5540" xr:uid="{00000000-0005-0000-0000-00004E1C0000}"/>
    <cellStyle name="Normal 42" xfId="5541" xr:uid="{00000000-0005-0000-0000-00004F1C0000}"/>
    <cellStyle name="Normal 43" xfId="5542" xr:uid="{00000000-0005-0000-0000-0000501C0000}"/>
    <cellStyle name="Normal 44" xfId="5543" xr:uid="{00000000-0005-0000-0000-0000511C0000}"/>
    <cellStyle name="Normal 44 2" xfId="5544" xr:uid="{00000000-0005-0000-0000-0000521C0000}"/>
    <cellStyle name="Normal 45" xfId="5545" xr:uid="{00000000-0005-0000-0000-0000531C0000}"/>
    <cellStyle name="Normal 45 2" xfId="5546" xr:uid="{00000000-0005-0000-0000-0000541C0000}"/>
    <cellStyle name="Normal 46" xfId="5547" xr:uid="{00000000-0005-0000-0000-0000551C0000}"/>
    <cellStyle name="Normal 47" xfId="5548" xr:uid="{00000000-0005-0000-0000-0000561C0000}"/>
    <cellStyle name="Normal 48" xfId="5549" xr:uid="{00000000-0005-0000-0000-0000571C0000}"/>
    <cellStyle name="Normal 48 2" xfId="5550" xr:uid="{00000000-0005-0000-0000-0000581C0000}"/>
    <cellStyle name="Normal 49" xfId="5551" xr:uid="{00000000-0005-0000-0000-0000591C0000}"/>
    <cellStyle name="Normal 49 2" xfId="5552" xr:uid="{00000000-0005-0000-0000-00005A1C0000}"/>
    <cellStyle name="Normal 5" xfId="23" xr:uid="{00000000-0005-0000-0000-00005B1C0000}"/>
    <cellStyle name="Normal 5 10" xfId="5553" xr:uid="{00000000-0005-0000-0000-00005C1C0000}"/>
    <cellStyle name="Normal 5 10 2" xfId="5554" xr:uid="{00000000-0005-0000-0000-00005D1C0000}"/>
    <cellStyle name="Normal 5 10 3" xfId="5555" xr:uid="{00000000-0005-0000-0000-00005E1C0000}"/>
    <cellStyle name="Normal 5 11" xfId="5556" xr:uid="{00000000-0005-0000-0000-00005F1C0000}"/>
    <cellStyle name="Normal 5 11 2" xfId="5557" xr:uid="{00000000-0005-0000-0000-0000601C0000}"/>
    <cellStyle name="Normal 5 11 3" xfId="5558" xr:uid="{00000000-0005-0000-0000-0000611C0000}"/>
    <cellStyle name="Normal 5 12" xfId="5559" xr:uid="{00000000-0005-0000-0000-0000621C0000}"/>
    <cellStyle name="Normal 5 12 2" xfId="5560" xr:uid="{00000000-0005-0000-0000-0000631C0000}"/>
    <cellStyle name="Normal 5 12 3" xfId="5561" xr:uid="{00000000-0005-0000-0000-0000641C0000}"/>
    <cellStyle name="Normal 5 13" xfId="5562" xr:uid="{00000000-0005-0000-0000-0000651C0000}"/>
    <cellStyle name="Normal 5 13 2" xfId="5563" xr:uid="{00000000-0005-0000-0000-0000661C0000}"/>
    <cellStyle name="Normal 5 13 3" xfId="5564" xr:uid="{00000000-0005-0000-0000-0000671C0000}"/>
    <cellStyle name="Normal 5 14" xfId="5565" xr:uid="{00000000-0005-0000-0000-0000681C0000}"/>
    <cellStyle name="Normal 5 14 2" xfId="5566" xr:uid="{00000000-0005-0000-0000-0000691C0000}"/>
    <cellStyle name="Normal 5 14 3" xfId="5567" xr:uid="{00000000-0005-0000-0000-00006A1C0000}"/>
    <cellStyle name="Normal 5 15" xfId="5568" xr:uid="{00000000-0005-0000-0000-00006B1C0000}"/>
    <cellStyle name="Normal 5 16" xfId="5569" xr:uid="{00000000-0005-0000-0000-00006C1C0000}"/>
    <cellStyle name="Normal 5 17" xfId="5570" xr:uid="{00000000-0005-0000-0000-00006D1C0000}"/>
    <cellStyle name="Normal 5 17 2" xfId="5571" xr:uid="{00000000-0005-0000-0000-00006E1C0000}"/>
    <cellStyle name="Normal 5 17 3" xfId="5572" xr:uid="{00000000-0005-0000-0000-00006F1C0000}"/>
    <cellStyle name="Normal 5 17 4" xfId="5573" xr:uid="{00000000-0005-0000-0000-0000701C0000}"/>
    <cellStyle name="Normal 5 17 5" xfId="7188" xr:uid="{00000000-0005-0000-0000-0000711C0000}"/>
    <cellStyle name="Normal 5 18" xfId="5574" xr:uid="{00000000-0005-0000-0000-0000721C0000}"/>
    <cellStyle name="Normal 5 18 2" xfId="5575" xr:uid="{00000000-0005-0000-0000-0000731C0000}"/>
    <cellStyle name="Normal 5 18 3" xfId="5576" xr:uid="{00000000-0005-0000-0000-0000741C0000}"/>
    <cellStyle name="Normal 5 18 4" xfId="5577" xr:uid="{00000000-0005-0000-0000-0000751C0000}"/>
    <cellStyle name="Normal 5 18 5" xfId="7459" xr:uid="{00000000-0005-0000-0000-0000761C0000}"/>
    <cellStyle name="Normal 5 19" xfId="5578" xr:uid="{00000000-0005-0000-0000-0000771C0000}"/>
    <cellStyle name="Normal 5 19 2" xfId="5579" xr:uid="{00000000-0005-0000-0000-0000781C0000}"/>
    <cellStyle name="Normal 5 19 3" xfId="5580" xr:uid="{00000000-0005-0000-0000-0000791C0000}"/>
    <cellStyle name="Normal 5 19 4" xfId="5581" xr:uid="{00000000-0005-0000-0000-00007A1C0000}"/>
    <cellStyle name="Normal 5 19 5" xfId="8748" xr:uid="{00000000-0005-0000-0000-00007B1C0000}"/>
    <cellStyle name="Normal 5 2" xfId="5582" xr:uid="{00000000-0005-0000-0000-00007C1C0000}"/>
    <cellStyle name="Normal 5 2 10" xfId="5583" xr:uid="{00000000-0005-0000-0000-00007D1C0000}"/>
    <cellStyle name="Normal 5 2 10 2" xfId="5584" xr:uid="{00000000-0005-0000-0000-00007E1C0000}"/>
    <cellStyle name="Normal 5 2 10 3" xfId="8384" xr:uid="{00000000-0005-0000-0000-00007F1C0000}"/>
    <cellStyle name="Normal 5 2 11" xfId="5585" xr:uid="{00000000-0005-0000-0000-0000801C0000}"/>
    <cellStyle name="Normal 5 2 11 2" xfId="8323" xr:uid="{00000000-0005-0000-0000-0000811C0000}"/>
    <cellStyle name="Normal 5 2 12" xfId="5586" xr:uid="{00000000-0005-0000-0000-0000821C0000}"/>
    <cellStyle name="Normal 5 2 13" xfId="5587" xr:uid="{00000000-0005-0000-0000-0000831C0000}"/>
    <cellStyle name="Normal 5 2 14" xfId="5588" xr:uid="{00000000-0005-0000-0000-0000841C0000}"/>
    <cellStyle name="Normal 5 2 15" xfId="5589" xr:uid="{00000000-0005-0000-0000-0000851C0000}"/>
    <cellStyle name="Normal 5 2 16" xfId="5590" xr:uid="{00000000-0005-0000-0000-0000861C0000}"/>
    <cellStyle name="Normal 5 2 17" xfId="5591" xr:uid="{00000000-0005-0000-0000-0000871C0000}"/>
    <cellStyle name="Normal 5 2 18" xfId="5592" xr:uid="{00000000-0005-0000-0000-0000881C0000}"/>
    <cellStyle name="Normal 5 2 19" xfId="5593" xr:uid="{00000000-0005-0000-0000-0000891C0000}"/>
    <cellStyle name="Normal 5 2 2" xfId="5594" xr:uid="{00000000-0005-0000-0000-00008A1C0000}"/>
    <cellStyle name="Normal 5 2 2 10" xfId="7362" xr:uid="{00000000-0005-0000-0000-00008B1C0000}"/>
    <cellStyle name="Normal 5 2 2 11" xfId="8854" xr:uid="{00000000-0005-0000-0000-000064000000}"/>
    <cellStyle name="Normal 5 2 2 2" xfId="7421" xr:uid="{00000000-0005-0000-0000-00008C1C0000}"/>
    <cellStyle name="Normal 5 2 2 2 2" xfId="7422" xr:uid="{00000000-0005-0000-0000-00008D1C0000}"/>
    <cellStyle name="Normal 5 2 2 2 3" xfId="7312" xr:uid="{00000000-0005-0000-0000-00008E1C0000}"/>
    <cellStyle name="Normal 5 2 2 2 4" xfId="8760" xr:uid="{00000000-0005-0000-0000-00008F1C0000}"/>
    <cellStyle name="Normal 5 2 2 3" xfId="7548" xr:uid="{00000000-0005-0000-0000-0000901C0000}"/>
    <cellStyle name="Normal 5 2 2 4" xfId="7500" xr:uid="{00000000-0005-0000-0000-0000911C0000}"/>
    <cellStyle name="Normal 5 2 2 5" xfId="7541" xr:uid="{00000000-0005-0000-0000-0000921C0000}"/>
    <cellStyle name="Normal 5 2 2 6" xfId="7506" xr:uid="{00000000-0005-0000-0000-0000931C0000}"/>
    <cellStyle name="Normal 5 2 2 7" xfId="8383" xr:uid="{00000000-0005-0000-0000-0000941C0000}"/>
    <cellStyle name="Normal 5 2 2 8" xfId="8463" xr:uid="{00000000-0005-0000-0000-0000951C0000}"/>
    <cellStyle name="Normal 5 2 2 9" xfId="7313" xr:uid="{00000000-0005-0000-0000-0000961C0000}"/>
    <cellStyle name="Normal 5 2 20" xfId="5595" xr:uid="{00000000-0005-0000-0000-0000971C0000}"/>
    <cellStyle name="Normal 5 2 21" xfId="5596" xr:uid="{00000000-0005-0000-0000-0000981C0000}"/>
    <cellStyle name="Normal 5 2 22" xfId="5597" xr:uid="{00000000-0005-0000-0000-0000991C0000}"/>
    <cellStyle name="Normal 5 2 23" xfId="5598" xr:uid="{00000000-0005-0000-0000-00009A1C0000}"/>
    <cellStyle name="Normal 5 2 24" xfId="5599" xr:uid="{00000000-0005-0000-0000-00009B1C0000}"/>
    <cellStyle name="Normal 5 2 25" xfId="8853" xr:uid="{00000000-0005-0000-0000-000063000000}"/>
    <cellStyle name="Normal 5 2 3" xfId="5600" xr:uid="{00000000-0005-0000-0000-00009C1C0000}"/>
    <cellStyle name="Normal 5 2 4" xfId="5601" xr:uid="{00000000-0005-0000-0000-00009D1C0000}"/>
    <cellStyle name="Normal 5 2 5" xfId="5602" xr:uid="{00000000-0005-0000-0000-00009E1C0000}"/>
    <cellStyle name="Normal 5 2 6" xfId="5603" xr:uid="{00000000-0005-0000-0000-00009F1C0000}"/>
    <cellStyle name="Normal 5 2 6 2" xfId="5604" xr:uid="{00000000-0005-0000-0000-0000A01C0000}"/>
    <cellStyle name="Normal 5 2 6 2 2" xfId="7547" xr:uid="{00000000-0005-0000-0000-0000A11C0000}"/>
    <cellStyle name="Normal 5 2 6 3" xfId="8769" xr:uid="{00000000-0005-0000-0000-0000A21C0000}"/>
    <cellStyle name="Normal 5 2 6 4" xfId="7379" xr:uid="{00000000-0005-0000-0000-0000A31C0000}"/>
    <cellStyle name="Normal 5 2 7" xfId="5605" xr:uid="{00000000-0005-0000-0000-0000A41C0000}"/>
    <cellStyle name="Normal 5 2 7 2" xfId="5606" xr:uid="{00000000-0005-0000-0000-0000A51C0000}"/>
    <cellStyle name="Normal 5 2 7 3" xfId="7501" xr:uid="{00000000-0005-0000-0000-0000A61C0000}"/>
    <cellStyle name="Normal 5 2 8" xfId="5607" xr:uid="{00000000-0005-0000-0000-0000A71C0000}"/>
    <cellStyle name="Normal 5 2 8 2" xfId="5608" xr:uid="{00000000-0005-0000-0000-0000A81C0000}"/>
    <cellStyle name="Normal 5 2 8 3" xfId="7540" xr:uid="{00000000-0005-0000-0000-0000A91C0000}"/>
    <cellStyle name="Normal 5 2 9" xfId="5609" xr:uid="{00000000-0005-0000-0000-0000AA1C0000}"/>
    <cellStyle name="Normal 5 2 9 2" xfId="5610" xr:uid="{00000000-0005-0000-0000-0000AB1C0000}"/>
    <cellStyle name="Normal 5 2 9 3" xfId="7507" xr:uid="{00000000-0005-0000-0000-0000AC1C0000}"/>
    <cellStyle name="Normal 5 20" xfId="5611" xr:uid="{00000000-0005-0000-0000-0000AD1C0000}"/>
    <cellStyle name="Normal 5 20 2" xfId="5612" xr:uid="{00000000-0005-0000-0000-0000AE1C0000}"/>
    <cellStyle name="Normal 5 21" xfId="5613" xr:uid="{00000000-0005-0000-0000-0000AF1C0000}"/>
    <cellStyle name="Normal 5 21 2" xfId="5614" xr:uid="{00000000-0005-0000-0000-0000B01C0000}"/>
    <cellStyle name="Normal 5 22" xfId="5615" xr:uid="{00000000-0005-0000-0000-0000B11C0000}"/>
    <cellStyle name="Normal 5 22 2" xfId="5616" xr:uid="{00000000-0005-0000-0000-0000B21C0000}"/>
    <cellStyle name="Normal 5 23" xfId="5617" xr:uid="{00000000-0005-0000-0000-0000B31C0000}"/>
    <cellStyle name="Normal 5 23 2" xfId="5618" xr:uid="{00000000-0005-0000-0000-0000B41C0000}"/>
    <cellStyle name="Normal 5 24" xfId="5619" xr:uid="{00000000-0005-0000-0000-0000B51C0000}"/>
    <cellStyle name="Normal 5 24 2" xfId="5620" xr:uid="{00000000-0005-0000-0000-0000B61C0000}"/>
    <cellStyle name="Normal 5 25" xfId="5621" xr:uid="{00000000-0005-0000-0000-0000B71C0000}"/>
    <cellStyle name="Normal 5 26" xfId="5622" xr:uid="{00000000-0005-0000-0000-0000B81C0000}"/>
    <cellStyle name="Normal 5 27" xfId="5623" xr:uid="{00000000-0005-0000-0000-0000B91C0000}"/>
    <cellStyle name="Normal 5 28" xfId="5624" xr:uid="{00000000-0005-0000-0000-0000BA1C0000}"/>
    <cellStyle name="Normal 5 3" xfId="5625" xr:uid="{00000000-0005-0000-0000-0000BB1C0000}"/>
    <cellStyle name="Normal 5 3 2" xfId="5626" xr:uid="{00000000-0005-0000-0000-0000BC1C0000}"/>
    <cellStyle name="Normal 5 3 3" xfId="5627" xr:uid="{00000000-0005-0000-0000-0000BD1C0000}"/>
    <cellStyle name="Normal 5 3 4" xfId="5628" xr:uid="{00000000-0005-0000-0000-0000BE1C0000}"/>
    <cellStyle name="Normal 5 3 5" xfId="5629" xr:uid="{00000000-0005-0000-0000-0000BF1C0000}"/>
    <cellStyle name="Normal 5 3 6" xfId="5630" xr:uid="{00000000-0005-0000-0000-0000C01C0000}"/>
    <cellStyle name="Normal 5 3 7" xfId="5631" xr:uid="{00000000-0005-0000-0000-0000C11C0000}"/>
    <cellStyle name="Normal 5 4" xfId="5632" xr:uid="{00000000-0005-0000-0000-0000C21C0000}"/>
    <cellStyle name="Normal 5 4 2" xfId="5633" xr:uid="{00000000-0005-0000-0000-0000C31C0000}"/>
    <cellStyle name="Normal 5 4 3" xfId="5634" xr:uid="{00000000-0005-0000-0000-0000C41C0000}"/>
    <cellStyle name="Normal 5 4 4" xfId="5635" xr:uid="{00000000-0005-0000-0000-0000C51C0000}"/>
    <cellStyle name="Normal 5 4 5" xfId="5636" xr:uid="{00000000-0005-0000-0000-0000C61C0000}"/>
    <cellStyle name="Normal 5 4 6" xfId="5637" xr:uid="{00000000-0005-0000-0000-0000C71C0000}"/>
    <cellStyle name="Normal 5 4 7" xfId="5638" xr:uid="{00000000-0005-0000-0000-0000C81C0000}"/>
    <cellStyle name="Normal 5 5" xfId="5639" xr:uid="{00000000-0005-0000-0000-0000C91C0000}"/>
    <cellStyle name="Normal 5 5 2" xfId="5640" xr:uid="{00000000-0005-0000-0000-0000CA1C0000}"/>
    <cellStyle name="Normal 5 6" xfId="5641" xr:uid="{00000000-0005-0000-0000-0000CB1C0000}"/>
    <cellStyle name="Normal 5 6 2" xfId="5642" xr:uid="{00000000-0005-0000-0000-0000CC1C0000}"/>
    <cellStyle name="Normal 5 6 3" xfId="5643" xr:uid="{00000000-0005-0000-0000-0000CD1C0000}"/>
    <cellStyle name="Normal 5 7" xfId="5644" xr:uid="{00000000-0005-0000-0000-0000CE1C0000}"/>
    <cellStyle name="Normal 5 7 2" xfId="5645" xr:uid="{00000000-0005-0000-0000-0000CF1C0000}"/>
    <cellStyle name="Normal 5 7 3" xfId="5646" xr:uid="{00000000-0005-0000-0000-0000D01C0000}"/>
    <cellStyle name="Normal 5 8" xfId="5647" xr:uid="{00000000-0005-0000-0000-0000D11C0000}"/>
    <cellStyle name="Normal 5 8 2" xfId="5648" xr:uid="{00000000-0005-0000-0000-0000D21C0000}"/>
    <cellStyle name="Normal 5 8 3" xfId="5649" xr:uid="{00000000-0005-0000-0000-0000D31C0000}"/>
    <cellStyle name="Normal 5 9" xfId="5650" xr:uid="{00000000-0005-0000-0000-0000D41C0000}"/>
    <cellStyle name="Normal 5 9 2" xfId="5651" xr:uid="{00000000-0005-0000-0000-0000D51C0000}"/>
    <cellStyle name="Normal 5 9 3" xfId="5652" xr:uid="{00000000-0005-0000-0000-0000D61C0000}"/>
    <cellStyle name="Normal 50" xfId="5653" xr:uid="{00000000-0005-0000-0000-0000D71C0000}"/>
    <cellStyle name="Normal 51" xfId="5654" xr:uid="{00000000-0005-0000-0000-0000D81C0000}"/>
    <cellStyle name="Normal 52" xfId="5655" xr:uid="{00000000-0005-0000-0000-0000D91C0000}"/>
    <cellStyle name="Normal 53" xfId="5656" xr:uid="{00000000-0005-0000-0000-0000DA1C0000}"/>
    <cellStyle name="Normal 54" xfId="5657" xr:uid="{00000000-0005-0000-0000-0000DB1C0000}"/>
    <cellStyle name="Normal 54 2" xfId="5658" xr:uid="{00000000-0005-0000-0000-0000DC1C0000}"/>
    <cellStyle name="Normal 55" xfId="5659" xr:uid="{00000000-0005-0000-0000-0000DD1C0000}"/>
    <cellStyle name="Normal 55 2" xfId="5660" xr:uid="{00000000-0005-0000-0000-0000DE1C0000}"/>
    <cellStyle name="Normal 56" xfId="5661" xr:uid="{00000000-0005-0000-0000-0000DF1C0000}"/>
    <cellStyle name="Normal 56 2" xfId="5662" xr:uid="{00000000-0005-0000-0000-0000E01C0000}"/>
    <cellStyle name="Normal 57" xfId="5663" xr:uid="{00000000-0005-0000-0000-0000E11C0000}"/>
    <cellStyle name="Normal 57 2" xfId="5664" xr:uid="{00000000-0005-0000-0000-0000E21C0000}"/>
    <cellStyle name="Normal 58" xfId="5665" xr:uid="{00000000-0005-0000-0000-0000E31C0000}"/>
    <cellStyle name="Normal 58 2" xfId="5666" xr:uid="{00000000-0005-0000-0000-0000E41C0000}"/>
    <cellStyle name="Normal 59" xfId="5667" xr:uid="{00000000-0005-0000-0000-0000E51C0000}"/>
    <cellStyle name="Normal 59 2" xfId="5668" xr:uid="{00000000-0005-0000-0000-0000E61C0000}"/>
    <cellStyle name="Normal 6" xfId="24" xr:uid="{00000000-0005-0000-0000-0000E71C0000}"/>
    <cellStyle name="Normal 6 10" xfId="5669" xr:uid="{00000000-0005-0000-0000-0000E81C0000}"/>
    <cellStyle name="Normal 6 11" xfId="5670" xr:uid="{00000000-0005-0000-0000-0000E91C0000}"/>
    <cellStyle name="Normal 6 12" xfId="5671" xr:uid="{00000000-0005-0000-0000-0000EA1C0000}"/>
    <cellStyle name="Normal 6 13" xfId="5672" xr:uid="{00000000-0005-0000-0000-0000EB1C0000}"/>
    <cellStyle name="Normal 6 14" xfId="5673" xr:uid="{00000000-0005-0000-0000-0000EC1C0000}"/>
    <cellStyle name="Normal 6 15" xfId="5674" xr:uid="{00000000-0005-0000-0000-0000ED1C0000}"/>
    <cellStyle name="Normal 6 16" xfId="5675" xr:uid="{00000000-0005-0000-0000-0000EE1C0000}"/>
    <cellStyle name="Normal 6 17" xfId="5676" xr:uid="{00000000-0005-0000-0000-0000EF1C0000}"/>
    <cellStyle name="Normal 6 18" xfId="5677" xr:uid="{00000000-0005-0000-0000-0000F01C0000}"/>
    <cellStyle name="Normal 6 19" xfId="5678" xr:uid="{00000000-0005-0000-0000-0000F11C0000}"/>
    <cellStyle name="Normal 6 2" xfId="5679" xr:uid="{00000000-0005-0000-0000-0000F21C0000}"/>
    <cellStyle name="Normal 6 2 10" xfId="8403" xr:uid="{00000000-0005-0000-0000-0000F31C0000}"/>
    <cellStyle name="Normal 6 2 11" xfId="8653" xr:uid="{00000000-0005-0000-0000-0000F41C0000}"/>
    <cellStyle name="Normal 6 2 12" xfId="7457" xr:uid="{00000000-0005-0000-0000-0000F51C0000}"/>
    <cellStyle name="Normal 6 2 13" xfId="8747" xr:uid="{00000000-0005-0000-0000-0000F61C0000}"/>
    <cellStyle name="Normal 6 2 14" xfId="8855" xr:uid="{00000000-0005-0000-0000-00006B000000}"/>
    <cellStyle name="Normal 6 2 2" xfId="5680" xr:uid="{00000000-0005-0000-0000-0000F71C0000}"/>
    <cellStyle name="Normal 6 2 2 10" xfId="7363" xr:uid="{00000000-0005-0000-0000-0000F81C0000}"/>
    <cellStyle name="Normal 6 2 2 2" xfId="7423" xr:uid="{00000000-0005-0000-0000-0000F91C0000}"/>
    <cellStyle name="Normal 6 2 2 2 2" xfId="7424" xr:uid="{00000000-0005-0000-0000-0000FA1C0000}"/>
    <cellStyle name="Normal 6 2 2 2 3" xfId="7310" xr:uid="{00000000-0005-0000-0000-0000FB1C0000}"/>
    <cellStyle name="Normal 6 2 2 2 4" xfId="7364" xr:uid="{00000000-0005-0000-0000-0000FC1C0000}"/>
    <cellStyle name="Normal 6 2 2 3" xfId="7550" xr:uid="{00000000-0005-0000-0000-0000FD1C0000}"/>
    <cellStyle name="Normal 6 2 2 4" xfId="7494" xr:uid="{00000000-0005-0000-0000-0000FE1C0000}"/>
    <cellStyle name="Normal 6 2 2 5" xfId="7546" xr:uid="{00000000-0005-0000-0000-0000FF1C0000}"/>
    <cellStyle name="Normal 6 2 2 6" xfId="7502" xr:uid="{00000000-0005-0000-0000-0000001D0000}"/>
    <cellStyle name="Normal 6 2 2 7" xfId="8399" xr:uid="{00000000-0005-0000-0000-0000011D0000}"/>
    <cellStyle name="Normal 6 2 2 8" xfId="8655" xr:uid="{00000000-0005-0000-0000-0000021D0000}"/>
    <cellStyle name="Normal 6 2 2 9" xfId="7311" xr:uid="{00000000-0005-0000-0000-0000031D0000}"/>
    <cellStyle name="Normal 6 2 3" xfId="5681" xr:uid="{00000000-0005-0000-0000-0000041D0000}"/>
    <cellStyle name="Normal 6 2 4" xfId="5682" xr:uid="{00000000-0005-0000-0000-0000051D0000}"/>
    <cellStyle name="Normal 6 2 5" xfId="5683" xr:uid="{00000000-0005-0000-0000-0000061D0000}"/>
    <cellStyle name="Normal 6 2 6" xfId="5684" xr:uid="{00000000-0005-0000-0000-0000071D0000}"/>
    <cellStyle name="Normal 6 2 6 2" xfId="7549" xr:uid="{00000000-0005-0000-0000-0000081D0000}"/>
    <cellStyle name="Normal 6 2 6 3" xfId="8770" xr:uid="{00000000-0005-0000-0000-0000091D0000}"/>
    <cellStyle name="Normal 6 2 6 4" xfId="7380" xr:uid="{00000000-0005-0000-0000-00000A1D0000}"/>
    <cellStyle name="Normal 6 2 6 5" xfId="7189" xr:uid="{00000000-0005-0000-0000-00000B1D0000}"/>
    <cellStyle name="Normal 6 2 7" xfId="7495" xr:uid="{00000000-0005-0000-0000-00000C1D0000}"/>
    <cellStyle name="Normal 6 2 8" xfId="7545" xr:uid="{00000000-0005-0000-0000-00000D1D0000}"/>
    <cellStyle name="Normal 6 2 9" xfId="7503" xr:uid="{00000000-0005-0000-0000-00000E1D0000}"/>
    <cellStyle name="Normal 6 20" xfId="5685" xr:uid="{00000000-0005-0000-0000-00000F1D0000}"/>
    <cellStyle name="Normal 6 21" xfId="5686" xr:uid="{00000000-0005-0000-0000-0000101D0000}"/>
    <cellStyle name="Normal 6 3" xfId="5687" xr:uid="{00000000-0005-0000-0000-0000111D0000}"/>
    <cellStyle name="Normal 6 3 2" xfId="5688" xr:uid="{00000000-0005-0000-0000-0000121D0000}"/>
    <cellStyle name="Normal 6 4" xfId="5689" xr:uid="{00000000-0005-0000-0000-0000131D0000}"/>
    <cellStyle name="Normal 6 4 2" xfId="5690" xr:uid="{00000000-0005-0000-0000-0000141D0000}"/>
    <cellStyle name="Normal 6 5" xfId="5691" xr:uid="{00000000-0005-0000-0000-0000151D0000}"/>
    <cellStyle name="Normal 6 5 2" xfId="5692" xr:uid="{00000000-0005-0000-0000-0000161D0000}"/>
    <cellStyle name="Normal 6 6" xfId="5693" xr:uid="{00000000-0005-0000-0000-0000171D0000}"/>
    <cellStyle name="Normal 6 7" xfId="5694" xr:uid="{00000000-0005-0000-0000-0000181D0000}"/>
    <cellStyle name="Normal 6 8" xfId="5695" xr:uid="{00000000-0005-0000-0000-0000191D0000}"/>
    <cellStyle name="Normal 6 9" xfId="5696" xr:uid="{00000000-0005-0000-0000-00001A1D0000}"/>
    <cellStyle name="Normal 60" xfId="5697" xr:uid="{00000000-0005-0000-0000-00001B1D0000}"/>
    <cellStyle name="Normal 60 2" xfId="5698" xr:uid="{00000000-0005-0000-0000-00001C1D0000}"/>
    <cellStyle name="Normal 61" xfId="5699" xr:uid="{00000000-0005-0000-0000-00001D1D0000}"/>
    <cellStyle name="Normal 62" xfId="5700" xr:uid="{00000000-0005-0000-0000-00001E1D0000}"/>
    <cellStyle name="Normal 63" xfId="5701" xr:uid="{00000000-0005-0000-0000-00001F1D0000}"/>
    <cellStyle name="Normal 64" xfId="5702" xr:uid="{00000000-0005-0000-0000-0000201D0000}"/>
    <cellStyle name="Normal 64 2" xfId="5703" xr:uid="{00000000-0005-0000-0000-0000211D0000}"/>
    <cellStyle name="Normal 65" xfId="5704" xr:uid="{00000000-0005-0000-0000-0000221D0000}"/>
    <cellStyle name="Normal 66" xfId="5705" xr:uid="{00000000-0005-0000-0000-0000231D0000}"/>
    <cellStyle name="Normal 66 2" xfId="5706" xr:uid="{00000000-0005-0000-0000-0000241D0000}"/>
    <cellStyle name="Normal 67" xfId="5707" xr:uid="{00000000-0005-0000-0000-0000251D0000}"/>
    <cellStyle name="Normal 67 2" xfId="5708" xr:uid="{00000000-0005-0000-0000-0000261D0000}"/>
    <cellStyle name="Normal 68" xfId="5709" xr:uid="{00000000-0005-0000-0000-0000271D0000}"/>
    <cellStyle name="Normal 69" xfId="5710" xr:uid="{00000000-0005-0000-0000-0000281D0000}"/>
    <cellStyle name="Normal 69 2" xfId="5711" xr:uid="{00000000-0005-0000-0000-0000291D0000}"/>
    <cellStyle name="Normal 7" xfId="25" xr:uid="{00000000-0005-0000-0000-00002A1D0000}"/>
    <cellStyle name="Normal 7 10" xfId="5712" xr:uid="{00000000-0005-0000-0000-00002B1D0000}"/>
    <cellStyle name="Normal 7 10 2" xfId="5713" xr:uid="{00000000-0005-0000-0000-00002C1D0000}"/>
    <cellStyle name="Normal 7 10 3" xfId="5714" xr:uid="{00000000-0005-0000-0000-00002D1D0000}"/>
    <cellStyle name="Normal 7 11" xfId="5715" xr:uid="{00000000-0005-0000-0000-00002E1D0000}"/>
    <cellStyle name="Normal 7 11 2" xfId="5716" xr:uid="{00000000-0005-0000-0000-00002F1D0000}"/>
    <cellStyle name="Normal 7 11 3" xfId="5717" xr:uid="{00000000-0005-0000-0000-0000301D0000}"/>
    <cellStyle name="Normal 7 11 4" xfId="5718" xr:uid="{00000000-0005-0000-0000-0000311D0000}"/>
    <cellStyle name="Normal 7 12" xfId="5719" xr:uid="{00000000-0005-0000-0000-0000321D0000}"/>
    <cellStyle name="Normal 7 12 2" xfId="5720" xr:uid="{00000000-0005-0000-0000-0000331D0000}"/>
    <cellStyle name="Normal 7 12 3" xfId="5721" xr:uid="{00000000-0005-0000-0000-0000341D0000}"/>
    <cellStyle name="Normal 7 12 4" xfId="5722" xr:uid="{00000000-0005-0000-0000-0000351D0000}"/>
    <cellStyle name="Normal 7 13" xfId="5723" xr:uid="{00000000-0005-0000-0000-0000361D0000}"/>
    <cellStyle name="Normal 7 13 2" xfId="5724" xr:uid="{00000000-0005-0000-0000-0000371D0000}"/>
    <cellStyle name="Normal 7 13 3" xfId="5725" xr:uid="{00000000-0005-0000-0000-0000381D0000}"/>
    <cellStyle name="Normal 7 13 4" xfId="5726" xr:uid="{00000000-0005-0000-0000-0000391D0000}"/>
    <cellStyle name="Normal 7 14" xfId="5727" xr:uid="{00000000-0005-0000-0000-00003A1D0000}"/>
    <cellStyle name="Normal 7 14 2" xfId="5728" xr:uid="{00000000-0005-0000-0000-00003B1D0000}"/>
    <cellStyle name="Normal 7 15" xfId="5729" xr:uid="{00000000-0005-0000-0000-00003C1D0000}"/>
    <cellStyle name="Normal 7 15 2" xfId="5730" xr:uid="{00000000-0005-0000-0000-00003D1D0000}"/>
    <cellStyle name="Normal 7 16" xfId="5731" xr:uid="{00000000-0005-0000-0000-00003E1D0000}"/>
    <cellStyle name="Normal 7 16 2" xfId="5732" xr:uid="{00000000-0005-0000-0000-00003F1D0000}"/>
    <cellStyle name="Normal 7 17" xfId="5733" xr:uid="{00000000-0005-0000-0000-0000401D0000}"/>
    <cellStyle name="Normal 7 17 2" xfId="5734" xr:uid="{00000000-0005-0000-0000-0000411D0000}"/>
    <cellStyle name="Normal 7 18" xfId="5735" xr:uid="{00000000-0005-0000-0000-0000421D0000}"/>
    <cellStyle name="Normal 7 18 2" xfId="5736" xr:uid="{00000000-0005-0000-0000-0000431D0000}"/>
    <cellStyle name="Normal 7 19" xfId="5737" xr:uid="{00000000-0005-0000-0000-0000441D0000}"/>
    <cellStyle name="Normal 7 2" xfId="5738" xr:uid="{00000000-0005-0000-0000-0000451D0000}"/>
    <cellStyle name="Normal 7 2 10" xfId="5739" xr:uid="{00000000-0005-0000-0000-0000461D0000}"/>
    <cellStyle name="Normal 7 2 11" xfId="5740" xr:uid="{00000000-0005-0000-0000-0000471D0000}"/>
    <cellStyle name="Normal 7 2 12" xfId="5741" xr:uid="{00000000-0005-0000-0000-0000481D0000}"/>
    <cellStyle name="Normal 7 2 13" xfId="5742" xr:uid="{00000000-0005-0000-0000-0000491D0000}"/>
    <cellStyle name="Normal 7 2 14" xfId="5743" xr:uid="{00000000-0005-0000-0000-00004A1D0000}"/>
    <cellStyle name="Normal 7 2 15" xfId="5744" xr:uid="{00000000-0005-0000-0000-00004B1D0000}"/>
    <cellStyle name="Normal 7 2 16" xfId="5745" xr:uid="{00000000-0005-0000-0000-00004C1D0000}"/>
    <cellStyle name="Normal 7 2 17" xfId="5746" xr:uid="{00000000-0005-0000-0000-00004D1D0000}"/>
    <cellStyle name="Normal 7 2 18" xfId="5747" xr:uid="{00000000-0005-0000-0000-00004E1D0000}"/>
    <cellStyle name="Normal 7 2 19" xfId="5748" xr:uid="{00000000-0005-0000-0000-00004F1D0000}"/>
    <cellStyle name="Normal 7 2 2" xfId="5749" xr:uid="{00000000-0005-0000-0000-0000501D0000}"/>
    <cellStyle name="Normal 7 2 20" xfId="5750" xr:uid="{00000000-0005-0000-0000-0000511D0000}"/>
    <cellStyle name="Normal 7 2 21" xfId="5751" xr:uid="{00000000-0005-0000-0000-0000521D0000}"/>
    <cellStyle name="Normal 7 2 22" xfId="5752" xr:uid="{00000000-0005-0000-0000-0000531D0000}"/>
    <cellStyle name="Normal 7 2 23" xfId="5753" xr:uid="{00000000-0005-0000-0000-0000541D0000}"/>
    <cellStyle name="Normal 7 2 24" xfId="5754" xr:uid="{00000000-0005-0000-0000-0000551D0000}"/>
    <cellStyle name="Normal 7 2 25" xfId="5755" xr:uid="{00000000-0005-0000-0000-0000561D0000}"/>
    <cellStyle name="Normal 7 2 26" xfId="8856" xr:uid="{00000000-0005-0000-0000-000070000000}"/>
    <cellStyle name="Normal 7 2 3" xfId="5756" xr:uid="{00000000-0005-0000-0000-0000571D0000}"/>
    <cellStyle name="Normal 7 2 4" xfId="5757" xr:uid="{00000000-0005-0000-0000-0000581D0000}"/>
    <cellStyle name="Normal 7 2 5" xfId="5758" xr:uid="{00000000-0005-0000-0000-0000591D0000}"/>
    <cellStyle name="Normal 7 2 6" xfId="5759" xr:uid="{00000000-0005-0000-0000-00005A1D0000}"/>
    <cellStyle name="Normal 7 2 7" xfId="5760" xr:uid="{00000000-0005-0000-0000-00005B1D0000}"/>
    <cellStyle name="Normal 7 2 8" xfId="5761" xr:uid="{00000000-0005-0000-0000-00005C1D0000}"/>
    <cellStyle name="Normal 7 2 9" xfId="5762" xr:uid="{00000000-0005-0000-0000-00005D1D0000}"/>
    <cellStyle name="Normal 7 20" xfId="5763" xr:uid="{00000000-0005-0000-0000-00005E1D0000}"/>
    <cellStyle name="Normal 7 21" xfId="5764" xr:uid="{00000000-0005-0000-0000-00005F1D0000}"/>
    <cellStyle name="Normal 7 22" xfId="5765" xr:uid="{00000000-0005-0000-0000-0000601D0000}"/>
    <cellStyle name="Normal 7 23" xfId="5766" xr:uid="{00000000-0005-0000-0000-0000611D0000}"/>
    <cellStyle name="Normal 7 24" xfId="5767" xr:uid="{00000000-0005-0000-0000-0000621D0000}"/>
    <cellStyle name="Normal 7 25" xfId="5768" xr:uid="{00000000-0005-0000-0000-0000631D0000}"/>
    <cellStyle name="Normal 7 26" xfId="5769" xr:uid="{00000000-0005-0000-0000-0000641D0000}"/>
    <cellStyle name="Normal 7 3" xfId="5770" xr:uid="{00000000-0005-0000-0000-0000651D0000}"/>
    <cellStyle name="Normal 7 3 2" xfId="5771" xr:uid="{00000000-0005-0000-0000-0000661D0000}"/>
    <cellStyle name="Normal 7 3 3" xfId="5772" xr:uid="{00000000-0005-0000-0000-0000671D0000}"/>
    <cellStyle name="Normal 7 4" xfId="5773" xr:uid="{00000000-0005-0000-0000-0000681D0000}"/>
    <cellStyle name="Normal 7 4 2" xfId="5774" xr:uid="{00000000-0005-0000-0000-0000691D0000}"/>
    <cellStyle name="Normal 7 4 3" xfId="5775" xr:uid="{00000000-0005-0000-0000-00006A1D0000}"/>
    <cellStyle name="Normal 7 5" xfId="5776" xr:uid="{00000000-0005-0000-0000-00006B1D0000}"/>
    <cellStyle name="Normal 7 5 2" xfId="5777" xr:uid="{00000000-0005-0000-0000-00006C1D0000}"/>
    <cellStyle name="Normal 7 5 3" xfId="5778" xr:uid="{00000000-0005-0000-0000-00006D1D0000}"/>
    <cellStyle name="Normal 7 6" xfId="5779" xr:uid="{00000000-0005-0000-0000-00006E1D0000}"/>
    <cellStyle name="Normal 7 6 2" xfId="5780" xr:uid="{00000000-0005-0000-0000-00006F1D0000}"/>
    <cellStyle name="Normal 7 6 3" xfId="5781" xr:uid="{00000000-0005-0000-0000-0000701D0000}"/>
    <cellStyle name="Normal 7 7" xfId="5782" xr:uid="{00000000-0005-0000-0000-0000711D0000}"/>
    <cellStyle name="Normal 7 7 2" xfId="5783" xr:uid="{00000000-0005-0000-0000-0000721D0000}"/>
    <cellStyle name="Normal 7 7 3" xfId="5784" xr:uid="{00000000-0005-0000-0000-0000731D0000}"/>
    <cellStyle name="Normal 7 8" xfId="5785" xr:uid="{00000000-0005-0000-0000-0000741D0000}"/>
    <cellStyle name="Normal 7 8 2" xfId="5786" xr:uid="{00000000-0005-0000-0000-0000751D0000}"/>
    <cellStyle name="Normal 7 8 3" xfId="5787" xr:uid="{00000000-0005-0000-0000-0000761D0000}"/>
    <cellStyle name="Normal 7 9" xfId="5788" xr:uid="{00000000-0005-0000-0000-0000771D0000}"/>
    <cellStyle name="Normal 7 9 2" xfId="5789" xr:uid="{00000000-0005-0000-0000-0000781D0000}"/>
    <cellStyle name="Normal 7 9 3" xfId="5790" xr:uid="{00000000-0005-0000-0000-0000791D0000}"/>
    <cellStyle name="Normal 70" xfId="5791" xr:uid="{00000000-0005-0000-0000-00007A1D0000}"/>
    <cellStyle name="Normal 71" xfId="5792" xr:uid="{00000000-0005-0000-0000-00007B1D0000}"/>
    <cellStyle name="Normal 72" xfId="5793" xr:uid="{00000000-0005-0000-0000-00007C1D0000}"/>
    <cellStyle name="Normal 73" xfId="5794" xr:uid="{00000000-0005-0000-0000-00007D1D0000}"/>
    <cellStyle name="Normal 74" xfId="5795" xr:uid="{00000000-0005-0000-0000-00007E1D0000}"/>
    <cellStyle name="Normal 75" xfId="5796" xr:uid="{00000000-0005-0000-0000-00007F1D0000}"/>
    <cellStyle name="Normal 76" xfId="5797" xr:uid="{00000000-0005-0000-0000-0000801D0000}"/>
    <cellStyle name="Normal 77" xfId="5798" xr:uid="{00000000-0005-0000-0000-0000811D0000}"/>
    <cellStyle name="Normal 78" xfId="5799" xr:uid="{00000000-0005-0000-0000-0000821D0000}"/>
    <cellStyle name="Normal 79" xfId="5800" xr:uid="{00000000-0005-0000-0000-0000831D0000}"/>
    <cellStyle name="Normal 8" xfId="26" xr:uid="{00000000-0005-0000-0000-0000841D0000}"/>
    <cellStyle name="Normal 8 10" xfId="5801" xr:uid="{00000000-0005-0000-0000-0000851D0000}"/>
    <cellStyle name="Normal 8 11" xfId="5802" xr:uid="{00000000-0005-0000-0000-0000861D0000}"/>
    <cellStyle name="Normal 8 12" xfId="5803" xr:uid="{00000000-0005-0000-0000-0000871D0000}"/>
    <cellStyle name="Normal 8 13" xfId="5804" xr:uid="{00000000-0005-0000-0000-0000881D0000}"/>
    <cellStyle name="Normal 8 14" xfId="5805" xr:uid="{00000000-0005-0000-0000-0000891D0000}"/>
    <cellStyle name="Normal 8 15" xfId="5806" xr:uid="{00000000-0005-0000-0000-00008A1D0000}"/>
    <cellStyle name="Normal 8 16" xfId="5807" xr:uid="{00000000-0005-0000-0000-00008B1D0000}"/>
    <cellStyle name="Normal 8 17" xfId="5808" xr:uid="{00000000-0005-0000-0000-00008C1D0000}"/>
    <cellStyle name="Normal 8 18" xfId="5809" xr:uid="{00000000-0005-0000-0000-00008D1D0000}"/>
    <cellStyle name="Normal 8 19" xfId="5810" xr:uid="{00000000-0005-0000-0000-00008E1D0000}"/>
    <cellStyle name="Normal 8 2" xfId="5811" xr:uid="{00000000-0005-0000-0000-00008F1D0000}"/>
    <cellStyle name="Normal 8 2 2" xfId="5812" xr:uid="{00000000-0005-0000-0000-0000901D0000}"/>
    <cellStyle name="Normal 8 2 3" xfId="5813" xr:uid="{00000000-0005-0000-0000-0000911D0000}"/>
    <cellStyle name="Normal 8 2 4" xfId="5814" xr:uid="{00000000-0005-0000-0000-0000921D0000}"/>
    <cellStyle name="Normal 8 2 5" xfId="5815" xr:uid="{00000000-0005-0000-0000-0000931D0000}"/>
    <cellStyle name="Normal 8 2 6" xfId="8857" xr:uid="{00000000-0005-0000-0000-000075000000}"/>
    <cellStyle name="Normal 8 20" xfId="5816" xr:uid="{00000000-0005-0000-0000-0000941D0000}"/>
    <cellStyle name="Normal 8 21" xfId="5817" xr:uid="{00000000-0005-0000-0000-0000951D0000}"/>
    <cellStyle name="Normal 8 22" xfId="5818" xr:uid="{00000000-0005-0000-0000-0000961D0000}"/>
    <cellStyle name="Normal 8 23" xfId="5819" xr:uid="{00000000-0005-0000-0000-0000971D0000}"/>
    <cellStyle name="Normal 8 24" xfId="5820" xr:uid="{00000000-0005-0000-0000-0000981D0000}"/>
    <cellStyle name="Normal 8 25" xfId="5821" xr:uid="{00000000-0005-0000-0000-0000991D0000}"/>
    <cellStyle name="Normal 8 26" xfId="5822" xr:uid="{00000000-0005-0000-0000-00009A1D0000}"/>
    <cellStyle name="Normal 8 3" xfId="5823" xr:uid="{00000000-0005-0000-0000-00009B1D0000}"/>
    <cellStyle name="Normal 8 3 2" xfId="5824" xr:uid="{00000000-0005-0000-0000-00009C1D0000}"/>
    <cellStyle name="Normal 8 4" xfId="5825" xr:uid="{00000000-0005-0000-0000-00009D1D0000}"/>
    <cellStyle name="Normal 8 4 2" xfId="5826" xr:uid="{00000000-0005-0000-0000-00009E1D0000}"/>
    <cellStyle name="Normal 8 5" xfId="5827" xr:uid="{00000000-0005-0000-0000-00009F1D0000}"/>
    <cellStyle name="Normal 8 5 2" xfId="5828" xr:uid="{00000000-0005-0000-0000-0000A01D0000}"/>
    <cellStyle name="Normal 8 6" xfId="5829" xr:uid="{00000000-0005-0000-0000-0000A11D0000}"/>
    <cellStyle name="Normal 8 7" xfId="5830" xr:uid="{00000000-0005-0000-0000-0000A21D0000}"/>
    <cellStyle name="Normal 8 8" xfId="5831" xr:uid="{00000000-0005-0000-0000-0000A31D0000}"/>
    <cellStyle name="Normal 8 9" xfId="5832" xr:uid="{00000000-0005-0000-0000-0000A41D0000}"/>
    <cellStyle name="Normal 80" xfId="5833" xr:uid="{00000000-0005-0000-0000-0000A51D0000}"/>
    <cellStyle name="Normal 81" xfId="5834" xr:uid="{00000000-0005-0000-0000-0000A61D0000}"/>
    <cellStyle name="Normal 82" xfId="5835" xr:uid="{00000000-0005-0000-0000-0000A71D0000}"/>
    <cellStyle name="Normal 83" xfId="5836" xr:uid="{00000000-0005-0000-0000-0000A81D0000}"/>
    <cellStyle name="Normal 84" xfId="5837" xr:uid="{00000000-0005-0000-0000-0000A91D0000}"/>
    <cellStyle name="Normal 85" xfId="5838" xr:uid="{00000000-0005-0000-0000-0000AA1D0000}"/>
    <cellStyle name="Normal 86" xfId="5839" xr:uid="{00000000-0005-0000-0000-0000AB1D0000}"/>
    <cellStyle name="Normal 87" xfId="5840" xr:uid="{00000000-0005-0000-0000-0000AC1D0000}"/>
    <cellStyle name="Normal 88" xfId="5841" xr:uid="{00000000-0005-0000-0000-0000AD1D0000}"/>
    <cellStyle name="Normal 88 2" xfId="8838" xr:uid="{00000000-0005-0000-0000-0000AE1D0000}"/>
    <cellStyle name="Normal 89" xfId="5842" xr:uid="{00000000-0005-0000-0000-0000AF1D0000}"/>
    <cellStyle name="Normal 9" xfId="27" xr:uid="{00000000-0005-0000-0000-0000B01D0000}"/>
    <cellStyle name="Normal 9 10" xfId="5843" xr:uid="{00000000-0005-0000-0000-0000B11D0000}"/>
    <cellStyle name="Normal 9 11" xfId="5844" xr:uid="{00000000-0005-0000-0000-0000B21D0000}"/>
    <cellStyle name="Normal 9 12" xfId="5845" xr:uid="{00000000-0005-0000-0000-0000B31D0000}"/>
    <cellStyle name="Normal 9 13" xfId="5846" xr:uid="{00000000-0005-0000-0000-0000B41D0000}"/>
    <cellStyle name="Normal 9 14" xfId="5847" xr:uid="{00000000-0005-0000-0000-0000B51D0000}"/>
    <cellStyle name="Normal 9 15" xfId="5848" xr:uid="{00000000-0005-0000-0000-0000B61D0000}"/>
    <cellStyle name="Normal 9 16" xfId="5849" xr:uid="{00000000-0005-0000-0000-0000B71D0000}"/>
    <cellStyle name="Normal 9 17" xfId="5850" xr:uid="{00000000-0005-0000-0000-0000B81D0000}"/>
    <cellStyle name="Normal 9 18" xfId="5851" xr:uid="{00000000-0005-0000-0000-0000B91D0000}"/>
    <cellStyle name="Normal 9 19" xfId="5852" xr:uid="{00000000-0005-0000-0000-0000BA1D0000}"/>
    <cellStyle name="Normal 9 2" xfId="5853" xr:uid="{00000000-0005-0000-0000-0000BB1D0000}"/>
    <cellStyle name="Normal 9 2 2" xfId="5854" xr:uid="{00000000-0005-0000-0000-0000BC1D0000}"/>
    <cellStyle name="Normal 9 2 3" xfId="5855" xr:uid="{00000000-0005-0000-0000-0000BD1D0000}"/>
    <cellStyle name="Normal 9 2 4" xfId="5856" xr:uid="{00000000-0005-0000-0000-0000BE1D0000}"/>
    <cellStyle name="Normal 9 2 5" xfId="5857" xr:uid="{00000000-0005-0000-0000-0000BF1D0000}"/>
    <cellStyle name="Normal 9 2 6" xfId="5858" xr:uid="{00000000-0005-0000-0000-0000C01D0000}"/>
    <cellStyle name="Normal 9 2 7" xfId="5859" xr:uid="{00000000-0005-0000-0000-0000C11D0000}"/>
    <cellStyle name="Normal 9 20" xfId="5860" xr:uid="{00000000-0005-0000-0000-0000C21D0000}"/>
    <cellStyle name="Normal 9 21" xfId="5861" xr:uid="{00000000-0005-0000-0000-0000C31D0000}"/>
    <cellStyle name="Normal 9 22" xfId="5862" xr:uid="{00000000-0005-0000-0000-0000C41D0000}"/>
    <cellStyle name="Normal 9 3" xfId="5863" xr:uid="{00000000-0005-0000-0000-0000C51D0000}"/>
    <cellStyle name="Normal 9 3 2" xfId="5864" xr:uid="{00000000-0005-0000-0000-0000C61D0000}"/>
    <cellStyle name="Normal 9 3 3" xfId="5865" xr:uid="{00000000-0005-0000-0000-0000C71D0000}"/>
    <cellStyle name="Normal 9 3 4" xfId="5866" xr:uid="{00000000-0005-0000-0000-0000C81D0000}"/>
    <cellStyle name="Normal 9 4" xfId="5867" xr:uid="{00000000-0005-0000-0000-0000C91D0000}"/>
    <cellStyle name="Normal 9 4 2" xfId="5868" xr:uid="{00000000-0005-0000-0000-0000CA1D0000}"/>
    <cellStyle name="Normal 9 4 3" xfId="5869" xr:uid="{00000000-0005-0000-0000-0000CB1D0000}"/>
    <cellStyle name="Normal 9 4 4" xfId="5870" xr:uid="{00000000-0005-0000-0000-0000CC1D0000}"/>
    <cellStyle name="Normal 9 5" xfId="5871" xr:uid="{00000000-0005-0000-0000-0000CD1D0000}"/>
    <cellStyle name="Normal 9 5 2" xfId="5872" xr:uid="{00000000-0005-0000-0000-0000CE1D0000}"/>
    <cellStyle name="Normal 9 6" xfId="5873" xr:uid="{00000000-0005-0000-0000-0000CF1D0000}"/>
    <cellStyle name="Normal 9 7" xfId="5874" xr:uid="{00000000-0005-0000-0000-0000D01D0000}"/>
    <cellStyle name="Normal 9 8" xfId="5875" xr:uid="{00000000-0005-0000-0000-0000D11D0000}"/>
    <cellStyle name="Normal 9 9" xfId="5876" xr:uid="{00000000-0005-0000-0000-0000D21D0000}"/>
    <cellStyle name="Normal 90" xfId="5877" xr:uid="{00000000-0005-0000-0000-0000D31D0000}"/>
    <cellStyle name="Normal 91" xfId="5878" xr:uid="{00000000-0005-0000-0000-0000D41D0000}"/>
    <cellStyle name="Normal 92" xfId="5879" xr:uid="{00000000-0005-0000-0000-0000D51D0000}"/>
    <cellStyle name="Normal 93" xfId="5880" xr:uid="{00000000-0005-0000-0000-0000D61D0000}"/>
    <cellStyle name="Normal 94" xfId="5881" xr:uid="{00000000-0005-0000-0000-0000D71D0000}"/>
    <cellStyle name="Normal 95" xfId="5882" xr:uid="{00000000-0005-0000-0000-0000D81D0000}"/>
    <cellStyle name="Normal 96" xfId="5883" xr:uid="{00000000-0005-0000-0000-0000D91D0000}"/>
    <cellStyle name="Normal 97" xfId="5884" xr:uid="{00000000-0005-0000-0000-0000DA1D0000}"/>
    <cellStyle name="Normal 98" xfId="5885" xr:uid="{00000000-0005-0000-0000-0000DB1D0000}"/>
    <cellStyle name="Normal 99" xfId="5886" xr:uid="{00000000-0005-0000-0000-0000DC1D0000}"/>
    <cellStyle name="Note 10 2" xfId="5887" xr:uid="{00000000-0005-0000-0000-0000DD1D0000}"/>
    <cellStyle name="Note 10 3" xfId="5888" xr:uid="{00000000-0005-0000-0000-0000DE1D0000}"/>
    <cellStyle name="Note 11 2" xfId="5889" xr:uid="{00000000-0005-0000-0000-0000DF1D0000}"/>
    <cellStyle name="Note 11 3" xfId="5890" xr:uid="{00000000-0005-0000-0000-0000E01D0000}"/>
    <cellStyle name="Note 12 2" xfId="5891" xr:uid="{00000000-0005-0000-0000-0000E11D0000}"/>
    <cellStyle name="Note 12 3" xfId="5892" xr:uid="{00000000-0005-0000-0000-0000E21D0000}"/>
    <cellStyle name="Note 13 2" xfId="5893" xr:uid="{00000000-0005-0000-0000-0000E31D0000}"/>
    <cellStyle name="Note 13 3" xfId="5894" xr:uid="{00000000-0005-0000-0000-0000E41D0000}"/>
    <cellStyle name="Note 14 2" xfId="5895" xr:uid="{00000000-0005-0000-0000-0000E51D0000}"/>
    <cellStyle name="Note 14 3" xfId="5896" xr:uid="{00000000-0005-0000-0000-0000E61D0000}"/>
    <cellStyle name="Note 15 2" xfId="5897" xr:uid="{00000000-0005-0000-0000-0000E71D0000}"/>
    <cellStyle name="Note 15 3" xfId="5898" xr:uid="{00000000-0005-0000-0000-0000E81D0000}"/>
    <cellStyle name="Note 16" xfId="5899" xr:uid="{00000000-0005-0000-0000-0000E91D0000}"/>
    <cellStyle name="Note 16 2" xfId="5900" xr:uid="{00000000-0005-0000-0000-0000EA1D0000}"/>
    <cellStyle name="Note 16 3" xfId="5901" xr:uid="{00000000-0005-0000-0000-0000EB1D0000}"/>
    <cellStyle name="Note 16 4" xfId="5902" xr:uid="{00000000-0005-0000-0000-0000EC1D0000}"/>
    <cellStyle name="Note 16 5" xfId="5903" xr:uid="{00000000-0005-0000-0000-0000ED1D0000}"/>
    <cellStyle name="Note 16 6" xfId="5904" xr:uid="{00000000-0005-0000-0000-0000EE1D0000}"/>
    <cellStyle name="Note 16 7" xfId="5905" xr:uid="{00000000-0005-0000-0000-0000EF1D0000}"/>
    <cellStyle name="Note 17" xfId="5906" xr:uid="{00000000-0005-0000-0000-0000F01D0000}"/>
    <cellStyle name="Note 18" xfId="5907" xr:uid="{00000000-0005-0000-0000-0000F11D0000}"/>
    <cellStyle name="Note 19" xfId="5908" xr:uid="{00000000-0005-0000-0000-0000F21D0000}"/>
    <cellStyle name="Note 2" xfId="5909" xr:uid="{00000000-0005-0000-0000-0000F31D0000}"/>
    <cellStyle name="Note 2 10" xfId="5910" xr:uid="{00000000-0005-0000-0000-0000F41D0000}"/>
    <cellStyle name="Note 2 11" xfId="5911" xr:uid="{00000000-0005-0000-0000-0000F51D0000}"/>
    <cellStyle name="Note 2 11 2" xfId="5912" xr:uid="{00000000-0005-0000-0000-0000F61D0000}"/>
    <cellStyle name="Note 2 11 2 2" xfId="5913" xr:uid="{00000000-0005-0000-0000-0000F71D0000}"/>
    <cellStyle name="Note 2 11 2 3" xfId="5914" xr:uid="{00000000-0005-0000-0000-0000F81D0000}"/>
    <cellStyle name="Note 2 11 2 4" xfId="5915" xr:uid="{00000000-0005-0000-0000-0000F91D0000}"/>
    <cellStyle name="Note 2 11 2 5" xfId="5916" xr:uid="{00000000-0005-0000-0000-0000FA1D0000}"/>
    <cellStyle name="Note 2 11 2 6" xfId="5917" xr:uid="{00000000-0005-0000-0000-0000FB1D0000}"/>
    <cellStyle name="Note 2 11 2 7" xfId="5918" xr:uid="{00000000-0005-0000-0000-0000FC1D0000}"/>
    <cellStyle name="Note 2 11 3" xfId="5919" xr:uid="{00000000-0005-0000-0000-0000FD1D0000}"/>
    <cellStyle name="Note 2 11 4" xfId="5920" xr:uid="{00000000-0005-0000-0000-0000FE1D0000}"/>
    <cellStyle name="Note 2 11 5" xfId="5921" xr:uid="{00000000-0005-0000-0000-0000FF1D0000}"/>
    <cellStyle name="Note 2 11 6" xfId="5922" xr:uid="{00000000-0005-0000-0000-0000001E0000}"/>
    <cellStyle name="Note 2 11 7" xfId="5923" xr:uid="{00000000-0005-0000-0000-0000011E0000}"/>
    <cellStyle name="Note 2 12" xfId="5924" xr:uid="{00000000-0005-0000-0000-0000021E0000}"/>
    <cellStyle name="Note 2 13" xfId="5925" xr:uid="{00000000-0005-0000-0000-0000031E0000}"/>
    <cellStyle name="Note 2 14" xfId="5926" xr:uid="{00000000-0005-0000-0000-0000041E0000}"/>
    <cellStyle name="Note 2 15" xfId="5927" xr:uid="{00000000-0005-0000-0000-0000051E0000}"/>
    <cellStyle name="Note 2 16" xfId="5928" xr:uid="{00000000-0005-0000-0000-0000061E0000}"/>
    <cellStyle name="Note 2 17" xfId="5929" xr:uid="{00000000-0005-0000-0000-0000071E0000}"/>
    <cellStyle name="Note 2 18" xfId="5930" xr:uid="{00000000-0005-0000-0000-0000081E0000}"/>
    <cellStyle name="Note 2 19" xfId="5931" xr:uid="{00000000-0005-0000-0000-0000091E0000}"/>
    <cellStyle name="Note 2 2" xfId="5932" xr:uid="{00000000-0005-0000-0000-00000A1E0000}"/>
    <cellStyle name="Note 2 2 2" xfId="5933" xr:uid="{00000000-0005-0000-0000-00000B1E0000}"/>
    <cellStyle name="Note 2 2 3" xfId="5934" xr:uid="{00000000-0005-0000-0000-00000C1E0000}"/>
    <cellStyle name="Note 2 20" xfId="5935" xr:uid="{00000000-0005-0000-0000-00000D1E0000}"/>
    <cellStyle name="Note 2 20 2" xfId="5936" xr:uid="{00000000-0005-0000-0000-00000E1E0000}"/>
    <cellStyle name="Note 2 20 2 2" xfId="5937" xr:uid="{00000000-0005-0000-0000-00000F1E0000}"/>
    <cellStyle name="Note 2 20 2 3" xfId="5938" xr:uid="{00000000-0005-0000-0000-0000101E0000}"/>
    <cellStyle name="Note 2 20 3" xfId="5939" xr:uid="{00000000-0005-0000-0000-0000111E0000}"/>
    <cellStyle name="Note 2 20 4" xfId="5940" xr:uid="{00000000-0005-0000-0000-0000121E0000}"/>
    <cellStyle name="Note 2 21" xfId="5941" xr:uid="{00000000-0005-0000-0000-0000131E0000}"/>
    <cellStyle name="Note 2 22" xfId="5942" xr:uid="{00000000-0005-0000-0000-0000141E0000}"/>
    <cellStyle name="Note 2 23" xfId="5943" xr:uid="{00000000-0005-0000-0000-0000151E0000}"/>
    <cellStyle name="Note 2 23 2" xfId="5944" xr:uid="{00000000-0005-0000-0000-0000161E0000}"/>
    <cellStyle name="Note 2 23 3" xfId="5945" xr:uid="{00000000-0005-0000-0000-0000171E0000}"/>
    <cellStyle name="Note 2 24" xfId="5946" xr:uid="{00000000-0005-0000-0000-0000181E0000}"/>
    <cellStyle name="Note 2 24 2" xfId="5947" xr:uid="{00000000-0005-0000-0000-0000191E0000}"/>
    <cellStyle name="Note 2 24 3" xfId="5948" xr:uid="{00000000-0005-0000-0000-00001A1E0000}"/>
    <cellStyle name="Note 2 25" xfId="5949" xr:uid="{00000000-0005-0000-0000-00001B1E0000}"/>
    <cellStyle name="Note 2 25 2" xfId="5950" xr:uid="{00000000-0005-0000-0000-00001C1E0000}"/>
    <cellStyle name="Note 2 25 3" xfId="5951" xr:uid="{00000000-0005-0000-0000-00001D1E0000}"/>
    <cellStyle name="Note 2 26" xfId="5952" xr:uid="{00000000-0005-0000-0000-00001E1E0000}"/>
    <cellStyle name="Note 2 26 2" xfId="5953" xr:uid="{00000000-0005-0000-0000-00001F1E0000}"/>
    <cellStyle name="Note 2 26 3" xfId="5954" xr:uid="{00000000-0005-0000-0000-0000201E0000}"/>
    <cellStyle name="Note 2 27" xfId="5955" xr:uid="{00000000-0005-0000-0000-0000211E0000}"/>
    <cellStyle name="Note 2 28" xfId="5956" xr:uid="{00000000-0005-0000-0000-0000221E0000}"/>
    <cellStyle name="Note 2 29" xfId="5957" xr:uid="{00000000-0005-0000-0000-0000231E0000}"/>
    <cellStyle name="Note 2 3" xfId="5958" xr:uid="{00000000-0005-0000-0000-0000241E0000}"/>
    <cellStyle name="Note 2 3 2" xfId="5959" xr:uid="{00000000-0005-0000-0000-0000251E0000}"/>
    <cellStyle name="Note 2 3 3" xfId="5960" xr:uid="{00000000-0005-0000-0000-0000261E0000}"/>
    <cellStyle name="Note 2 30" xfId="5961" xr:uid="{00000000-0005-0000-0000-0000271E0000}"/>
    <cellStyle name="Note 2 31" xfId="5962" xr:uid="{00000000-0005-0000-0000-0000281E0000}"/>
    <cellStyle name="Note 2 31 2" xfId="5963" xr:uid="{00000000-0005-0000-0000-0000291E0000}"/>
    <cellStyle name="Note 2 31 3" xfId="5964" xr:uid="{00000000-0005-0000-0000-00002A1E0000}"/>
    <cellStyle name="Note 2 32" xfId="5965" xr:uid="{00000000-0005-0000-0000-00002B1E0000}"/>
    <cellStyle name="Note 2 32 2" xfId="5966" xr:uid="{00000000-0005-0000-0000-00002C1E0000}"/>
    <cellStyle name="Note 2 32 3" xfId="5967" xr:uid="{00000000-0005-0000-0000-00002D1E0000}"/>
    <cellStyle name="Note 2 33" xfId="5968" xr:uid="{00000000-0005-0000-0000-00002E1E0000}"/>
    <cellStyle name="Note 2 34" xfId="5969" xr:uid="{00000000-0005-0000-0000-00002F1E0000}"/>
    <cellStyle name="Note 2 35" xfId="5970" xr:uid="{00000000-0005-0000-0000-0000301E0000}"/>
    <cellStyle name="Note 2 36" xfId="5971" xr:uid="{00000000-0005-0000-0000-0000311E0000}"/>
    <cellStyle name="Note 2 37" xfId="5972" xr:uid="{00000000-0005-0000-0000-0000321E0000}"/>
    <cellStyle name="Note 2 38" xfId="5973" xr:uid="{00000000-0005-0000-0000-0000331E0000}"/>
    <cellStyle name="Note 2 39" xfId="5974" xr:uid="{00000000-0005-0000-0000-0000341E0000}"/>
    <cellStyle name="Note 2 4" xfId="5975" xr:uid="{00000000-0005-0000-0000-0000351E0000}"/>
    <cellStyle name="Note 2 4 2" xfId="5976" xr:uid="{00000000-0005-0000-0000-0000361E0000}"/>
    <cellStyle name="Note 2 4 3" xfId="5977" xr:uid="{00000000-0005-0000-0000-0000371E0000}"/>
    <cellStyle name="Note 2 40" xfId="5978" xr:uid="{00000000-0005-0000-0000-0000381E0000}"/>
    <cellStyle name="Note 2 41" xfId="5979" xr:uid="{00000000-0005-0000-0000-0000391E0000}"/>
    <cellStyle name="Note 2 42" xfId="5980" xr:uid="{00000000-0005-0000-0000-00003A1E0000}"/>
    <cellStyle name="Note 2 43" xfId="5981" xr:uid="{00000000-0005-0000-0000-00003B1E0000}"/>
    <cellStyle name="Note 2 44" xfId="5982" xr:uid="{00000000-0005-0000-0000-00003C1E0000}"/>
    <cellStyle name="Note 2 45" xfId="5983" xr:uid="{00000000-0005-0000-0000-00003D1E0000}"/>
    <cellStyle name="Note 2 46" xfId="5984" xr:uid="{00000000-0005-0000-0000-00003E1E0000}"/>
    <cellStyle name="Note 2 47" xfId="5985" xr:uid="{00000000-0005-0000-0000-00003F1E0000}"/>
    <cellStyle name="Note 2 48" xfId="5986" xr:uid="{00000000-0005-0000-0000-0000401E0000}"/>
    <cellStyle name="Note 2 49" xfId="5987" xr:uid="{00000000-0005-0000-0000-0000411E0000}"/>
    <cellStyle name="Note 2 5" xfId="5988" xr:uid="{00000000-0005-0000-0000-0000421E0000}"/>
    <cellStyle name="Note 2 50" xfId="5989" xr:uid="{00000000-0005-0000-0000-0000431E0000}"/>
    <cellStyle name="Note 2 51" xfId="5990" xr:uid="{00000000-0005-0000-0000-0000441E0000}"/>
    <cellStyle name="Note 2 52" xfId="5991" xr:uid="{00000000-0005-0000-0000-0000451E0000}"/>
    <cellStyle name="Note 2 53" xfId="5992" xr:uid="{00000000-0005-0000-0000-0000461E0000}"/>
    <cellStyle name="Note 2 54" xfId="5993" xr:uid="{00000000-0005-0000-0000-0000471E0000}"/>
    <cellStyle name="Note 2 55" xfId="5994" xr:uid="{00000000-0005-0000-0000-0000481E0000}"/>
    <cellStyle name="Note 2 56" xfId="5995" xr:uid="{00000000-0005-0000-0000-0000491E0000}"/>
    <cellStyle name="Note 2 57" xfId="5996" xr:uid="{00000000-0005-0000-0000-00004A1E0000}"/>
    <cellStyle name="Note 2 58" xfId="5997" xr:uid="{00000000-0005-0000-0000-00004B1E0000}"/>
    <cellStyle name="Note 2 59" xfId="5998" xr:uid="{00000000-0005-0000-0000-00004C1E0000}"/>
    <cellStyle name="Note 2 6" xfId="5999" xr:uid="{00000000-0005-0000-0000-00004D1E0000}"/>
    <cellStyle name="Note 2 60" xfId="6000" xr:uid="{00000000-0005-0000-0000-00004E1E0000}"/>
    <cellStyle name="Note 2 61" xfId="6001" xr:uid="{00000000-0005-0000-0000-00004F1E0000}"/>
    <cellStyle name="Note 2 62" xfId="6002" xr:uid="{00000000-0005-0000-0000-0000501E0000}"/>
    <cellStyle name="Note 2 63" xfId="6003" xr:uid="{00000000-0005-0000-0000-0000511E0000}"/>
    <cellStyle name="Note 2 64" xfId="6004" xr:uid="{00000000-0005-0000-0000-0000521E0000}"/>
    <cellStyle name="Note 2 65" xfId="6005" xr:uid="{00000000-0005-0000-0000-0000531E0000}"/>
    <cellStyle name="Note 2 66" xfId="6006" xr:uid="{00000000-0005-0000-0000-0000541E0000}"/>
    <cellStyle name="Note 2 67" xfId="6007" xr:uid="{00000000-0005-0000-0000-0000551E0000}"/>
    <cellStyle name="Note 2 68" xfId="6008" xr:uid="{00000000-0005-0000-0000-0000561E0000}"/>
    <cellStyle name="Note 2 69" xfId="6009" xr:uid="{00000000-0005-0000-0000-0000571E0000}"/>
    <cellStyle name="Note 2 7" xfId="6010" xr:uid="{00000000-0005-0000-0000-0000581E0000}"/>
    <cellStyle name="Note 2 70" xfId="6011" xr:uid="{00000000-0005-0000-0000-0000591E0000}"/>
    <cellStyle name="Note 2 71" xfId="6012" xr:uid="{00000000-0005-0000-0000-00005A1E0000}"/>
    <cellStyle name="Note 2 72" xfId="6013" xr:uid="{00000000-0005-0000-0000-00005B1E0000}"/>
    <cellStyle name="Note 2 73" xfId="6014" xr:uid="{00000000-0005-0000-0000-00005C1E0000}"/>
    <cellStyle name="Note 2 74" xfId="6015" xr:uid="{00000000-0005-0000-0000-00005D1E0000}"/>
    <cellStyle name="Note 2 75" xfId="6016" xr:uid="{00000000-0005-0000-0000-00005E1E0000}"/>
    <cellStyle name="Note 2 76" xfId="6017" xr:uid="{00000000-0005-0000-0000-00005F1E0000}"/>
    <cellStyle name="Note 2 77" xfId="8879" xr:uid="{00000000-0005-0000-0000-00007B000000}"/>
    <cellStyle name="Note 2 8" xfId="6018" xr:uid="{00000000-0005-0000-0000-0000601E0000}"/>
    <cellStyle name="Note 2 8 10" xfId="6019" xr:uid="{00000000-0005-0000-0000-0000611E0000}"/>
    <cellStyle name="Note 2 8 11" xfId="6020" xr:uid="{00000000-0005-0000-0000-0000621E0000}"/>
    <cellStyle name="Note 2 8 2" xfId="6021" xr:uid="{00000000-0005-0000-0000-0000631E0000}"/>
    <cellStyle name="Note 2 8 2 2" xfId="6022" xr:uid="{00000000-0005-0000-0000-0000641E0000}"/>
    <cellStyle name="Note 2 8 2 3" xfId="6023" xr:uid="{00000000-0005-0000-0000-0000651E0000}"/>
    <cellStyle name="Note 2 8 2 4" xfId="6024" xr:uid="{00000000-0005-0000-0000-0000661E0000}"/>
    <cellStyle name="Note 2 8 2 5" xfId="6025" xr:uid="{00000000-0005-0000-0000-0000671E0000}"/>
    <cellStyle name="Note 2 8 2 6" xfId="6026" xr:uid="{00000000-0005-0000-0000-0000681E0000}"/>
    <cellStyle name="Note 2 8 2 7" xfId="6027" xr:uid="{00000000-0005-0000-0000-0000691E0000}"/>
    <cellStyle name="Note 2 8 2 8" xfId="6028" xr:uid="{00000000-0005-0000-0000-00006A1E0000}"/>
    <cellStyle name="Note 2 8 2 9" xfId="6029" xr:uid="{00000000-0005-0000-0000-00006B1E0000}"/>
    <cellStyle name="Note 2 8 3" xfId="6030" xr:uid="{00000000-0005-0000-0000-00006C1E0000}"/>
    <cellStyle name="Note 2 8 4" xfId="6031" xr:uid="{00000000-0005-0000-0000-00006D1E0000}"/>
    <cellStyle name="Note 2 8 5" xfId="6032" xr:uid="{00000000-0005-0000-0000-00006E1E0000}"/>
    <cellStyle name="Note 2 8 5 2" xfId="6033" xr:uid="{00000000-0005-0000-0000-00006F1E0000}"/>
    <cellStyle name="Note 2 8 5 3" xfId="6034" xr:uid="{00000000-0005-0000-0000-0000701E0000}"/>
    <cellStyle name="Note 2 8 6" xfId="6035" xr:uid="{00000000-0005-0000-0000-0000711E0000}"/>
    <cellStyle name="Note 2 8 6 2" xfId="6036" xr:uid="{00000000-0005-0000-0000-0000721E0000}"/>
    <cellStyle name="Note 2 8 6 3" xfId="6037" xr:uid="{00000000-0005-0000-0000-0000731E0000}"/>
    <cellStyle name="Note 2 8 7" xfId="6038" xr:uid="{00000000-0005-0000-0000-0000741E0000}"/>
    <cellStyle name="Note 2 8 7 2" xfId="6039" xr:uid="{00000000-0005-0000-0000-0000751E0000}"/>
    <cellStyle name="Note 2 8 7 3" xfId="6040" xr:uid="{00000000-0005-0000-0000-0000761E0000}"/>
    <cellStyle name="Note 2 8 8" xfId="6041" xr:uid="{00000000-0005-0000-0000-0000771E0000}"/>
    <cellStyle name="Note 2 8 8 2" xfId="6042" xr:uid="{00000000-0005-0000-0000-0000781E0000}"/>
    <cellStyle name="Note 2 8 8 3" xfId="6043" xr:uid="{00000000-0005-0000-0000-0000791E0000}"/>
    <cellStyle name="Note 2 8 9" xfId="6044" xr:uid="{00000000-0005-0000-0000-00007A1E0000}"/>
    <cellStyle name="Note 2 8 9 2" xfId="6045" xr:uid="{00000000-0005-0000-0000-00007B1E0000}"/>
    <cellStyle name="Note 2 8 9 3" xfId="6046" xr:uid="{00000000-0005-0000-0000-00007C1E0000}"/>
    <cellStyle name="Note 2 9" xfId="6047" xr:uid="{00000000-0005-0000-0000-00007D1E0000}"/>
    <cellStyle name="Note 20" xfId="6048" xr:uid="{00000000-0005-0000-0000-00007E1E0000}"/>
    <cellStyle name="Note 21" xfId="6049" xr:uid="{00000000-0005-0000-0000-00007F1E0000}"/>
    <cellStyle name="Note 22" xfId="6050" xr:uid="{00000000-0005-0000-0000-0000801E0000}"/>
    <cellStyle name="Note 23" xfId="6051" xr:uid="{00000000-0005-0000-0000-0000811E0000}"/>
    <cellStyle name="Note 24" xfId="6052" xr:uid="{00000000-0005-0000-0000-0000821E0000}"/>
    <cellStyle name="Note 25" xfId="6053" xr:uid="{00000000-0005-0000-0000-0000831E0000}"/>
    <cellStyle name="Note 3" xfId="6054" xr:uid="{00000000-0005-0000-0000-0000841E0000}"/>
    <cellStyle name="Note 3 10" xfId="8880" xr:uid="{00000000-0005-0000-0000-00007C000000}"/>
    <cellStyle name="Note 3 2" xfId="6055" xr:uid="{00000000-0005-0000-0000-0000851E0000}"/>
    <cellStyle name="Note 3 3" xfId="6056" xr:uid="{00000000-0005-0000-0000-0000861E0000}"/>
    <cellStyle name="Note 3 4" xfId="6057" xr:uid="{00000000-0005-0000-0000-0000871E0000}"/>
    <cellStyle name="Note 3 5" xfId="6058" xr:uid="{00000000-0005-0000-0000-0000881E0000}"/>
    <cellStyle name="Note 3 6" xfId="6059" xr:uid="{00000000-0005-0000-0000-0000891E0000}"/>
    <cellStyle name="Note 3 7" xfId="6060" xr:uid="{00000000-0005-0000-0000-00008A1E0000}"/>
    <cellStyle name="Note 3 8" xfId="6061" xr:uid="{00000000-0005-0000-0000-00008B1E0000}"/>
    <cellStyle name="Note 3 9" xfId="6062" xr:uid="{00000000-0005-0000-0000-00008C1E0000}"/>
    <cellStyle name="Note 4" xfId="6063" xr:uid="{00000000-0005-0000-0000-00008D1E0000}"/>
    <cellStyle name="Note 4 2" xfId="6064" xr:uid="{00000000-0005-0000-0000-00008E1E0000}"/>
    <cellStyle name="Note 4 3" xfId="6065" xr:uid="{00000000-0005-0000-0000-00008F1E0000}"/>
    <cellStyle name="Note 4 4" xfId="6066" xr:uid="{00000000-0005-0000-0000-0000901E0000}"/>
    <cellStyle name="Note 4 5" xfId="8881" xr:uid="{00000000-0005-0000-0000-00007D000000}"/>
    <cellStyle name="Note 5" xfId="6067" xr:uid="{00000000-0005-0000-0000-0000911E0000}"/>
    <cellStyle name="Note 5 2" xfId="6068" xr:uid="{00000000-0005-0000-0000-0000921E0000}"/>
    <cellStyle name="Note 5 3" xfId="6069" xr:uid="{00000000-0005-0000-0000-0000931E0000}"/>
    <cellStyle name="Note 6 2" xfId="6070" xr:uid="{00000000-0005-0000-0000-0000941E0000}"/>
    <cellStyle name="Note 6 3" xfId="6071" xr:uid="{00000000-0005-0000-0000-0000951E0000}"/>
    <cellStyle name="Note 7 2" xfId="6072" xr:uid="{00000000-0005-0000-0000-0000961E0000}"/>
    <cellStyle name="Note 7 3" xfId="6073" xr:uid="{00000000-0005-0000-0000-0000971E0000}"/>
    <cellStyle name="Note 8 2" xfId="6074" xr:uid="{00000000-0005-0000-0000-0000981E0000}"/>
    <cellStyle name="Note 8 3" xfId="6075" xr:uid="{00000000-0005-0000-0000-0000991E0000}"/>
    <cellStyle name="Note 9 2" xfId="6076" xr:uid="{00000000-0005-0000-0000-00009A1E0000}"/>
    <cellStyle name="Note 9 3" xfId="6077" xr:uid="{00000000-0005-0000-0000-00009B1E0000}"/>
    <cellStyle name="Output 10 2" xfId="6078" xr:uid="{00000000-0005-0000-0000-00009C1E0000}"/>
    <cellStyle name="Output 10 2 2" xfId="6079" xr:uid="{00000000-0005-0000-0000-00009D1E0000}"/>
    <cellStyle name="Output 10 2 3" xfId="6080" xr:uid="{00000000-0005-0000-0000-00009E1E0000}"/>
    <cellStyle name="Output 10 3" xfId="6081" xr:uid="{00000000-0005-0000-0000-00009F1E0000}"/>
    <cellStyle name="Output 10 3 2" xfId="6082" xr:uid="{00000000-0005-0000-0000-0000A01E0000}"/>
    <cellStyle name="Output 10 3 3" xfId="6083" xr:uid="{00000000-0005-0000-0000-0000A11E0000}"/>
    <cellStyle name="Output 11 2" xfId="6084" xr:uid="{00000000-0005-0000-0000-0000A21E0000}"/>
    <cellStyle name="Output 11 2 2" xfId="6085" xr:uid="{00000000-0005-0000-0000-0000A31E0000}"/>
    <cellStyle name="Output 11 2 3" xfId="6086" xr:uid="{00000000-0005-0000-0000-0000A41E0000}"/>
    <cellStyle name="Output 11 3" xfId="6087" xr:uid="{00000000-0005-0000-0000-0000A51E0000}"/>
    <cellStyle name="Output 11 3 2" xfId="6088" xr:uid="{00000000-0005-0000-0000-0000A61E0000}"/>
    <cellStyle name="Output 11 3 3" xfId="6089" xr:uid="{00000000-0005-0000-0000-0000A71E0000}"/>
    <cellStyle name="Output 12 2" xfId="6090" xr:uid="{00000000-0005-0000-0000-0000A81E0000}"/>
    <cellStyle name="Output 12 2 2" xfId="6091" xr:uid="{00000000-0005-0000-0000-0000A91E0000}"/>
    <cellStyle name="Output 12 2 3" xfId="6092" xr:uid="{00000000-0005-0000-0000-0000AA1E0000}"/>
    <cellStyle name="Output 12 3" xfId="6093" xr:uid="{00000000-0005-0000-0000-0000AB1E0000}"/>
    <cellStyle name="Output 12 3 2" xfId="6094" xr:uid="{00000000-0005-0000-0000-0000AC1E0000}"/>
    <cellStyle name="Output 12 3 3" xfId="6095" xr:uid="{00000000-0005-0000-0000-0000AD1E0000}"/>
    <cellStyle name="Output 13 2" xfId="6096" xr:uid="{00000000-0005-0000-0000-0000AE1E0000}"/>
    <cellStyle name="Output 13 2 2" xfId="6097" xr:uid="{00000000-0005-0000-0000-0000AF1E0000}"/>
    <cellStyle name="Output 13 2 3" xfId="6098" xr:uid="{00000000-0005-0000-0000-0000B01E0000}"/>
    <cellStyle name="Output 13 3" xfId="6099" xr:uid="{00000000-0005-0000-0000-0000B11E0000}"/>
    <cellStyle name="Output 13 3 2" xfId="6100" xr:uid="{00000000-0005-0000-0000-0000B21E0000}"/>
    <cellStyle name="Output 13 3 3" xfId="6101" xr:uid="{00000000-0005-0000-0000-0000B31E0000}"/>
    <cellStyle name="Output 14 2" xfId="6102" xr:uid="{00000000-0005-0000-0000-0000B41E0000}"/>
    <cellStyle name="Output 14 2 2" xfId="6103" xr:uid="{00000000-0005-0000-0000-0000B51E0000}"/>
    <cellStyle name="Output 14 2 3" xfId="6104" xr:uid="{00000000-0005-0000-0000-0000B61E0000}"/>
    <cellStyle name="Output 14 3" xfId="6105" xr:uid="{00000000-0005-0000-0000-0000B71E0000}"/>
    <cellStyle name="Output 14 3 2" xfId="6106" xr:uid="{00000000-0005-0000-0000-0000B81E0000}"/>
    <cellStyle name="Output 14 3 3" xfId="6107" xr:uid="{00000000-0005-0000-0000-0000B91E0000}"/>
    <cellStyle name="Output 15" xfId="6108" xr:uid="{00000000-0005-0000-0000-0000BA1E0000}"/>
    <cellStyle name="Output 15 2" xfId="6109" xr:uid="{00000000-0005-0000-0000-0000BB1E0000}"/>
    <cellStyle name="Output 15 2 2" xfId="6110" xr:uid="{00000000-0005-0000-0000-0000BC1E0000}"/>
    <cellStyle name="Output 15 2 3" xfId="6111" xr:uid="{00000000-0005-0000-0000-0000BD1E0000}"/>
    <cellStyle name="Output 15 3" xfId="6112" xr:uid="{00000000-0005-0000-0000-0000BE1E0000}"/>
    <cellStyle name="Output 15 3 2" xfId="6113" xr:uid="{00000000-0005-0000-0000-0000BF1E0000}"/>
    <cellStyle name="Output 15 3 3" xfId="6114" xr:uid="{00000000-0005-0000-0000-0000C01E0000}"/>
    <cellStyle name="Output 15 4" xfId="6115" xr:uid="{00000000-0005-0000-0000-0000C11E0000}"/>
    <cellStyle name="Output 15 4 2" xfId="6116" xr:uid="{00000000-0005-0000-0000-0000C21E0000}"/>
    <cellStyle name="Output 15 4 3" xfId="6117" xr:uid="{00000000-0005-0000-0000-0000C31E0000}"/>
    <cellStyle name="Output 15 5" xfId="6118" xr:uid="{00000000-0005-0000-0000-0000C41E0000}"/>
    <cellStyle name="Output 15 5 2" xfId="6119" xr:uid="{00000000-0005-0000-0000-0000C51E0000}"/>
    <cellStyle name="Output 15 5 3" xfId="6120" xr:uid="{00000000-0005-0000-0000-0000C61E0000}"/>
    <cellStyle name="Output 15 6" xfId="6121" xr:uid="{00000000-0005-0000-0000-0000C71E0000}"/>
    <cellStyle name="Output 15 6 2" xfId="6122" xr:uid="{00000000-0005-0000-0000-0000C81E0000}"/>
    <cellStyle name="Output 15 6 3" xfId="6123" xr:uid="{00000000-0005-0000-0000-0000C91E0000}"/>
    <cellStyle name="Output 15 7" xfId="6124" xr:uid="{00000000-0005-0000-0000-0000CA1E0000}"/>
    <cellStyle name="Output 15 7 2" xfId="6125" xr:uid="{00000000-0005-0000-0000-0000CB1E0000}"/>
    <cellStyle name="Output 15 7 3" xfId="6126" xr:uid="{00000000-0005-0000-0000-0000CC1E0000}"/>
    <cellStyle name="Output 15 8" xfId="6127" xr:uid="{00000000-0005-0000-0000-0000CD1E0000}"/>
    <cellStyle name="Output 15 9" xfId="6128" xr:uid="{00000000-0005-0000-0000-0000CE1E0000}"/>
    <cellStyle name="Output 16" xfId="6129" xr:uid="{00000000-0005-0000-0000-0000CF1E0000}"/>
    <cellStyle name="Output 16 2" xfId="6130" xr:uid="{00000000-0005-0000-0000-0000D01E0000}"/>
    <cellStyle name="Output 16 3" xfId="6131" xr:uid="{00000000-0005-0000-0000-0000D11E0000}"/>
    <cellStyle name="Output 17" xfId="6132" xr:uid="{00000000-0005-0000-0000-0000D21E0000}"/>
    <cellStyle name="Output 17 2" xfId="6133" xr:uid="{00000000-0005-0000-0000-0000D31E0000}"/>
    <cellStyle name="Output 17 3" xfId="6134" xr:uid="{00000000-0005-0000-0000-0000D41E0000}"/>
    <cellStyle name="Output 18" xfId="6135" xr:uid="{00000000-0005-0000-0000-0000D51E0000}"/>
    <cellStyle name="Output 18 2" xfId="6136" xr:uid="{00000000-0005-0000-0000-0000D61E0000}"/>
    <cellStyle name="Output 18 3" xfId="6137" xr:uid="{00000000-0005-0000-0000-0000D71E0000}"/>
    <cellStyle name="Output 19" xfId="6138" xr:uid="{00000000-0005-0000-0000-0000D81E0000}"/>
    <cellStyle name="Output 19 2" xfId="6139" xr:uid="{00000000-0005-0000-0000-0000D91E0000}"/>
    <cellStyle name="Output 19 3" xfId="6140" xr:uid="{00000000-0005-0000-0000-0000DA1E0000}"/>
    <cellStyle name="Output 2" xfId="6141" xr:uid="{00000000-0005-0000-0000-0000DB1E0000}"/>
    <cellStyle name="Output 2 2" xfId="6142" xr:uid="{00000000-0005-0000-0000-0000DC1E0000}"/>
    <cellStyle name="Output 2 2 2" xfId="6143" xr:uid="{00000000-0005-0000-0000-0000DD1E0000}"/>
    <cellStyle name="Output 2 2 3" xfId="6144" xr:uid="{00000000-0005-0000-0000-0000DE1E0000}"/>
    <cellStyle name="Output 2 3" xfId="6145" xr:uid="{00000000-0005-0000-0000-0000DF1E0000}"/>
    <cellStyle name="Output 2 3 2" xfId="6146" xr:uid="{00000000-0005-0000-0000-0000E01E0000}"/>
    <cellStyle name="Output 2 3 3" xfId="6147" xr:uid="{00000000-0005-0000-0000-0000E11E0000}"/>
    <cellStyle name="Output 2 4" xfId="6148" xr:uid="{00000000-0005-0000-0000-0000E21E0000}"/>
    <cellStyle name="Output 2 5" xfId="6149" xr:uid="{00000000-0005-0000-0000-0000E31E0000}"/>
    <cellStyle name="Output 2 6" xfId="6150" xr:uid="{00000000-0005-0000-0000-0000E41E0000}"/>
    <cellStyle name="Output 2 7" xfId="6151" xr:uid="{00000000-0005-0000-0000-0000E51E0000}"/>
    <cellStyle name="Output 20" xfId="6152" xr:uid="{00000000-0005-0000-0000-0000E61E0000}"/>
    <cellStyle name="Output 20 2" xfId="6153" xr:uid="{00000000-0005-0000-0000-0000E71E0000}"/>
    <cellStyle name="Output 20 3" xfId="6154" xr:uid="{00000000-0005-0000-0000-0000E81E0000}"/>
    <cellStyle name="Output 21" xfId="6155" xr:uid="{00000000-0005-0000-0000-0000E91E0000}"/>
    <cellStyle name="Output 21 2" xfId="6156" xr:uid="{00000000-0005-0000-0000-0000EA1E0000}"/>
    <cellStyle name="Output 21 3" xfId="6157" xr:uid="{00000000-0005-0000-0000-0000EB1E0000}"/>
    <cellStyle name="Output 22" xfId="6158" xr:uid="{00000000-0005-0000-0000-0000EC1E0000}"/>
    <cellStyle name="Output 22 2" xfId="6159" xr:uid="{00000000-0005-0000-0000-0000ED1E0000}"/>
    <cellStyle name="Output 22 3" xfId="6160" xr:uid="{00000000-0005-0000-0000-0000EE1E0000}"/>
    <cellStyle name="Output 3" xfId="6161" xr:uid="{00000000-0005-0000-0000-0000EF1E0000}"/>
    <cellStyle name="Output 3 2" xfId="6162" xr:uid="{00000000-0005-0000-0000-0000F01E0000}"/>
    <cellStyle name="Output 3 2 2" xfId="6163" xr:uid="{00000000-0005-0000-0000-0000F11E0000}"/>
    <cellStyle name="Output 3 2 3" xfId="6164" xr:uid="{00000000-0005-0000-0000-0000F21E0000}"/>
    <cellStyle name="Output 3 3" xfId="6165" xr:uid="{00000000-0005-0000-0000-0000F31E0000}"/>
    <cellStyle name="Output 3 3 2" xfId="6166" xr:uid="{00000000-0005-0000-0000-0000F41E0000}"/>
    <cellStyle name="Output 3 3 3" xfId="6167" xr:uid="{00000000-0005-0000-0000-0000F51E0000}"/>
    <cellStyle name="Output 4" xfId="6168" xr:uid="{00000000-0005-0000-0000-0000F61E0000}"/>
    <cellStyle name="Output 4 2" xfId="6169" xr:uid="{00000000-0005-0000-0000-0000F71E0000}"/>
    <cellStyle name="Output 4 2 2" xfId="6170" xr:uid="{00000000-0005-0000-0000-0000F81E0000}"/>
    <cellStyle name="Output 4 2 3" xfId="6171" xr:uid="{00000000-0005-0000-0000-0000F91E0000}"/>
    <cellStyle name="Output 4 3" xfId="6172" xr:uid="{00000000-0005-0000-0000-0000FA1E0000}"/>
    <cellStyle name="Output 4 3 2" xfId="6173" xr:uid="{00000000-0005-0000-0000-0000FB1E0000}"/>
    <cellStyle name="Output 4 3 3" xfId="6174" xr:uid="{00000000-0005-0000-0000-0000FC1E0000}"/>
    <cellStyle name="Output 5" xfId="6175" xr:uid="{00000000-0005-0000-0000-0000FD1E0000}"/>
    <cellStyle name="Output 5 2" xfId="6176" xr:uid="{00000000-0005-0000-0000-0000FE1E0000}"/>
    <cellStyle name="Output 5 2 2" xfId="6177" xr:uid="{00000000-0005-0000-0000-0000FF1E0000}"/>
    <cellStyle name="Output 5 2 3" xfId="6178" xr:uid="{00000000-0005-0000-0000-0000001F0000}"/>
    <cellStyle name="Output 5 3" xfId="6179" xr:uid="{00000000-0005-0000-0000-0000011F0000}"/>
    <cellStyle name="Output 5 3 2" xfId="6180" xr:uid="{00000000-0005-0000-0000-0000021F0000}"/>
    <cellStyle name="Output 5 3 3" xfId="6181" xr:uid="{00000000-0005-0000-0000-0000031F0000}"/>
    <cellStyle name="Output 6 2" xfId="6182" xr:uid="{00000000-0005-0000-0000-0000041F0000}"/>
    <cellStyle name="Output 6 2 2" xfId="6183" xr:uid="{00000000-0005-0000-0000-0000051F0000}"/>
    <cellStyle name="Output 6 2 3" xfId="6184" xr:uid="{00000000-0005-0000-0000-0000061F0000}"/>
    <cellStyle name="Output 6 3" xfId="6185" xr:uid="{00000000-0005-0000-0000-0000071F0000}"/>
    <cellStyle name="Output 6 3 2" xfId="6186" xr:uid="{00000000-0005-0000-0000-0000081F0000}"/>
    <cellStyle name="Output 6 3 3" xfId="6187" xr:uid="{00000000-0005-0000-0000-0000091F0000}"/>
    <cellStyle name="Output 7 2" xfId="6188" xr:uid="{00000000-0005-0000-0000-00000A1F0000}"/>
    <cellStyle name="Output 7 2 2" xfId="6189" xr:uid="{00000000-0005-0000-0000-00000B1F0000}"/>
    <cellStyle name="Output 7 2 3" xfId="6190" xr:uid="{00000000-0005-0000-0000-00000C1F0000}"/>
    <cellStyle name="Output 7 3" xfId="6191" xr:uid="{00000000-0005-0000-0000-00000D1F0000}"/>
    <cellStyle name="Output 7 3 2" xfId="6192" xr:uid="{00000000-0005-0000-0000-00000E1F0000}"/>
    <cellStyle name="Output 7 3 3" xfId="6193" xr:uid="{00000000-0005-0000-0000-00000F1F0000}"/>
    <cellStyle name="Output 8 2" xfId="6194" xr:uid="{00000000-0005-0000-0000-0000101F0000}"/>
    <cellStyle name="Output 8 2 2" xfId="6195" xr:uid="{00000000-0005-0000-0000-0000111F0000}"/>
    <cellStyle name="Output 8 2 3" xfId="6196" xr:uid="{00000000-0005-0000-0000-0000121F0000}"/>
    <cellStyle name="Output 8 3" xfId="6197" xr:uid="{00000000-0005-0000-0000-0000131F0000}"/>
    <cellStyle name="Output 8 3 2" xfId="6198" xr:uid="{00000000-0005-0000-0000-0000141F0000}"/>
    <cellStyle name="Output 8 3 3" xfId="6199" xr:uid="{00000000-0005-0000-0000-0000151F0000}"/>
    <cellStyle name="Output 9 2" xfId="6200" xr:uid="{00000000-0005-0000-0000-0000161F0000}"/>
    <cellStyle name="Output 9 2 2" xfId="6201" xr:uid="{00000000-0005-0000-0000-0000171F0000}"/>
    <cellStyle name="Output 9 2 3" xfId="6202" xr:uid="{00000000-0005-0000-0000-0000181F0000}"/>
    <cellStyle name="Output 9 3" xfId="6203" xr:uid="{00000000-0005-0000-0000-0000191F0000}"/>
    <cellStyle name="Output 9 3 2" xfId="6204" xr:uid="{00000000-0005-0000-0000-00001A1F0000}"/>
    <cellStyle name="Output 9 3 3" xfId="6205" xr:uid="{00000000-0005-0000-0000-00001B1F0000}"/>
    <cellStyle name="Percent" xfId="33" builtinId="5"/>
    <cellStyle name="Percent 10" xfId="6206" xr:uid="{00000000-0005-0000-0000-00001D1F0000}"/>
    <cellStyle name="Percent 10 10" xfId="6207" xr:uid="{00000000-0005-0000-0000-00001E1F0000}"/>
    <cellStyle name="Percent 10 11" xfId="6208" xr:uid="{00000000-0005-0000-0000-00001F1F0000}"/>
    <cellStyle name="Percent 10 2" xfId="6209" xr:uid="{00000000-0005-0000-0000-0000201F0000}"/>
    <cellStyle name="Percent 10 2 2" xfId="6210" xr:uid="{00000000-0005-0000-0000-0000211F0000}"/>
    <cellStyle name="Percent 10 2 3" xfId="6211" xr:uid="{00000000-0005-0000-0000-0000221F0000}"/>
    <cellStyle name="Percent 10 2 4" xfId="6212" xr:uid="{00000000-0005-0000-0000-0000231F0000}"/>
    <cellStyle name="Percent 10 2 5" xfId="6213" xr:uid="{00000000-0005-0000-0000-0000241F0000}"/>
    <cellStyle name="Percent 10 3" xfId="6214" xr:uid="{00000000-0005-0000-0000-0000251F0000}"/>
    <cellStyle name="Percent 10 4" xfId="6215" xr:uid="{00000000-0005-0000-0000-0000261F0000}"/>
    <cellStyle name="Percent 10 5" xfId="6216" xr:uid="{00000000-0005-0000-0000-0000271F0000}"/>
    <cellStyle name="Percent 10 6" xfId="6217" xr:uid="{00000000-0005-0000-0000-0000281F0000}"/>
    <cellStyle name="Percent 10 7" xfId="6218" xr:uid="{00000000-0005-0000-0000-0000291F0000}"/>
    <cellStyle name="Percent 10 8" xfId="6219" xr:uid="{00000000-0005-0000-0000-00002A1F0000}"/>
    <cellStyle name="Percent 10 9" xfId="6220" xr:uid="{00000000-0005-0000-0000-00002B1F0000}"/>
    <cellStyle name="Percent 11" xfId="6221" xr:uid="{00000000-0005-0000-0000-00002C1F0000}"/>
    <cellStyle name="Percent 11 2" xfId="6222" xr:uid="{00000000-0005-0000-0000-00002D1F0000}"/>
    <cellStyle name="Percent 12" xfId="6223" xr:uid="{00000000-0005-0000-0000-00002E1F0000}"/>
    <cellStyle name="Percent 12 2" xfId="6224" xr:uid="{00000000-0005-0000-0000-00002F1F0000}"/>
    <cellStyle name="Percent 13" xfId="6225" xr:uid="{00000000-0005-0000-0000-0000301F0000}"/>
    <cellStyle name="Percent 13 2" xfId="6226" xr:uid="{00000000-0005-0000-0000-0000311F0000}"/>
    <cellStyle name="Percent 14" xfId="6227" xr:uid="{00000000-0005-0000-0000-0000321F0000}"/>
    <cellStyle name="Percent 14 2" xfId="6228" xr:uid="{00000000-0005-0000-0000-0000331F0000}"/>
    <cellStyle name="Percent 15" xfId="6229" xr:uid="{00000000-0005-0000-0000-0000341F0000}"/>
    <cellStyle name="Percent 15 2" xfId="6230" xr:uid="{00000000-0005-0000-0000-0000351F0000}"/>
    <cellStyle name="Percent 16" xfId="6231" xr:uid="{00000000-0005-0000-0000-0000361F0000}"/>
    <cellStyle name="Percent 16 2" xfId="6232" xr:uid="{00000000-0005-0000-0000-0000371F0000}"/>
    <cellStyle name="Percent 17" xfId="6233" xr:uid="{00000000-0005-0000-0000-0000381F0000}"/>
    <cellStyle name="Percent 17 2" xfId="6234" xr:uid="{00000000-0005-0000-0000-0000391F0000}"/>
    <cellStyle name="Percent 18" xfId="6235" xr:uid="{00000000-0005-0000-0000-00003A1F0000}"/>
    <cellStyle name="Percent 18 2" xfId="6236" xr:uid="{00000000-0005-0000-0000-00003B1F0000}"/>
    <cellStyle name="Percent 19" xfId="6237" xr:uid="{00000000-0005-0000-0000-00003C1F0000}"/>
    <cellStyle name="Percent 19 2" xfId="6238" xr:uid="{00000000-0005-0000-0000-00003D1F0000}"/>
    <cellStyle name="Percent 2" xfId="6239" xr:uid="{00000000-0005-0000-0000-00003E1F0000}"/>
    <cellStyle name="Percent 2 10" xfId="6240" xr:uid="{00000000-0005-0000-0000-00003F1F0000}"/>
    <cellStyle name="Percent 2 11" xfId="6241" xr:uid="{00000000-0005-0000-0000-0000401F0000}"/>
    <cellStyle name="Percent 2 12" xfId="6242" xr:uid="{00000000-0005-0000-0000-0000411F0000}"/>
    <cellStyle name="Percent 2 13" xfId="6243" xr:uid="{00000000-0005-0000-0000-0000421F0000}"/>
    <cellStyle name="Percent 2 14" xfId="6244" xr:uid="{00000000-0005-0000-0000-0000431F0000}"/>
    <cellStyle name="Percent 2 14 2" xfId="6245" xr:uid="{00000000-0005-0000-0000-0000441F0000}"/>
    <cellStyle name="Percent 2 14 3" xfId="6246" xr:uid="{00000000-0005-0000-0000-0000451F0000}"/>
    <cellStyle name="Percent 2 15" xfId="6247" xr:uid="{00000000-0005-0000-0000-0000461F0000}"/>
    <cellStyle name="Percent 2 15 2" xfId="6248" xr:uid="{00000000-0005-0000-0000-0000471F0000}"/>
    <cellStyle name="Percent 2 15 3" xfId="6249" xr:uid="{00000000-0005-0000-0000-0000481F0000}"/>
    <cellStyle name="Percent 2 16" xfId="6250" xr:uid="{00000000-0005-0000-0000-0000491F0000}"/>
    <cellStyle name="Percent 2 16 2" xfId="6251" xr:uid="{00000000-0005-0000-0000-00004A1F0000}"/>
    <cellStyle name="Percent 2 16 3" xfId="6252" xr:uid="{00000000-0005-0000-0000-00004B1F0000}"/>
    <cellStyle name="Percent 2 17" xfId="6253" xr:uid="{00000000-0005-0000-0000-00004C1F0000}"/>
    <cellStyle name="Percent 2 17 2" xfId="6254" xr:uid="{00000000-0005-0000-0000-00004D1F0000}"/>
    <cellStyle name="Percent 2 17 3" xfId="6255" xr:uid="{00000000-0005-0000-0000-00004E1F0000}"/>
    <cellStyle name="Percent 2 18" xfId="6256" xr:uid="{00000000-0005-0000-0000-00004F1F0000}"/>
    <cellStyle name="Percent 2 18 2" xfId="6257" xr:uid="{00000000-0005-0000-0000-0000501F0000}"/>
    <cellStyle name="Percent 2 18 3" xfId="6258" xr:uid="{00000000-0005-0000-0000-0000511F0000}"/>
    <cellStyle name="Percent 2 19" xfId="6259" xr:uid="{00000000-0005-0000-0000-0000521F0000}"/>
    <cellStyle name="Percent 2 19 2" xfId="6260" xr:uid="{00000000-0005-0000-0000-0000531F0000}"/>
    <cellStyle name="Percent 2 19 3" xfId="6261" xr:uid="{00000000-0005-0000-0000-0000541F0000}"/>
    <cellStyle name="Percent 2 2" xfId="28" xr:uid="{00000000-0005-0000-0000-0000551F0000}"/>
    <cellStyle name="Percent 2 2 10" xfId="6262" xr:uid="{00000000-0005-0000-0000-0000561F0000}"/>
    <cellStyle name="Percent 2 2 10 2" xfId="6263" xr:uid="{00000000-0005-0000-0000-0000571F0000}"/>
    <cellStyle name="Percent 2 2 10 3" xfId="6264" xr:uid="{00000000-0005-0000-0000-0000581F0000}"/>
    <cellStyle name="Percent 2 2 11" xfId="6265" xr:uid="{00000000-0005-0000-0000-0000591F0000}"/>
    <cellStyle name="Percent 2 2 11 2" xfId="6266" xr:uid="{00000000-0005-0000-0000-00005A1F0000}"/>
    <cellStyle name="Percent 2 2 11 3" xfId="6267" xr:uid="{00000000-0005-0000-0000-00005B1F0000}"/>
    <cellStyle name="Percent 2 2 12" xfId="6268" xr:uid="{00000000-0005-0000-0000-00005C1F0000}"/>
    <cellStyle name="Percent 2 2 12 2" xfId="6269" xr:uid="{00000000-0005-0000-0000-00005D1F0000}"/>
    <cellStyle name="Percent 2 2 12 3" xfId="6270" xr:uid="{00000000-0005-0000-0000-00005E1F0000}"/>
    <cellStyle name="Percent 2 2 13" xfId="6271" xr:uid="{00000000-0005-0000-0000-00005F1F0000}"/>
    <cellStyle name="Percent 2 2 13 2" xfId="6272" xr:uid="{00000000-0005-0000-0000-0000601F0000}"/>
    <cellStyle name="Percent 2 2 13 3" xfId="6273" xr:uid="{00000000-0005-0000-0000-0000611F0000}"/>
    <cellStyle name="Percent 2 2 14" xfId="6274" xr:uid="{00000000-0005-0000-0000-0000621F0000}"/>
    <cellStyle name="Percent 2 2 14 2" xfId="6275" xr:uid="{00000000-0005-0000-0000-0000631F0000}"/>
    <cellStyle name="Percent 2 2 14 3" xfId="6276" xr:uid="{00000000-0005-0000-0000-0000641F0000}"/>
    <cellStyle name="Percent 2 2 15" xfId="6277" xr:uid="{00000000-0005-0000-0000-0000651F0000}"/>
    <cellStyle name="Percent 2 2 16" xfId="6278" xr:uid="{00000000-0005-0000-0000-0000661F0000}"/>
    <cellStyle name="Percent 2 2 17" xfId="6279" xr:uid="{00000000-0005-0000-0000-0000671F0000}"/>
    <cellStyle name="Percent 2 2 18" xfId="6280" xr:uid="{00000000-0005-0000-0000-0000681F0000}"/>
    <cellStyle name="Percent 2 2 19" xfId="6281" xr:uid="{00000000-0005-0000-0000-0000691F0000}"/>
    <cellStyle name="Percent 2 2 2" xfId="6282" xr:uid="{00000000-0005-0000-0000-00006A1F0000}"/>
    <cellStyle name="Percent 2 2 2 10" xfId="6283" xr:uid="{00000000-0005-0000-0000-00006B1F0000}"/>
    <cellStyle name="Percent 2 2 2 11" xfId="6284" xr:uid="{00000000-0005-0000-0000-00006C1F0000}"/>
    <cellStyle name="Percent 2 2 2 12" xfId="6285" xr:uid="{00000000-0005-0000-0000-00006D1F0000}"/>
    <cellStyle name="Percent 2 2 2 13" xfId="6286" xr:uid="{00000000-0005-0000-0000-00006E1F0000}"/>
    <cellStyle name="Percent 2 2 2 14" xfId="6287" xr:uid="{00000000-0005-0000-0000-00006F1F0000}"/>
    <cellStyle name="Percent 2 2 2 15" xfId="6288" xr:uid="{00000000-0005-0000-0000-0000701F0000}"/>
    <cellStyle name="Percent 2 2 2 2" xfId="6289" xr:uid="{00000000-0005-0000-0000-0000711F0000}"/>
    <cellStyle name="Percent 2 2 2 3" xfId="6290" xr:uid="{00000000-0005-0000-0000-0000721F0000}"/>
    <cellStyle name="Percent 2 2 2 4" xfId="6291" xr:uid="{00000000-0005-0000-0000-0000731F0000}"/>
    <cellStyle name="Percent 2 2 2 5" xfId="6292" xr:uid="{00000000-0005-0000-0000-0000741F0000}"/>
    <cellStyle name="Percent 2 2 2 6" xfId="6293" xr:uid="{00000000-0005-0000-0000-0000751F0000}"/>
    <cellStyle name="Percent 2 2 2 7" xfId="6294" xr:uid="{00000000-0005-0000-0000-0000761F0000}"/>
    <cellStyle name="Percent 2 2 2 8" xfId="6295" xr:uid="{00000000-0005-0000-0000-0000771F0000}"/>
    <cellStyle name="Percent 2 2 2 9" xfId="6296" xr:uid="{00000000-0005-0000-0000-0000781F0000}"/>
    <cellStyle name="Percent 2 2 20" xfId="6297" xr:uid="{00000000-0005-0000-0000-0000791F0000}"/>
    <cellStyle name="Percent 2 2 21" xfId="6298" xr:uid="{00000000-0005-0000-0000-00007A1F0000}"/>
    <cellStyle name="Percent 2 2 3" xfId="6299" xr:uid="{00000000-0005-0000-0000-00007B1F0000}"/>
    <cellStyle name="Percent 2 2 3 2" xfId="6300" xr:uid="{00000000-0005-0000-0000-00007C1F0000}"/>
    <cellStyle name="Percent 2 2 3 3" xfId="6301" xr:uid="{00000000-0005-0000-0000-00007D1F0000}"/>
    <cellStyle name="Percent 2 2 4" xfId="6302" xr:uid="{00000000-0005-0000-0000-00007E1F0000}"/>
    <cellStyle name="Percent 2 2 4 2" xfId="6303" xr:uid="{00000000-0005-0000-0000-00007F1F0000}"/>
    <cellStyle name="Percent 2 2 4 3" xfId="6304" xr:uid="{00000000-0005-0000-0000-0000801F0000}"/>
    <cellStyle name="Percent 2 2 5" xfId="6305" xr:uid="{00000000-0005-0000-0000-0000811F0000}"/>
    <cellStyle name="Percent 2 2 5 2" xfId="6306" xr:uid="{00000000-0005-0000-0000-0000821F0000}"/>
    <cellStyle name="Percent 2 2 5 3" xfId="6307" xr:uid="{00000000-0005-0000-0000-0000831F0000}"/>
    <cellStyle name="Percent 2 2 6" xfId="6308" xr:uid="{00000000-0005-0000-0000-0000841F0000}"/>
    <cellStyle name="Percent 2 2 6 2" xfId="6309" xr:uid="{00000000-0005-0000-0000-0000851F0000}"/>
    <cellStyle name="Percent 2 2 6 3" xfId="6310" xr:uid="{00000000-0005-0000-0000-0000861F0000}"/>
    <cellStyle name="Percent 2 2 7" xfId="6311" xr:uid="{00000000-0005-0000-0000-0000871F0000}"/>
    <cellStyle name="Percent 2 2 7 2" xfId="6312" xr:uid="{00000000-0005-0000-0000-0000881F0000}"/>
    <cellStyle name="Percent 2 2 7 3" xfId="6313" xr:uid="{00000000-0005-0000-0000-0000891F0000}"/>
    <cellStyle name="Percent 2 2 8" xfId="6314" xr:uid="{00000000-0005-0000-0000-00008A1F0000}"/>
    <cellStyle name="Percent 2 2 8 2" xfId="6315" xr:uid="{00000000-0005-0000-0000-00008B1F0000}"/>
    <cellStyle name="Percent 2 2 8 3" xfId="6316" xr:uid="{00000000-0005-0000-0000-00008C1F0000}"/>
    <cellStyle name="Percent 2 2 9" xfId="6317" xr:uid="{00000000-0005-0000-0000-00008D1F0000}"/>
    <cellStyle name="Percent 2 2 9 2" xfId="6318" xr:uid="{00000000-0005-0000-0000-00008E1F0000}"/>
    <cellStyle name="Percent 2 2 9 3" xfId="6319" xr:uid="{00000000-0005-0000-0000-00008F1F0000}"/>
    <cellStyle name="Percent 2 20" xfId="6320" xr:uid="{00000000-0005-0000-0000-0000901F0000}"/>
    <cellStyle name="Percent 2 20 2" xfId="6321" xr:uid="{00000000-0005-0000-0000-0000911F0000}"/>
    <cellStyle name="Percent 2 20 3" xfId="6322" xr:uid="{00000000-0005-0000-0000-0000921F0000}"/>
    <cellStyle name="Percent 2 21" xfId="6323" xr:uid="{00000000-0005-0000-0000-0000931F0000}"/>
    <cellStyle name="Percent 2 22" xfId="6324" xr:uid="{00000000-0005-0000-0000-0000941F0000}"/>
    <cellStyle name="Percent 2 23" xfId="6325" xr:uid="{00000000-0005-0000-0000-0000951F0000}"/>
    <cellStyle name="Percent 2 24" xfId="6326" xr:uid="{00000000-0005-0000-0000-0000961F0000}"/>
    <cellStyle name="Percent 2 25" xfId="6327" xr:uid="{00000000-0005-0000-0000-0000971F0000}"/>
    <cellStyle name="Percent 2 26" xfId="6328" xr:uid="{00000000-0005-0000-0000-0000981F0000}"/>
    <cellStyle name="Percent 2 27" xfId="6329" xr:uid="{00000000-0005-0000-0000-0000991F0000}"/>
    <cellStyle name="Percent 2 27 2" xfId="6330" xr:uid="{00000000-0005-0000-0000-00009A1F0000}"/>
    <cellStyle name="Percent 2 27 3" xfId="6331" xr:uid="{00000000-0005-0000-0000-00009B1F0000}"/>
    <cellStyle name="Percent 2 28" xfId="6332" xr:uid="{00000000-0005-0000-0000-00009C1F0000}"/>
    <cellStyle name="Percent 2 28 2" xfId="6333" xr:uid="{00000000-0005-0000-0000-00009D1F0000}"/>
    <cellStyle name="Percent 2 28 3" xfId="6334" xr:uid="{00000000-0005-0000-0000-00009E1F0000}"/>
    <cellStyle name="Percent 2 29" xfId="6335" xr:uid="{00000000-0005-0000-0000-00009F1F0000}"/>
    <cellStyle name="Percent 2 29 2" xfId="6336" xr:uid="{00000000-0005-0000-0000-0000A01F0000}"/>
    <cellStyle name="Percent 2 29 3" xfId="6337" xr:uid="{00000000-0005-0000-0000-0000A11F0000}"/>
    <cellStyle name="Percent 2 3" xfId="6338" xr:uid="{00000000-0005-0000-0000-0000A21F0000}"/>
    <cellStyle name="Percent 2 3 10" xfId="6339" xr:uid="{00000000-0005-0000-0000-0000A31F0000}"/>
    <cellStyle name="Percent 2 3 2" xfId="6340" xr:uid="{00000000-0005-0000-0000-0000A41F0000}"/>
    <cellStyle name="Percent 2 3 2 2" xfId="6341" xr:uid="{00000000-0005-0000-0000-0000A51F0000}"/>
    <cellStyle name="Percent 2 3 2 3" xfId="6342" xr:uid="{00000000-0005-0000-0000-0000A61F0000}"/>
    <cellStyle name="Percent 2 3 3" xfId="6343" xr:uid="{00000000-0005-0000-0000-0000A71F0000}"/>
    <cellStyle name="Percent 2 3 4" xfId="6344" xr:uid="{00000000-0005-0000-0000-0000A81F0000}"/>
    <cellStyle name="Percent 2 3 5" xfId="6345" xr:uid="{00000000-0005-0000-0000-0000A91F0000}"/>
    <cellStyle name="Percent 2 3 6" xfId="6346" xr:uid="{00000000-0005-0000-0000-0000AA1F0000}"/>
    <cellStyle name="Percent 2 3 7" xfId="6347" xr:uid="{00000000-0005-0000-0000-0000AB1F0000}"/>
    <cellStyle name="Percent 2 3 8" xfId="6348" xr:uid="{00000000-0005-0000-0000-0000AC1F0000}"/>
    <cellStyle name="Percent 2 3 9" xfId="6349" xr:uid="{00000000-0005-0000-0000-0000AD1F0000}"/>
    <cellStyle name="Percent 2 30" xfId="6350" xr:uid="{00000000-0005-0000-0000-0000AE1F0000}"/>
    <cellStyle name="Percent 2 30 2" xfId="6351" xr:uid="{00000000-0005-0000-0000-0000AF1F0000}"/>
    <cellStyle name="Percent 2 30 3" xfId="6352" xr:uid="{00000000-0005-0000-0000-0000B01F0000}"/>
    <cellStyle name="Percent 2 31" xfId="6353" xr:uid="{00000000-0005-0000-0000-0000B11F0000}"/>
    <cellStyle name="Percent 2 31 2" xfId="6354" xr:uid="{00000000-0005-0000-0000-0000B21F0000}"/>
    <cellStyle name="Percent 2 31 3" xfId="6355" xr:uid="{00000000-0005-0000-0000-0000B31F0000}"/>
    <cellStyle name="Percent 2 32" xfId="6356" xr:uid="{00000000-0005-0000-0000-0000B41F0000}"/>
    <cellStyle name="Percent 2 32 2" xfId="6357" xr:uid="{00000000-0005-0000-0000-0000B51F0000}"/>
    <cellStyle name="Percent 2 32 3" xfId="6358" xr:uid="{00000000-0005-0000-0000-0000B61F0000}"/>
    <cellStyle name="Percent 2 33" xfId="6359" xr:uid="{00000000-0005-0000-0000-0000B71F0000}"/>
    <cellStyle name="Percent 2 33 2" xfId="6360" xr:uid="{00000000-0005-0000-0000-0000B81F0000}"/>
    <cellStyle name="Percent 2 33 3" xfId="6361" xr:uid="{00000000-0005-0000-0000-0000B91F0000}"/>
    <cellStyle name="Percent 2 34" xfId="6362" xr:uid="{00000000-0005-0000-0000-0000BA1F0000}"/>
    <cellStyle name="Percent 2 34 2" xfId="6363" xr:uid="{00000000-0005-0000-0000-0000BB1F0000}"/>
    <cellStyle name="Percent 2 34 3" xfId="6364" xr:uid="{00000000-0005-0000-0000-0000BC1F0000}"/>
    <cellStyle name="Percent 2 35" xfId="6365" xr:uid="{00000000-0005-0000-0000-0000BD1F0000}"/>
    <cellStyle name="Percent 2 35 2" xfId="6366" xr:uid="{00000000-0005-0000-0000-0000BE1F0000}"/>
    <cellStyle name="Percent 2 35 3" xfId="6367" xr:uid="{00000000-0005-0000-0000-0000BF1F0000}"/>
    <cellStyle name="Percent 2 36" xfId="6368" xr:uid="{00000000-0005-0000-0000-0000C01F0000}"/>
    <cellStyle name="Percent 2 37" xfId="6369" xr:uid="{00000000-0005-0000-0000-0000C11F0000}"/>
    <cellStyle name="Percent 2 38" xfId="6370" xr:uid="{00000000-0005-0000-0000-0000C21F0000}"/>
    <cellStyle name="Percent 2 39" xfId="6371" xr:uid="{00000000-0005-0000-0000-0000C31F0000}"/>
    <cellStyle name="Percent 2 4" xfId="6372" xr:uid="{00000000-0005-0000-0000-0000C41F0000}"/>
    <cellStyle name="Percent 2 4 10" xfId="6373" xr:uid="{00000000-0005-0000-0000-0000C51F0000}"/>
    <cellStyle name="Percent 2 4 2" xfId="6374" xr:uid="{00000000-0005-0000-0000-0000C61F0000}"/>
    <cellStyle name="Percent 2 4 3" xfId="6375" xr:uid="{00000000-0005-0000-0000-0000C71F0000}"/>
    <cellStyle name="Percent 2 4 4" xfId="6376" xr:uid="{00000000-0005-0000-0000-0000C81F0000}"/>
    <cellStyle name="Percent 2 4 5" xfId="6377" xr:uid="{00000000-0005-0000-0000-0000C91F0000}"/>
    <cellStyle name="Percent 2 4 6" xfId="6378" xr:uid="{00000000-0005-0000-0000-0000CA1F0000}"/>
    <cellStyle name="Percent 2 4 7" xfId="6379" xr:uid="{00000000-0005-0000-0000-0000CB1F0000}"/>
    <cellStyle name="Percent 2 4 8" xfId="6380" xr:uid="{00000000-0005-0000-0000-0000CC1F0000}"/>
    <cellStyle name="Percent 2 4 9" xfId="6381" xr:uid="{00000000-0005-0000-0000-0000CD1F0000}"/>
    <cellStyle name="Percent 2 40" xfId="6382" xr:uid="{00000000-0005-0000-0000-0000CE1F0000}"/>
    <cellStyle name="Percent 2 41" xfId="6383" xr:uid="{00000000-0005-0000-0000-0000CF1F0000}"/>
    <cellStyle name="Percent 2 42" xfId="6384" xr:uid="{00000000-0005-0000-0000-0000D01F0000}"/>
    <cellStyle name="Percent 2 43" xfId="6385" xr:uid="{00000000-0005-0000-0000-0000D11F0000}"/>
    <cellStyle name="Percent 2 44" xfId="6386" xr:uid="{00000000-0005-0000-0000-0000D21F0000}"/>
    <cellStyle name="Percent 2 45" xfId="6387" xr:uid="{00000000-0005-0000-0000-0000D31F0000}"/>
    <cellStyle name="Percent 2 46" xfId="6388" xr:uid="{00000000-0005-0000-0000-0000D41F0000}"/>
    <cellStyle name="Percent 2 47" xfId="6389" xr:uid="{00000000-0005-0000-0000-0000D51F0000}"/>
    <cellStyle name="Percent 2 48" xfId="6390" xr:uid="{00000000-0005-0000-0000-0000D61F0000}"/>
    <cellStyle name="Percent 2 49" xfId="6391" xr:uid="{00000000-0005-0000-0000-0000D71F0000}"/>
    <cellStyle name="Percent 2 5" xfId="6392" xr:uid="{00000000-0005-0000-0000-0000D81F0000}"/>
    <cellStyle name="Percent 2 5 10" xfId="6393" xr:uid="{00000000-0005-0000-0000-0000D91F0000}"/>
    <cellStyle name="Percent 2 5 2" xfId="6394" xr:uid="{00000000-0005-0000-0000-0000DA1F0000}"/>
    <cellStyle name="Percent 2 5 3" xfId="6395" xr:uid="{00000000-0005-0000-0000-0000DB1F0000}"/>
    <cellStyle name="Percent 2 5 4" xfId="6396" xr:uid="{00000000-0005-0000-0000-0000DC1F0000}"/>
    <cellStyle name="Percent 2 5 5" xfId="6397" xr:uid="{00000000-0005-0000-0000-0000DD1F0000}"/>
    <cellStyle name="Percent 2 5 6" xfId="6398" xr:uid="{00000000-0005-0000-0000-0000DE1F0000}"/>
    <cellStyle name="Percent 2 5 7" xfId="6399" xr:uid="{00000000-0005-0000-0000-0000DF1F0000}"/>
    <cellStyle name="Percent 2 5 8" xfId="6400" xr:uid="{00000000-0005-0000-0000-0000E01F0000}"/>
    <cellStyle name="Percent 2 5 9" xfId="6401" xr:uid="{00000000-0005-0000-0000-0000E11F0000}"/>
    <cellStyle name="Percent 2 50" xfId="6402" xr:uid="{00000000-0005-0000-0000-0000E21F0000}"/>
    <cellStyle name="Percent 2 51" xfId="6403" xr:uid="{00000000-0005-0000-0000-0000E31F0000}"/>
    <cellStyle name="Percent 2 52" xfId="6404" xr:uid="{00000000-0005-0000-0000-0000E41F0000}"/>
    <cellStyle name="Percent 2 53" xfId="6405" xr:uid="{00000000-0005-0000-0000-0000E51F0000}"/>
    <cellStyle name="Percent 2 54" xfId="6406" xr:uid="{00000000-0005-0000-0000-0000E61F0000}"/>
    <cellStyle name="Percent 2 55" xfId="6407" xr:uid="{00000000-0005-0000-0000-0000E71F0000}"/>
    <cellStyle name="Percent 2 56" xfId="6408" xr:uid="{00000000-0005-0000-0000-0000E81F0000}"/>
    <cellStyle name="Percent 2 57" xfId="6409" xr:uid="{00000000-0005-0000-0000-0000E91F0000}"/>
    <cellStyle name="Percent 2 58" xfId="6410" xr:uid="{00000000-0005-0000-0000-0000EA1F0000}"/>
    <cellStyle name="Percent 2 59" xfId="6411" xr:uid="{00000000-0005-0000-0000-0000EB1F0000}"/>
    <cellStyle name="Percent 2 6" xfId="6412" xr:uid="{00000000-0005-0000-0000-0000EC1F0000}"/>
    <cellStyle name="Percent 2 6 10" xfId="6413" xr:uid="{00000000-0005-0000-0000-0000ED1F0000}"/>
    <cellStyle name="Percent 2 6 2" xfId="6414" xr:uid="{00000000-0005-0000-0000-0000EE1F0000}"/>
    <cellStyle name="Percent 2 6 3" xfId="6415" xr:uid="{00000000-0005-0000-0000-0000EF1F0000}"/>
    <cellStyle name="Percent 2 6 4" xfId="6416" xr:uid="{00000000-0005-0000-0000-0000F01F0000}"/>
    <cellStyle name="Percent 2 6 5" xfId="6417" xr:uid="{00000000-0005-0000-0000-0000F11F0000}"/>
    <cellStyle name="Percent 2 6 6" xfId="6418" xr:uid="{00000000-0005-0000-0000-0000F21F0000}"/>
    <cellStyle name="Percent 2 6 7" xfId="6419" xr:uid="{00000000-0005-0000-0000-0000F31F0000}"/>
    <cellStyle name="Percent 2 6 8" xfId="6420" xr:uid="{00000000-0005-0000-0000-0000F41F0000}"/>
    <cellStyle name="Percent 2 6 9" xfId="6421" xr:uid="{00000000-0005-0000-0000-0000F51F0000}"/>
    <cellStyle name="Percent 2 60" xfId="6422" xr:uid="{00000000-0005-0000-0000-0000F61F0000}"/>
    <cellStyle name="Percent 2 61" xfId="6423" xr:uid="{00000000-0005-0000-0000-0000F71F0000}"/>
    <cellStyle name="Percent 2 62" xfId="6424" xr:uid="{00000000-0005-0000-0000-0000F81F0000}"/>
    <cellStyle name="Percent 2 63" xfId="6425" xr:uid="{00000000-0005-0000-0000-0000F91F0000}"/>
    <cellStyle name="Percent 2 64" xfId="6426" xr:uid="{00000000-0005-0000-0000-0000FA1F0000}"/>
    <cellStyle name="Percent 2 65" xfId="6427" xr:uid="{00000000-0005-0000-0000-0000FB1F0000}"/>
    <cellStyle name="Percent 2 66" xfId="6428" xr:uid="{00000000-0005-0000-0000-0000FC1F0000}"/>
    <cellStyle name="Percent 2 67" xfId="6429" xr:uid="{00000000-0005-0000-0000-0000FD1F0000}"/>
    <cellStyle name="Percent 2 68" xfId="6430" xr:uid="{00000000-0005-0000-0000-0000FE1F0000}"/>
    <cellStyle name="Percent 2 69" xfId="6431" xr:uid="{00000000-0005-0000-0000-0000FF1F0000}"/>
    <cellStyle name="Percent 2 7" xfId="6432" xr:uid="{00000000-0005-0000-0000-000000200000}"/>
    <cellStyle name="Percent 2 70" xfId="6433" xr:uid="{00000000-0005-0000-0000-000001200000}"/>
    <cellStyle name="Percent 2 71" xfId="6434" xr:uid="{00000000-0005-0000-0000-000002200000}"/>
    <cellStyle name="Percent 2 72" xfId="6435" xr:uid="{00000000-0005-0000-0000-000003200000}"/>
    <cellStyle name="Percent 2 8" xfId="6436" xr:uid="{00000000-0005-0000-0000-000004200000}"/>
    <cellStyle name="Percent 2 9" xfId="6437" xr:uid="{00000000-0005-0000-0000-000005200000}"/>
    <cellStyle name="Percent 20" xfId="6438" xr:uid="{00000000-0005-0000-0000-000006200000}"/>
    <cellStyle name="Percent 20 2" xfId="6439" xr:uid="{00000000-0005-0000-0000-000007200000}"/>
    <cellStyle name="Percent 21" xfId="6440" xr:uid="{00000000-0005-0000-0000-000008200000}"/>
    <cellStyle name="Percent 21 2" xfId="6441" xr:uid="{00000000-0005-0000-0000-000009200000}"/>
    <cellStyle name="Percent 22" xfId="6442" xr:uid="{00000000-0005-0000-0000-00000A200000}"/>
    <cellStyle name="Percent 22 2" xfId="6443" xr:uid="{00000000-0005-0000-0000-00000B200000}"/>
    <cellStyle name="Percent 23" xfId="6444" xr:uid="{00000000-0005-0000-0000-00000C200000}"/>
    <cellStyle name="Percent 24" xfId="6445" xr:uid="{00000000-0005-0000-0000-00000D200000}"/>
    <cellStyle name="Percent 25" xfId="6446" xr:uid="{00000000-0005-0000-0000-00000E200000}"/>
    <cellStyle name="Percent 26" xfId="6447" xr:uid="{00000000-0005-0000-0000-00000F200000}"/>
    <cellStyle name="Percent 27" xfId="6448" xr:uid="{00000000-0005-0000-0000-000010200000}"/>
    <cellStyle name="Percent 28" xfId="6449" xr:uid="{00000000-0005-0000-0000-000011200000}"/>
    <cellStyle name="Percent 29" xfId="6450" xr:uid="{00000000-0005-0000-0000-000012200000}"/>
    <cellStyle name="Percent 3" xfId="29" xr:uid="{00000000-0005-0000-0000-000013200000}"/>
    <cellStyle name="Percent 3 10" xfId="6451" xr:uid="{00000000-0005-0000-0000-000014200000}"/>
    <cellStyle name="Percent 3 10 2" xfId="6452" xr:uid="{00000000-0005-0000-0000-000015200000}"/>
    <cellStyle name="Percent 3 10 3" xfId="6453" xr:uid="{00000000-0005-0000-0000-000016200000}"/>
    <cellStyle name="Percent 3 10 4" xfId="6454" xr:uid="{00000000-0005-0000-0000-000017200000}"/>
    <cellStyle name="Percent 3 11" xfId="6455" xr:uid="{00000000-0005-0000-0000-000018200000}"/>
    <cellStyle name="Percent 3 11 2" xfId="6456" xr:uid="{00000000-0005-0000-0000-000019200000}"/>
    <cellStyle name="Percent 3 11 3" xfId="6457" xr:uid="{00000000-0005-0000-0000-00001A200000}"/>
    <cellStyle name="Percent 3 12" xfId="6458" xr:uid="{00000000-0005-0000-0000-00001B200000}"/>
    <cellStyle name="Percent 3 13" xfId="6459" xr:uid="{00000000-0005-0000-0000-00001C200000}"/>
    <cellStyle name="Percent 3 13 2" xfId="6460" xr:uid="{00000000-0005-0000-0000-00001D200000}"/>
    <cellStyle name="Percent 3 13 3" xfId="6461" xr:uid="{00000000-0005-0000-0000-00001E200000}"/>
    <cellStyle name="Percent 3 14" xfId="6462" xr:uid="{00000000-0005-0000-0000-00001F200000}"/>
    <cellStyle name="Percent 3 15" xfId="6463" xr:uid="{00000000-0005-0000-0000-000020200000}"/>
    <cellStyle name="Percent 3 16" xfId="6464" xr:uid="{00000000-0005-0000-0000-000021200000}"/>
    <cellStyle name="Percent 3 17" xfId="6465" xr:uid="{00000000-0005-0000-0000-000022200000}"/>
    <cellStyle name="Percent 3 18" xfId="6466" xr:uid="{00000000-0005-0000-0000-000023200000}"/>
    <cellStyle name="Percent 3 19" xfId="6467" xr:uid="{00000000-0005-0000-0000-000024200000}"/>
    <cellStyle name="Percent 3 2" xfId="30" xr:uid="{00000000-0005-0000-0000-000025200000}"/>
    <cellStyle name="Percent 3 2 2" xfId="6468" xr:uid="{00000000-0005-0000-0000-000026200000}"/>
    <cellStyle name="Percent 3 2 3" xfId="6469" xr:uid="{00000000-0005-0000-0000-000027200000}"/>
    <cellStyle name="Percent 3 20" xfId="6470" xr:uid="{00000000-0005-0000-0000-000028200000}"/>
    <cellStyle name="Percent 3 21" xfId="6471" xr:uid="{00000000-0005-0000-0000-000029200000}"/>
    <cellStyle name="Percent 3 22" xfId="6472" xr:uid="{00000000-0005-0000-0000-00002A200000}"/>
    <cellStyle name="Percent 3 23" xfId="6473" xr:uid="{00000000-0005-0000-0000-00002B200000}"/>
    <cellStyle name="Percent 3 24" xfId="6474" xr:uid="{00000000-0005-0000-0000-00002C200000}"/>
    <cellStyle name="Percent 3 25" xfId="6475" xr:uid="{00000000-0005-0000-0000-00002D200000}"/>
    <cellStyle name="Percent 3 26" xfId="6476" xr:uid="{00000000-0005-0000-0000-00002E200000}"/>
    <cellStyle name="Percent 3 27" xfId="6477" xr:uid="{00000000-0005-0000-0000-00002F200000}"/>
    <cellStyle name="Percent 3 28" xfId="6478" xr:uid="{00000000-0005-0000-0000-000030200000}"/>
    <cellStyle name="Percent 3 29" xfId="6479" xr:uid="{00000000-0005-0000-0000-000031200000}"/>
    <cellStyle name="Percent 3 3" xfId="6480" xr:uid="{00000000-0005-0000-0000-000032200000}"/>
    <cellStyle name="Percent 3 3 2" xfId="6481" xr:uid="{00000000-0005-0000-0000-000033200000}"/>
    <cellStyle name="Percent 3 3 3" xfId="6482" xr:uid="{00000000-0005-0000-0000-000034200000}"/>
    <cellStyle name="Percent 3 3 4" xfId="8849" xr:uid="{00000000-0005-0000-0000-000083000000}"/>
    <cellStyle name="Percent 3 30" xfId="6483" xr:uid="{00000000-0005-0000-0000-000035200000}"/>
    <cellStyle name="Percent 3 31" xfId="6484" xr:uid="{00000000-0005-0000-0000-000036200000}"/>
    <cellStyle name="Percent 3 32" xfId="6485" xr:uid="{00000000-0005-0000-0000-000037200000}"/>
    <cellStyle name="Percent 3 33" xfId="6486" xr:uid="{00000000-0005-0000-0000-000038200000}"/>
    <cellStyle name="Percent 3 34" xfId="6487" xr:uid="{00000000-0005-0000-0000-000039200000}"/>
    <cellStyle name="Percent 3 35" xfId="6488" xr:uid="{00000000-0005-0000-0000-00003A200000}"/>
    <cellStyle name="Percent 3 36" xfId="6489" xr:uid="{00000000-0005-0000-0000-00003B200000}"/>
    <cellStyle name="Percent 3 37" xfId="6490" xr:uid="{00000000-0005-0000-0000-00003C200000}"/>
    <cellStyle name="Percent 3 38" xfId="6491" xr:uid="{00000000-0005-0000-0000-00003D200000}"/>
    <cellStyle name="Percent 3 39" xfId="6492" xr:uid="{00000000-0005-0000-0000-00003E200000}"/>
    <cellStyle name="Percent 3 4" xfId="6493" xr:uid="{00000000-0005-0000-0000-00003F200000}"/>
    <cellStyle name="Percent 3 4 2" xfId="6494" xr:uid="{00000000-0005-0000-0000-000040200000}"/>
    <cellStyle name="Percent 3 4 3" xfId="6495" xr:uid="{00000000-0005-0000-0000-000041200000}"/>
    <cellStyle name="Percent 3 40" xfId="6496" xr:uid="{00000000-0005-0000-0000-000042200000}"/>
    <cellStyle name="Percent 3 41" xfId="6497" xr:uid="{00000000-0005-0000-0000-000043200000}"/>
    <cellStyle name="Percent 3 42" xfId="6498" xr:uid="{00000000-0005-0000-0000-000044200000}"/>
    <cellStyle name="Percent 3 43" xfId="6499" xr:uid="{00000000-0005-0000-0000-000045200000}"/>
    <cellStyle name="Percent 3 44" xfId="6500" xr:uid="{00000000-0005-0000-0000-000046200000}"/>
    <cellStyle name="Percent 3 45" xfId="6501" xr:uid="{00000000-0005-0000-0000-000047200000}"/>
    <cellStyle name="Percent 3 46" xfId="6502" xr:uid="{00000000-0005-0000-0000-000048200000}"/>
    <cellStyle name="Percent 3 47" xfId="6503" xr:uid="{00000000-0005-0000-0000-000049200000}"/>
    <cellStyle name="Percent 3 48" xfId="6504" xr:uid="{00000000-0005-0000-0000-00004A200000}"/>
    <cellStyle name="Percent 3 49" xfId="6505" xr:uid="{00000000-0005-0000-0000-00004B200000}"/>
    <cellStyle name="Percent 3 5" xfId="6506" xr:uid="{00000000-0005-0000-0000-00004C200000}"/>
    <cellStyle name="Percent 3 5 2" xfId="6507" xr:uid="{00000000-0005-0000-0000-00004D200000}"/>
    <cellStyle name="Percent 3 5 3" xfId="6508" xr:uid="{00000000-0005-0000-0000-00004E200000}"/>
    <cellStyle name="Percent 3 50" xfId="6509" xr:uid="{00000000-0005-0000-0000-00004F200000}"/>
    <cellStyle name="Percent 3 51" xfId="6510" xr:uid="{00000000-0005-0000-0000-000050200000}"/>
    <cellStyle name="Percent 3 6" xfId="6511" xr:uid="{00000000-0005-0000-0000-000051200000}"/>
    <cellStyle name="Percent 3 6 2" xfId="6512" xr:uid="{00000000-0005-0000-0000-000052200000}"/>
    <cellStyle name="Percent 3 6 3" xfId="6513" xr:uid="{00000000-0005-0000-0000-000053200000}"/>
    <cellStyle name="Percent 3 6 4" xfId="6514" xr:uid="{00000000-0005-0000-0000-000054200000}"/>
    <cellStyle name="Percent 3 7" xfId="6515" xr:uid="{00000000-0005-0000-0000-000055200000}"/>
    <cellStyle name="Percent 3 7 2" xfId="6516" xr:uid="{00000000-0005-0000-0000-000056200000}"/>
    <cellStyle name="Percent 3 7 3" xfId="6517" xr:uid="{00000000-0005-0000-0000-000057200000}"/>
    <cellStyle name="Percent 3 7 4" xfId="6518" xr:uid="{00000000-0005-0000-0000-000058200000}"/>
    <cellStyle name="Percent 3 8" xfId="6519" xr:uid="{00000000-0005-0000-0000-000059200000}"/>
    <cellStyle name="Percent 3 8 2" xfId="6520" xr:uid="{00000000-0005-0000-0000-00005A200000}"/>
    <cellStyle name="Percent 3 8 3" xfId="6521" xr:uid="{00000000-0005-0000-0000-00005B200000}"/>
    <cellStyle name="Percent 3 8 4" xfId="6522" xr:uid="{00000000-0005-0000-0000-00005C200000}"/>
    <cellStyle name="Percent 3 9" xfId="6523" xr:uid="{00000000-0005-0000-0000-00005D200000}"/>
    <cellStyle name="Percent 3 9 2" xfId="6524" xr:uid="{00000000-0005-0000-0000-00005E200000}"/>
    <cellStyle name="Percent 3 9 3" xfId="6525" xr:uid="{00000000-0005-0000-0000-00005F200000}"/>
    <cellStyle name="Percent 3 9 4" xfId="6526" xr:uid="{00000000-0005-0000-0000-000060200000}"/>
    <cellStyle name="Percent 30" xfId="6527" xr:uid="{00000000-0005-0000-0000-000061200000}"/>
    <cellStyle name="Percent 31" xfId="6528" xr:uid="{00000000-0005-0000-0000-000062200000}"/>
    <cellStyle name="Percent 32" xfId="6529" xr:uid="{00000000-0005-0000-0000-000063200000}"/>
    <cellStyle name="Percent 33" xfId="6530" xr:uid="{00000000-0005-0000-0000-000064200000}"/>
    <cellStyle name="Percent 34" xfId="6531" xr:uid="{00000000-0005-0000-0000-000065200000}"/>
    <cellStyle name="Percent 35" xfId="6532" xr:uid="{00000000-0005-0000-0000-000066200000}"/>
    <cellStyle name="Percent 36" xfId="6533" xr:uid="{00000000-0005-0000-0000-000067200000}"/>
    <cellStyle name="Percent 37" xfId="6534" xr:uid="{00000000-0005-0000-0000-000068200000}"/>
    <cellStyle name="Percent 38" xfId="6535" xr:uid="{00000000-0005-0000-0000-000069200000}"/>
    <cellStyle name="Percent 39" xfId="6536" xr:uid="{00000000-0005-0000-0000-00006A200000}"/>
    <cellStyle name="Percent 39 2" xfId="6537" xr:uid="{00000000-0005-0000-0000-00006B200000}"/>
    <cellStyle name="Percent 39 2 2" xfId="6538" xr:uid="{00000000-0005-0000-0000-00006C200000}"/>
    <cellStyle name="Percent 39 3" xfId="6539" xr:uid="{00000000-0005-0000-0000-00006D200000}"/>
    <cellStyle name="Percent 39 3 2" xfId="6540" xr:uid="{00000000-0005-0000-0000-00006E200000}"/>
    <cellStyle name="Percent 39 4" xfId="6541" xr:uid="{00000000-0005-0000-0000-00006F200000}"/>
    <cellStyle name="Percent 39 4 2" xfId="6542" xr:uid="{00000000-0005-0000-0000-000070200000}"/>
    <cellStyle name="Percent 39 5" xfId="6543" xr:uid="{00000000-0005-0000-0000-000071200000}"/>
    <cellStyle name="Percent 39 5 2" xfId="6544" xr:uid="{00000000-0005-0000-0000-000072200000}"/>
    <cellStyle name="Percent 39 6" xfId="6545" xr:uid="{00000000-0005-0000-0000-000073200000}"/>
    <cellStyle name="Percent 39 6 2" xfId="6546" xr:uid="{00000000-0005-0000-0000-000074200000}"/>
    <cellStyle name="Percent 39 7" xfId="6547" xr:uid="{00000000-0005-0000-0000-000075200000}"/>
    <cellStyle name="Percent 39 7 2" xfId="6548" xr:uid="{00000000-0005-0000-0000-000076200000}"/>
    <cellStyle name="Percent 39 8" xfId="6549" xr:uid="{00000000-0005-0000-0000-000077200000}"/>
    <cellStyle name="Percent 4" xfId="31" xr:uid="{00000000-0005-0000-0000-000078200000}"/>
    <cellStyle name="Percent 4 10" xfId="6550" xr:uid="{00000000-0005-0000-0000-000079200000}"/>
    <cellStyle name="Percent 4 10 2" xfId="8276" xr:uid="{00000000-0005-0000-0000-00007A200000}"/>
    <cellStyle name="Percent 4 11" xfId="6551" xr:uid="{00000000-0005-0000-0000-00007B200000}"/>
    <cellStyle name="Percent 4 12" xfId="6552" xr:uid="{00000000-0005-0000-0000-00007C200000}"/>
    <cellStyle name="Percent 4 12 2" xfId="7458" xr:uid="{00000000-0005-0000-0000-00007D200000}"/>
    <cellStyle name="Percent 4 13" xfId="6553" xr:uid="{00000000-0005-0000-0000-00007E200000}"/>
    <cellStyle name="Percent 4 2" xfId="6554" xr:uid="{00000000-0005-0000-0000-00007F200000}"/>
    <cellStyle name="Percent 4 2 10" xfId="7374" xr:uid="{00000000-0005-0000-0000-000080200000}"/>
    <cellStyle name="Percent 4 2 2" xfId="7470" xr:uid="{00000000-0005-0000-0000-000081200000}"/>
    <cellStyle name="Percent 4 2 2 2" xfId="7431" xr:uid="{00000000-0005-0000-0000-000082200000}"/>
    <cellStyle name="Percent 4 2 2 3" xfId="7309" xr:uid="{00000000-0005-0000-0000-000083200000}"/>
    <cellStyle name="Percent 4 2 2 4" xfId="7370" xr:uid="{00000000-0005-0000-0000-000084200000}"/>
    <cellStyle name="Percent 4 2 3" xfId="7560" xr:uid="{00000000-0005-0000-0000-000085200000}"/>
    <cellStyle name="Percent 4 2 4" xfId="7489" xr:uid="{00000000-0005-0000-0000-000086200000}"/>
    <cellStyle name="Percent 4 2 5" xfId="7555" xr:uid="{00000000-0005-0000-0000-000087200000}"/>
    <cellStyle name="Percent 4 2 6" xfId="7490" xr:uid="{00000000-0005-0000-0000-000088200000}"/>
    <cellStyle name="Percent 4 2 7" xfId="8372" xr:uid="{00000000-0005-0000-0000-000089200000}"/>
    <cellStyle name="Percent 4 2 8" xfId="8602" xr:uid="{00000000-0005-0000-0000-00008A200000}"/>
    <cellStyle name="Percent 4 2 9" xfId="8759" xr:uid="{00000000-0005-0000-0000-00008B200000}"/>
    <cellStyle name="Percent 4 3" xfId="6555" xr:uid="{00000000-0005-0000-0000-00008C200000}"/>
    <cellStyle name="Percent 4 3 2" xfId="8860" xr:uid="{00000000-0005-0000-0000-000089000000}"/>
    <cellStyle name="Percent 4 4" xfId="6556" xr:uid="{00000000-0005-0000-0000-00008D200000}"/>
    <cellStyle name="Percent 4 4 2" xfId="8867" xr:uid="{00000000-0005-0000-0000-00008A000000}"/>
    <cellStyle name="Percent 4 5" xfId="6557" xr:uid="{00000000-0005-0000-0000-00008E200000}"/>
    <cellStyle name="Percent 4 5 2" xfId="8873" xr:uid="{00000000-0005-0000-0000-00008B000000}"/>
    <cellStyle name="Percent 4 6" xfId="6558" xr:uid="{00000000-0005-0000-0000-00008F200000}"/>
    <cellStyle name="Percent 4 6 2" xfId="7563" xr:uid="{00000000-0005-0000-0000-000090200000}"/>
    <cellStyle name="Percent 4 6 3" xfId="8772" xr:uid="{00000000-0005-0000-0000-000091200000}"/>
    <cellStyle name="Percent 4 6 4" xfId="7381" xr:uid="{00000000-0005-0000-0000-000092200000}"/>
    <cellStyle name="Percent 4 7" xfId="6559" xr:uid="{00000000-0005-0000-0000-000093200000}"/>
    <cellStyle name="Percent 4 7 2" xfId="7474" xr:uid="{00000000-0005-0000-0000-000094200000}"/>
    <cellStyle name="Percent 4 8" xfId="6560" xr:uid="{00000000-0005-0000-0000-000095200000}"/>
    <cellStyle name="Percent 4 8 2" xfId="7562" xr:uid="{00000000-0005-0000-0000-000096200000}"/>
    <cellStyle name="Percent 4 9" xfId="6561" xr:uid="{00000000-0005-0000-0000-000097200000}"/>
    <cellStyle name="Percent 4 9 2" xfId="7481" xr:uid="{00000000-0005-0000-0000-000098200000}"/>
    <cellStyle name="Percent 40" xfId="6562" xr:uid="{00000000-0005-0000-0000-000099200000}"/>
    <cellStyle name="Percent 40 2" xfId="6563" xr:uid="{00000000-0005-0000-0000-00009A200000}"/>
    <cellStyle name="Percent 40 2 2" xfId="6564" xr:uid="{00000000-0005-0000-0000-00009B200000}"/>
    <cellStyle name="Percent 40 3" xfId="6565" xr:uid="{00000000-0005-0000-0000-00009C200000}"/>
    <cellStyle name="Percent 40 3 2" xfId="6566" xr:uid="{00000000-0005-0000-0000-00009D200000}"/>
    <cellStyle name="Percent 40 4" xfId="6567" xr:uid="{00000000-0005-0000-0000-00009E200000}"/>
    <cellStyle name="Percent 40 4 2" xfId="6568" xr:uid="{00000000-0005-0000-0000-00009F200000}"/>
    <cellStyle name="Percent 40 5" xfId="6569" xr:uid="{00000000-0005-0000-0000-0000A0200000}"/>
    <cellStyle name="Percent 40 5 2" xfId="6570" xr:uid="{00000000-0005-0000-0000-0000A1200000}"/>
    <cellStyle name="Percent 40 6" xfId="6571" xr:uid="{00000000-0005-0000-0000-0000A2200000}"/>
    <cellStyle name="Percent 40 6 2" xfId="6572" xr:uid="{00000000-0005-0000-0000-0000A3200000}"/>
    <cellStyle name="Percent 40 7" xfId="6573" xr:uid="{00000000-0005-0000-0000-0000A4200000}"/>
    <cellStyle name="Percent 40 7 2" xfId="6574" xr:uid="{00000000-0005-0000-0000-0000A5200000}"/>
    <cellStyle name="Percent 40 8" xfId="6575" xr:uid="{00000000-0005-0000-0000-0000A6200000}"/>
    <cellStyle name="Percent 41" xfId="6576" xr:uid="{00000000-0005-0000-0000-0000A7200000}"/>
    <cellStyle name="Percent 41 2" xfId="6577" xr:uid="{00000000-0005-0000-0000-0000A8200000}"/>
    <cellStyle name="Percent 42" xfId="6578" xr:uid="{00000000-0005-0000-0000-0000A9200000}"/>
    <cellStyle name="Percent 42 2" xfId="6579" xr:uid="{00000000-0005-0000-0000-0000AA200000}"/>
    <cellStyle name="Percent 42 2 2" xfId="6580" xr:uid="{00000000-0005-0000-0000-0000AB200000}"/>
    <cellStyle name="Percent 42 3" xfId="6581" xr:uid="{00000000-0005-0000-0000-0000AC200000}"/>
    <cellStyle name="Percent 42 3 2" xfId="6582" xr:uid="{00000000-0005-0000-0000-0000AD200000}"/>
    <cellStyle name="Percent 42 4" xfId="6583" xr:uid="{00000000-0005-0000-0000-0000AE200000}"/>
    <cellStyle name="Percent 42 4 2" xfId="6584" xr:uid="{00000000-0005-0000-0000-0000AF200000}"/>
    <cellStyle name="Percent 42 5" xfId="6585" xr:uid="{00000000-0005-0000-0000-0000B0200000}"/>
    <cellStyle name="Percent 42 5 2" xfId="6586" xr:uid="{00000000-0005-0000-0000-0000B1200000}"/>
    <cellStyle name="Percent 42 6" xfId="6587" xr:uid="{00000000-0005-0000-0000-0000B2200000}"/>
    <cellStyle name="Percent 42 6 2" xfId="6588" xr:uid="{00000000-0005-0000-0000-0000B3200000}"/>
    <cellStyle name="Percent 42 7" xfId="6589" xr:uid="{00000000-0005-0000-0000-0000B4200000}"/>
    <cellStyle name="Percent 42 7 2" xfId="6590" xr:uid="{00000000-0005-0000-0000-0000B5200000}"/>
    <cellStyle name="Percent 42 8" xfId="6591" xr:uid="{00000000-0005-0000-0000-0000B6200000}"/>
    <cellStyle name="Percent 43" xfId="6592" xr:uid="{00000000-0005-0000-0000-0000B7200000}"/>
    <cellStyle name="Percent 43 10" xfId="6593" xr:uid="{00000000-0005-0000-0000-0000B8200000}"/>
    <cellStyle name="Percent 43 2" xfId="6594" xr:uid="{00000000-0005-0000-0000-0000B9200000}"/>
    <cellStyle name="Percent 43 3" xfId="6595" xr:uid="{00000000-0005-0000-0000-0000BA200000}"/>
    <cellStyle name="Percent 43 4" xfId="6596" xr:uid="{00000000-0005-0000-0000-0000BB200000}"/>
    <cellStyle name="Percent 43 5" xfId="6597" xr:uid="{00000000-0005-0000-0000-0000BC200000}"/>
    <cellStyle name="Percent 43 6" xfId="6598" xr:uid="{00000000-0005-0000-0000-0000BD200000}"/>
    <cellStyle name="Percent 43 7" xfId="6599" xr:uid="{00000000-0005-0000-0000-0000BE200000}"/>
    <cellStyle name="Percent 43 8" xfId="6600" xr:uid="{00000000-0005-0000-0000-0000BF200000}"/>
    <cellStyle name="Percent 43 9" xfId="6601" xr:uid="{00000000-0005-0000-0000-0000C0200000}"/>
    <cellStyle name="Percent 44" xfId="6602" xr:uid="{00000000-0005-0000-0000-0000C1200000}"/>
    <cellStyle name="Percent 44 10" xfId="6603" xr:uid="{00000000-0005-0000-0000-0000C2200000}"/>
    <cellStyle name="Percent 44 2" xfId="6604" xr:uid="{00000000-0005-0000-0000-0000C3200000}"/>
    <cellStyle name="Percent 44 3" xfId="6605" xr:uid="{00000000-0005-0000-0000-0000C4200000}"/>
    <cellStyle name="Percent 44 4" xfId="6606" xr:uid="{00000000-0005-0000-0000-0000C5200000}"/>
    <cellStyle name="Percent 44 5" xfId="6607" xr:uid="{00000000-0005-0000-0000-0000C6200000}"/>
    <cellStyle name="Percent 44 6" xfId="6608" xr:uid="{00000000-0005-0000-0000-0000C7200000}"/>
    <cellStyle name="Percent 44 7" xfId="6609" xr:uid="{00000000-0005-0000-0000-0000C8200000}"/>
    <cellStyle name="Percent 44 8" xfId="6610" xr:uid="{00000000-0005-0000-0000-0000C9200000}"/>
    <cellStyle name="Percent 44 9" xfId="6611" xr:uid="{00000000-0005-0000-0000-0000CA200000}"/>
    <cellStyle name="Percent 45" xfId="6612" xr:uid="{00000000-0005-0000-0000-0000CB200000}"/>
    <cellStyle name="Percent 45 10" xfId="6613" xr:uid="{00000000-0005-0000-0000-0000CC200000}"/>
    <cellStyle name="Percent 45 2" xfId="6614" xr:uid="{00000000-0005-0000-0000-0000CD200000}"/>
    <cellStyle name="Percent 45 3" xfId="6615" xr:uid="{00000000-0005-0000-0000-0000CE200000}"/>
    <cellStyle name="Percent 45 4" xfId="6616" xr:uid="{00000000-0005-0000-0000-0000CF200000}"/>
    <cellStyle name="Percent 45 5" xfId="6617" xr:uid="{00000000-0005-0000-0000-0000D0200000}"/>
    <cellStyle name="Percent 45 6" xfId="6618" xr:uid="{00000000-0005-0000-0000-0000D1200000}"/>
    <cellStyle name="Percent 45 7" xfId="6619" xr:uid="{00000000-0005-0000-0000-0000D2200000}"/>
    <cellStyle name="Percent 45 8" xfId="6620" xr:uid="{00000000-0005-0000-0000-0000D3200000}"/>
    <cellStyle name="Percent 45 9" xfId="6621" xr:uid="{00000000-0005-0000-0000-0000D4200000}"/>
    <cellStyle name="Percent 46" xfId="6622" xr:uid="{00000000-0005-0000-0000-0000D5200000}"/>
    <cellStyle name="Percent 46 10" xfId="6623" xr:uid="{00000000-0005-0000-0000-0000D6200000}"/>
    <cellStyle name="Percent 46 2" xfId="6624" xr:uid="{00000000-0005-0000-0000-0000D7200000}"/>
    <cellStyle name="Percent 46 3" xfId="6625" xr:uid="{00000000-0005-0000-0000-0000D8200000}"/>
    <cellStyle name="Percent 46 4" xfId="6626" xr:uid="{00000000-0005-0000-0000-0000D9200000}"/>
    <cellStyle name="Percent 46 5" xfId="6627" xr:uid="{00000000-0005-0000-0000-0000DA200000}"/>
    <cellStyle name="Percent 46 6" xfId="6628" xr:uid="{00000000-0005-0000-0000-0000DB200000}"/>
    <cellStyle name="Percent 46 7" xfId="6629" xr:uid="{00000000-0005-0000-0000-0000DC200000}"/>
    <cellStyle name="Percent 46 8" xfId="6630" xr:uid="{00000000-0005-0000-0000-0000DD200000}"/>
    <cellStyle name="Percent 46 9" xfId="6631" xr:uid="{00000000-0005-0000-0000-0000DE200000}"/>
    <cellStyle name="Percent 47" xfId="6632" xr:uid="{00000000-0005-0000-0000-0000DF200000}"/>
    <cellStyle name="Percent 47 10" xfId="6633" xr:uid="{00000000-0005-0000-0000-0000E0200000}"/>
    <cellStyle name="Percent 47 2" xfId="6634" xr:uid="{00000000-0005-0000-0000-0000E1200000}"/>
    <cellStyle name="Percent 47 3" xfId="6635" xr:uid="{00000000-0005-0000-0000-0000E2200000}"/>
    <cellStyle name="Percent 47 4" xfId="6636" xr:uid="{00000000-0005-0000-0000-0000E3200000}"/>
    <cellStyle name="Percent 47 5" xfId="6637" xr:uid="{00000000-0005-0000-0000-0000E4200000}"/>
    <cellStyle name="Percent 47 6" xfId="6638" xr:uid="{00000000-0005-0000-0000-0000E5200000}"/>
    <cellStyle name="Percent 47 7" xfId="6639" xr:uid="{00000000-0005-0000-0000-0000E6200000}"/>
    <cellStyle name="Percent 47 8" xfId="6640" xr:uid="{00000000-0005-0000-0000-0000E7200000}"/>
    <cellStyle name="Percent 47 9" xfId="6641" xr:uid="{00000000-0005-0000-0000-0000E8200000}"/>
    <cellStyle name="Percent 48" xfId="6642" xr:uid="{00000000-0005-0000-0000-0000E9200000}"/>
    <cellStyle name="Percent 48 10" xfId="6643" xr:uid="{00000000-0005-0000-0000-0000EA200000}"/>
    <cellStyle name="Percent 48 2" xfId="6644" xr:uid="{00000000-0005-0000-0000-0000EB200000}"/>
    <cellStyle name="Percent 48 3" xfId="6645" xr:uid="{00000000-0005-0000-0000-0000EC200000}"/>
    <cellStyle name="Percent 48 4" xfId="6646" xr:uid="{00000000-0005-0000-0000-0000ED200000}"/>
    <cellStyle name="Percent 48 5" xfId="6647" xr:uid="{00000000-0005-0000-0000-0000EE200000}"/>
    <cellStyle name="Percent 48 6" xfId="6648" xr:uid="{00000000-0005-0000-0000-0000EF200000}"/>
    <cellStyle name="Percent 48 7" xfId="6649" xr:uid="{00000000-0005-0000-0000-0000F0200000}"/>
    <cellStyle name="Percent 48 8" xfId="6650" xr:uid="{00000000-0005-0000-0000-0000F1200000}"/>
    <cellStyle name="Percent 48 9" xfId="6651" xr:uid="{00000000-0005-0000-0000-0000F2200000}"/>
    <cellStyle name="Percent 49" xfId="6652" xr:uid="{00000000-0005-0000-0000-0000F3200000}"/>
    <cellStyle name="Percent 5" xfId="6653" xr:uid="{00000000-0005-0000-0000-0000F4200000}"/>
    <cellStyle name="Percent 5 2" xfId="6654" xr:uid="{00000000-0005-0000-0000-0000F5200000}"/>
    <cellStyle name="Percent 5 2 2" xfId="6655" xr:uid="{00000000-0005-0000-0000-0000F6200000}"/>
    <cellStyle name="Percent 5 2 3" xfId="6656" xr:uid="{00000000-0005-0000-0000-0000F7200000}"/>
    <cellStyle name="Percent 5 3" xfId="6657" xr:uid="{00000000-0005-0000-0000-0000F8200000}"/>
    <cellStyle name="Percent 5 3 2" xfId="6658" xr:uid="{00000000-0005-0000-0000-0000F9200000}"/>
    <cellStyle name="Percent 5 3 3" xfId="6659" xr:uid="{00000000-0005-0000-0000-0000FA200000}"/>
    <cellStyle name="Percent 5 4" xfId="6660" xr:uid="{00000000-0005-0000-0000-0000FB200000}"/>
    <cellStyle name="Percent 5 4 2" xfId="6661" xr:uid="{00000000-0005-0000-0000-0000FC200000}"/>
    <cellStyle name="Percent 5 4 3" xfId="6662" xr:uid="{00000000-0005-0000-0000-0000FD200000}"/>
    <cellStyle name="Percent 5 5" xfId="6663" xr:uid="{00000000-0005-0000-0000-0000FE200000}"/>
    <cellStyle name="Percent 5 6" xfId="6664" xr:uid="{00000000-0005-0000-0000-0000FF200000}"/>
    <cellStyle name="Percent 5 7" xfId="6665" xr:uid="{00000000-0005-0000-0000-000000210000}"/>
    <cellStyle name="Percent 5 8" xfId="8882" xr:uid="{00000000-0005-0000-0000-00008C000000}"/>
    <cellStyle name="Percent 50" xfId="6666" xr:uid="{00000000-0005-0000-0000-000001210000}"/>
    <cellStyle name="Percent 51 2" xfId="6667" xr:uid="{00000000-0005-0000-0000-000002210000}"/>
    <cellStyle name="Percent 51 3" xfId="6668" xr:uid="{00000000-0005-0000-0000-000003210000}"/>
    <cellStyle name="Percent 51 4" xfId="6669" xr:uid="{00000000-0005-0000-0000-000004210000}"/>
    <cellStyle name="Percent 52 2" xfId="6670" xr:uid="{00000000-0005-0000-0000-000005210000}"/>
    <cellStyle name="Percent 52 3" xfId="6671" xr:uid="{00000000-0005-0000-0000-000006210000}"/>
    <cellStyle name="Percent 52 4" xfId="6672" xr:uid="{00000000-0005-0000-0000-000007210000}"/>
    <cellStyle name="Percent 52 5" xfId="6673" xr:uid="{00000000-0005-0000-0000-000008210000}"/>
    <cellStyle name="Percent 52 6" xfId="6674" xr:uid="{00000000-0005-0000-0000-000009210000}"/>
    <cellStyle name="Percent 52 7" xfId="6675" xr:uid="{00000000-0005-0000-0000-00000A210000}"/>
    <cellStyle name="Percent 52 8" xfId="6676" xr:uid="{00000000-0005-0000-0000-00000B210000}"/>
    <cellStyle name="Percent 55 2" xfId="6677" xr:uid="{00000000-0005-0000-0000-00000C210000}"/>
    <cellStyle name="Percent 55 3" xfId="6678" xr:uid="{00000000-0005-0000-0000-00000D210000}"/>
    <cellStyle name="Percent 57 2" xfId="6679" xr:uid="{00000000-0005-0000-0000-00000E210000}"/>
    <cellStyle name="Percent 57 2 2" xfId="6680" xr:uid="{00000000-0005-0000-0000-00000F210000}"/>
    <cellStyle name="Percent 57 2 3" xfId="6681" xr:uid="{00000000-0005-0000-0000-000010210000}"/>
    <cellStyle name="Percent 57 3" xfId="6682" xr:uid="{00000000-0005-0000-0000-000011210000}"/>
    <cellStyle name="Percent 57 4" xfId="6683" xr:uid="{00000000-0005-0000-0000-000012210000}"/>
    <cellStyle name="Percent 58 2" xfId="6684" xr:uid="{00000000-0005-0000-0000-000013210000}"/>
    <cellStyle name="Percent 58 3" xfId="6685" xr:uid="{00000000-0005-0000-0000-000014210000}"/>
    <cellStyle name="Percent 59 2" xfId="6686" xr:uid="{00000000-0005-0000-0000-000015210000}"/>
    <cellStyle name="Percent 59 3" xfId="6687" xr:uid="{00000000-0005-0000-0000-000016210000}"/>
    <cellStyle name="Percent 6" xfId="6688" xr:uid="{00000000-0005-0000-0000-000017210000}"/>
    <cellStyle name="Percent 6 2" xfId="6689" xr:uid="{00000000-0005-0000-0000-000018210000}"/>
    <cellStyle name="Percent 6 3" xfId="6690" xr:uid="{00000000-0005-0000-0000-000019210000}"/>
    <cellStyle name="Percent 6 4" xfId="6691" xr:uid="{00000000-0005-0000-0000-00001A210000}"/>
    <cellStyle name="Percent 6 5" xfId="6692" xr:uid="{00000000-0005-0000-0000-00001B210000}"/>
    <cellStyle name="Percent 60 2" xfId="6693" xr:uid="{00000000-0005-0000-0000-00001C210000}"/>
    <cellStyle name="Percent 60 3" xfId="6694" xr:uid="{00000000-0005-0000-0000-00001D210000}"/>
    <cellStyle name="Percent 61 2" xfId="6695" xr:uid="{00000000-0005-0000-0000-00001E210000}"/>
    <cellStyle name="Percent 61 3" xfId="6696" xr:uid="{00000000-0005-0000-0000-00001F210000}"/>
    <cellStyle name="Percent 62" xfId="6697" xr:uid="{00000000-0005-0000-0000-000020210000}"/>
    <cellStyle name="Percent 64" xfId="6698" xr:uid="{00000000-0005-0000-0000-000021210000}"/>
    <cellStyle name="Percent 68" xfId="6699" xr:uid="{00000000-0005-0000-0000-000022210000}"/>
    <cellStyle name="Percent 7" xfId="6700" xr:uid="{00000000-0005-0000-0000-000023210000}"/>
    <cellStyle name="Percent 7 10" xfId="6701" xr:uid="{00000000-0005-0000-0000-000024210000}"/>
    <cellStyle name="Percent 7 11" xfId="6702" xr:uid="{00000000-0005-0000-0000-000025210000}"/>
    <cellStyle name="Percent 7 2" xfId="6703" xr:uid="{00000000-0005-0000-0000-000026210000}"/>
    <cellStyle name="Percent 7 2 10" xfId="6704" xr:uid="{00000000-0005-0000-0000-000027210000}"/>
    <cellStyle name="Percent 7 2 2" xfId="6705" xr:uid="{00000000-0005-0000-0000-000028210000}"/>
    <cellStyle name="Percent 7 2 3" xfId="6706" xr:uid="{00000000-0005-0000-0000-000029210000}"/>
    <cellStyle name="Percent 7 2 4" xfId="6707" xr:uid="{00000000-0005-0000-0000-00002A210000}"/>
    <cellStyle name="Percent 7 2 5" xfId="6708" xr:uid="{00000000-0005-0000-0000-00002B210000}"/>
    <cellStyle name="Percent 7 2 6" xfId="6709" xr:uid="{00000000-0005-0000-0000-00002C210000}"/>
    <cellStyle name="Percent 7 2 7" xfId="6710" xr:uid="{00000000-0005-0000-0000-00002D210000}"/>
    <cellStyle name="Percent 7 2 8" xfId="6711" xr:uid="{00000000-0005-0000-0000-00002E210000}"/>
    <cellStyle name="Percent 7 2 9" xfId="6712" xr:uid="{00000000-0005-0000-0000-00002F210000}"/>
    <cellStyle name="Percent 7 3" xfId="6713" xr:uid="{00000000-0005-0000-0000-000030210000}"/>
    <cellStyle name="Percent 7 3 10" xfId="6714" xr:uid="{00000000-0005-0000-0000-000031210000}"/>
    <cellStyle name="Percent 7 3 2" xfId="6715" xr:uid="{00000000-0005-0000-0000-000032210000}"/>
    <cellStyle name="Percent 7 3 3" xfId="6716" xr:uid="{00000000-0005-0000-0000-000033210000}"/>
    <cellStyle name="Percent 7 3 4" xfId="6717" xr:uid="{00000000-0005-0000-0000-000034210000}"/>
    <cellStyle name="Percent 7 3 5" xfId="6718" xr:uid="{00000000-0005-0000-0000-000035210000}"/>
    <cellStyle name="Percent 7 3 6" xfId="6719" xr:uid="{00000000-0005-0000-0000-000036210000}"/>
    <cellStyle name="Percent 7 3 7" xfId="6720" xr:uid="{00000000-0005-0000-0000-000037210000}"/>
    <cellStyle name="Percent 7 3 8" xfId="6721" xr:uid="{00000000-0005-0000-0000-000038210000}"/>
    <cellStyle name="Percent 7 3 9" xfId="6722" xr:uid="{00000000-0005-0000-0000-000039210000}"/>
    <cellStyle name="Percent 7 4" xfId="6723" xr:uid="{00000000-0005-0000-0000-00003A210000}"/>
    <cellStyle name="Percent 7 4 10" xfId="6724" xr:uid="{00000000-0005-0000-0000-00003B210000}"/>
    <cellStyle name="Percent 7 4 2" xfId="6725" xr:uid="{00000000-0005-0000-0000-00003C210000}"/>
    <cellStyle name="Percent 7 4 3" xfId="6726" xr:uid="{00000000-0005-0000-0000-00003D210000}"/>
    <cellStyle name="Percent 7 4 4" xfId="6727" xr:uid="{00000000-0005-0000-0000-00003E210000}"/>
    <cellStyle name="Percent 7 4 5" xfId="6728" xr:uid="{00000000-0005-0000-0000-00003F210000}"/>
    <cellStyle name="Percent 7 4 6" xfId="6729" xr:uid="{00000000-0005-0000-0000-000040210000}"/>
    <cellStyle name="Percent 7 4 7" xfId="6730" xr:uid="{00000000-0005-0000-0000-000041210000}"/>
    <cellStyle name="Percent 7 4 8" xfId="6731" xr:uid="{00000000-0005-0000-0000-000042210000}"/>
    <cellStyle name="Percent 7 4 9" xfId="6732" xr:uid="{00000000-0005-0000-0000-000043210000}"/>
    <cellStyle name="Percent 7 5" xfId="6733" xr:uid="{00000000-0005-0000-0000-000044210000}"/>
    <cellStyle name="Percent 7 5 10" xfId="6734" xr:uid="{00000000-0005-0000-0000-000045210000}"/>
    <cellStyle name="Percent 7 5 2" xfId="6735" xr:uid="{00000000-0005-0000-0000-000046210000}"/>
    <cellStyle name="Percent 7 5 3" xfId="6736" xr:uid="{00000000-0005-0000-0000-000047210000}"/>
    <cellStyle name="Percent 7 5 4" xfId="6737" xr:uid="{00000000-0005-0000-0000-000048210000}"/>
    <cellStyle name="Percent 7 5 5" xfId="6738" xr:uid="{00000000-0005-0000-0000-000049210000}"/>
    <cellStyle name="Percent 7 5 6" xfId="6739" xr:uid="{00000000-0005-0000-0000-00004A210000}"/>
    <cellStyle name="Percent 7 5 7" xfId="6740" xr:uid="{00000000-0005-0000-0000-00004B210000}"/>
    <cellStyle name="Percent 7 5 8" xfId="6741" xr:uid="{00000000-0005-0000-0000-00004C210000}"/>
    <cellStyle name="Percent 7 5 9" xfId="6742" xr:uid="{00000000-0005-0000-0000-00004D210000}"/>
    <cellStyle name="Percent 7 6" xfId="6743" xr:uid="{00000000-0005-0000-0000-00004E210000}"/>
    <cellStyle name="Percent 7 6 10" xfId="6744" xr:uid="{00000000-0005-0000-0000-00004F210000}"/>
    <cellStyle name="Percent 7 6 2" xfId="6745" xr:uid="{00000000-0005-0000-0000-000050210000}"/>
    <cellStyle name="Percent 7 6 3" xfId="6746" xr:uid="{00000000-0005-0000-0000-000051210000}"/>
    <cellStyle name="Percent 7 6 4" xfId="6747" xr:uid="{00000000-0005-0000-0000-000052210000}"/>
    <cellStyle name="Percent 7 6 5" xfId="6748" xr:uid="{00000000-0005-0000-0000-000053210000}"/>
    <cellStyle name="Percent 7 6 6" xfId="6749" xr:uid="{00000000-0005-0000-0000-000054210000}"/>
    <cellStyle name="Percent 7 6 7" xfId="6750" xr:uid="{00000000-0005-0000-0000-000055210000}"/>
    <cellStyle name="Percent 7 6 8" xfId="6751" xr:uid="{00000000-0005-0000-0000-000056210000}"/>
    <cellStyle name="Percent 7 6 9" xfId="6752" xr:uid="{00000000-0005-0000-0000-000057210000}"/>
    <cellStyle name="Percent 7 7" xfId="6753" xr:uid="{00000000-0005-0000-0000-000058210000}"/>
    <cellStyle name="Percent 7 7 10" xfId="6754" xr:uid="{00000000-0005-0000-0000-000059210000}"/>
    <cellStyle name="Percent 7 7 2" xfId="6755" xr:uid="{00000000-0005-0000-0000-00005A210000}"/>
    <cellStyle name="Percent 7 7 3" xfId="6756" xr:uid="{00000000-0005-0000-0000-00005B210000}"/>
    <cellStyle name="Percent 7 7 4" xfId="6757" xr:uid="{00000000-0005-0000-0000-00005C210000}"/>
    <cellStyle name="Percent 7 7 5" xfId="6758" xr:uid="{00000000-0005-0000-0000-00005D210000}"/>
    <cellStyle name="Percent 7 7 6" xfId="6759" xr:uid="{00000000-0005-0000-0000-00005E210000}"/>
    <cellStyle name="Percent 7 7 7" xfId="6760" xr:uid="{00000000-0005-0000-0000-00005F210000}"/>
    <cellStyle name="Percent 7 7 8" xfId="6761" xr:uid="{00000000-0005-0000-0000-000060210000}"/>
    <cellStyle name="Percent 7 7 9" xfId="6762" xr:uid="{00000000-0005-0000-0000-000061210000}"/>
    <cellStyle name="Percent 7 8" xfId="6763" xr:uid="{00000000-0005-0000-0000-000062210000}"/>
    <cellStyle name="Percent 7 9" xfId="6764" xr:uid="{00000000-0005-0000-0000-000063210000}"/>
    <cellStyle name="Percent 8" xfId="6765" xr:uid="{00000000-0005-0000-0000-000064210000}"/>
    <cellStyle name="Percent 8 10" xfId="6766" xr:uid="{00000000-0005-0000-0000-000065210000}"/>
    <cellStyle name="Percent 8 11" xfId="6767" xr:uid="{00000000-0005-0000-0000-000066210000}"/>
    <cellStyle name="Percent 8 2" xfId="6768" xr:uid="{00000000-0005-0000-0000-000067210000}"/>
    <cellStyle name="Percent 8 2 10" xfId="6769" xr:uid="{00000000-0005-0000-0000-000068210000}"/>
    <cellStyle name="Percent 8 2 2" xfId="6770" xr:uid="{00000000-0005-0000-0000-000069210000}"/>
    <cellStyle name="Percent 8 2 3" xfId="6771" xr:uid="{00000000-0005-0000-0000-00006A210000}"/>
    <cellStyle name="Percent 8 2 4" xfId="6772" xr:uid="{00000000-0005-0000-0000-00006B210000}"/>
    <cellStyle name="Percent 8 2 5" xfId="6773" xr:uid="{00000000-0005-0000-0000-00006C210000}"/>
    <cellStyle name="Percent 8 2 6" xfId="6774" xr:uid="{00000000-0005-0000-0000-00006D210000}"/>
    <cellStyle name="Percent 8 2 7" xfId="6775" xr:uid="{00000000-0005-0000-0000-00006E210000}"/>
    <cellStyle name="Percent 8 2 8" xfId="6776" xr:uid="{00000000-0005-0000-0000-00006F210000}"/>
    <cellStyle name="Percent 8 2 9" xfId="6777" xr:uid="{00000000-0005-0000-0000-000070210000}"/>
    <cellStyle name="Percent 8 3" xfId="6778" xr:uid="{00000000-0005-0000-0000-000071210000}"/>
    <cellStyle name="Percent 8 3 10" xfId="6779" xr:uid="{00000000-0005-0000-0000-000072210000}"/>
    <cellStyle name="Percent 8 3 2" xfId="6780" xr:uid="{00000000-0005-0000-0000-000073210000}"/>
    <cellStyle name="Percent 8 3 3" xfId="6781" xr:uid="{00000000-0005-0000-0000-000074210000}"/>
    <cellStyle name="Percent 8 3 4" xfId="6782" xr:uid="{00000000-0005-0000-0000-000075210000}"/>
    <cellStyle name="Percent 8 3 5" xfId="6783" xr:uid="{00000000-0005-0000-0000-000076210000}"/>
    <cellStyle name="Percent 8 3 6" xfId="6784" xr:uid="{00000000-0005-0000-0000-000077210000}"/>
    <cellStyle name="Percent 8 3 7" xfId="6785" xr:uid="{00000000-0005-0000-0000-000078210000}"/>
    <cellStyle name="Percent 8 3 8" xfId="6786" xr:uid="{00000000-0005-0000-0000-000079210000}"/>
    <cellStyle name="Percent 8 3 9" xfId="6787" xr:uid="{00000000-0005-0000-0000-00007A210000}"/>
    <cellStyle name="Percent 8 4" xfId="6788" xr:uid="{00000000-0005-0000-0000-00007B210000}"/>
    <cellStyle name="Percent 8 4 10" xfId="6789" xr:uid="{00000000-0005-0000-0000-00007C210000}"/>
    <cellStyle name="Percent 8 4 2" xfId="6790" xr:uid="{00000000-0005-0000-0000-00007D210000}"/>
    <cellStyle name="Percent 8 4 3" xfId="6791" xr:uid="{00000000-0005-0000-0000-00007E210000}"/>
    <cellStyle name="Percent 8 4 4" xfId="6792" xr:uid="{00000000-0005-0000-0000-00007F210000}"/>
    <cellStyle name="Percent 8 4 5" xfId="6793" xr:uid="{00000000-0005-0000-0000-000080210000}"/>
    <cellStyle name="Percent 8 4 6" xfId="6794" xr:uid="{00000000-0005-0000-0000-000081210000}"/>
    <cellStyle name="Percent 8 4 7" xfId="6795" xr:uid="{00000000-0005-0000-0000-000082210000}"/>
    <cellStyle name="Percent 8 4 8" xfId="6796" xr:uid="{00000000-0005-0000-0000-000083210000}"/>
    <cellStyle name="Percent 8 4 9" xfId="6797" xr:uid="{00000000-0005-0000-0000-000084210000}"/>
    <cellStyle name="Percent 8 5" xfId="6798" xr:uid="{00000000-0005-0000-0000-000085210000}"/>
    <cellStyle name="Percent 8 5 10" xfId="6799" xr:uid="{00000000-0005-0000-0000-000086210000}"/>
    <cellStyle name="Percent 8 5 2" xfId="6800" xr:uid="{00000000-0005-0000-0000-000087210000}"/>
    <cellStyle name="Percent 8 5 3" xfId="6801" xr:uid="{00000000-0005-0000-0000-000088210000}"/>
    <cellStyle name="Percent 8 5 4" xfId="6802" xr:uid="{00000000-0005-0000-0000-000089210000}"/>
    <cellStyle name="Percent 8 5 5" xfId="6803" xr:uid="{00000000-0005-0000-0000-00008A210000}"/>
    <cellStyle name="Percent 8 5 6" xfId="6804" xr:uid="{00000000-0005-0000-0000-00008B210000}"/>
    <cellStyle name="Percent 8 5 7" xfId="6805" xr:uid="{00000000-0005-0000-0000-00008C210000}"/>
    <cellStyle name="Percent 8 5 8" xfId="6806" xr:uid="{00000000-0005-0000-0000-00008D210000}"/>
    <cellStyle name="Percent 8 5 9" xfId="6807" xr:uid="{00000000-0005-0000-0000-00008E210000}"/>
    <cellStyle name="Percent 8 6" xfId="6808" xr:uid="{00000000-0005-0000-0000-00008F210000}"/>
    <cellStyle name="Percent 8 6 10" xfId="6809" xr:uid="{00000000-0005-0000-0000-000090210000}"/>
    <cellStyle name="Percent 8 6 2" xfId="6810" xr:uid="{00000000-0005-0000-0000-000091210000}"/>
    <cellStyle name="Percent 8 6 3" xfId="6811" xr:uid="{00000000-0005-0000-0000-000092210000}"/>
    <cellStyle name="Percent 8 6 4" xfId="6812" xr:uid="{00000000-0005-0000-0000-000093210000}"/>
    <cellStyle name="Percent 8 6 5" xfId="6813" xr:uid="{00000000-0005-0000-0000-000094210000}"/>
    <cellStyle name="Percent 8 6 6" xfId="6814" xr:uid="{00000000-0005-0000-0000-000095210000}"/>
    <cellStyle name="Percent 8 6 7" xfId="6815" xr:uid="{00000000-0005-0000-0000-000096210000}"/>
    <cellStyle name="Percent 8 6 8" xfId="6816" xr:uid="{00000000-0005-0000-0000-000097210000}"/>
    <cellStyle name="Percent 8 6 9" xfId="6817" xr:uid="{00000000-0005-0000-0000-000098210000}"/>
    <cellStyle name="Percent 8 7" xfId="6818" xr:uid="{00000000-0005-0000-0000-000099210000}"/>
    <cellStyle name="Percent 8 7 10" xfId="6819" xr:uid="{00000000-0005-0000-0000-00009A210000}"/>
    <cellStyle name="Percent 8 7 2" xfId="6820" xr:uid="{00000000-0005-0000-0000-00009B210000}"/>
    <cellStyle name="Percent 8 7 3" xfId="6821" xr:uid="{00000000-0005-0000-0000-00009C210000}"/>
    <cellStyle name="Percent 8 7 4" xfId="6822" xr:uid="{00000000-0005-0000-0000-00009D210000}"/>
    <cellStyle name="Percent 8 7 5" xfId="6823" xr:uid="{00000000-0005-0000-0000-00009E210000}"/>
    <cellStyle name="Percent 8 7 6" xfId="6824" xr:uid="{00000000-0005-0000-0000-00009F210000}"/>
    <cellStyle name="Percent 8 7 7" xfId="6825" xr:uid="{00000000-0005-0000-0000-0000A0210000}"/>
    <cellStyle name="Percent 8 7 8" xfId="6826" xr:uid="{00000000-0005-0000-0000-0000A1210000}"/>
    <cellStyle name="Percent 8 7 9" xfId="6827" xr:uid="{00000000-0005-0000-0000-0000A2210000}"/>
    <cellStyle name="Percent 8 8" xfId="6828" xr:uid="{00000000-0005-0000-0000-0000A3210000}"/>
    <cellStyle name="Percent 8 9" xfId="6829" xr:uid="{00000000-0005-0000-0000-0000A4210000}"/>
    <cellStyle name="Percent 9" xfId="6830" xr:uid="{00000000-0005-0000-0000-0000A5210000}"/>
    <cellStyle name="Percent 9 2" xfId="6831" xr:uid="{00000000-0005-0000-0000-0000A6210000}"/>
    <cellStyle name="Percent 9 3" xfId="6832" xr:uid="{00000000-0005-0000-0000-0000A7210000}"/>
    <cellStyle name="Percent 9 4" xfId="6833" xr:uid="{00000000-0005-0000-0000-0000A8210000}"/>
    <cellStyle name="Percent 9 5" xfId="6834" xr:uid="{00000000-0005-0000-0000-0000A9210000}"/>
    <cellStyle name="Style 1" xfId="6835" xr:uid="{00000000-0005-0000-0000-0000AA210000}"/>
    <cellStyle name="Title 10 2" xfId="6836" xr:uid="{00000000-0005-0000-0000-0000AB210000}"/>
    <cellStyle name="Title 10 3" xfId="6837" xr:uid="{00000000-0005-0000-0000-0000AC210000}"/>
    <cellStyle name="Title 11 2" xfId="6838" xr:uid="{00000000-0005-0000-0000-0000AD210000}"/>
    <cellStyle name="Title 11 3" xfId="6839" xr:uid="{00000000-0005-0000-0000-0000AE210000}"/>
    <cellStyle name="Title 12 2" xfId="6840" xr:uid="{00000000-0005-0000-0000-0000AF210000}"/>
    <cellStyle name="Title 12 3" xfId="6841" xr:uid="{00000000-0005-0000-0000-0000B0210000}"/>
    <cellStyle name="Title 13 2" xfId="6842" xr:uid="{00000000-0005-0000-0000-0000B1210000}"/>
    <cellStyle name="Title 13 3" xfId="6843" xr:uid="{00000000-0005-0000-0000-0000B2210000}"/>
    <cellStyle name="Title 14 2" xfId="6844" xr:uid="{00000000-0005-0000-0000-0000B3210000}"/>
    <cellStyle name="Title 14 3" xfId="6845" xr:uid="{00000000-0005-0000-0000-0000B4210000}"/>
    <cellStyle name="Title 15" xfId="6846" xr:uid="{00000000-0005-0000-0000-0000B5210000}"/>
    <cellStyle name="Title 15 2" xfId="6847" xr:uid="{00000000-0005-0000-0000-0000B6210000}"/>
    <cellStyle name="Title 15 3" xfId="6848" xr:uid="{00000000-0005-0000-0000-0000B7210000}"/>
    <cellStyle name="Title 15 4" xfId="6849" xr:uid="{00000000-0005-0000-0000-0000B8210000}"/>
    <cellStyle name="Title 15 5" xfId="6850" xr:uid="{00000000-0005-0000-0000-0000B9210000}"/>
    <cellStyle name="Title 15 6" xfId="6851" xr:uid="{00000000-0005-0000-0000-0000BA210000}"/>
    <cellStyle name="Title 15 7" xfId="6852" xr:uid="{00000000-0005-0000-0000-0000BB210000}"/>
    <cellStyle name="Title 16" xfId="6853" xr:uid="{00000000-0005-0000-0000-0000BC210000}"/>
    <cellStyle name="Title 17" xfId="6854" xr:uid="{00000000-0005-0000-0000-0000BD210000}"/>
    <cellStyle name="Title 18" xfId="6855" xr:uid="{00000000-0005-0000-0000-0000BE210000}"/>
    <cellStyle name="Title 19" xfId="6856" xr:uid="{00000000-0005-0000-0000-0000BF210000}"/>
    <cellStyle name="Title 2" xfId="6857" xr:uid="{00000000-0005-0000-0000-0000C0210000}"/>
    <cellStyle name="Title 2 10" xfId="6858" xr:uid="{00000000-0005-0000-0000-0000C1210000}"/>
    <cellStyle name="Title 2 11" xfId="6859" xr:uid="{00000000-0005-0000-0000-0000C2210000}"/>
    <cellStyle name="Title 2 12" xfId="6860" xr:uid="{00000000-0005-0000-0000-0000C3210000}"/>
    <cellStyle name="Title 2 2" xfId="6861" xr:uid="{00000000-0005-0000-0000-0000C4210000}"/>
    <cellStyle name="Title 2 3" xfId="6862" xr:uid="{00000000-0005-0000-0000-0000C5210000}"/>
    <cellStyle name="Title 2 4" xfId="6863" xr:uid="{00000000-0005-0000-0000-0000C6210000}"/>
    <cellStyle name="Title 2 5" xfId="6864" xr:uid="{00000000-0005-0000-0000-0000C7210000}"/>
    <cellStyle name="Title 2 6" xfId="6865" xr:uid="{00000000-0005-0000-0000-0000C8210000}"/>
    <cellStyle name="Title 2 7" xfId="6866" xr:uid="{00000000-0005-0000-0000-0000C9210000}"/>
    <cellStyle name="Title 2 8" xfId="6867" xr:uid="{00000000-0005-0000-0000-0000CA210000}"/>
    <cellStyle name="Title 2 9" xfId="6868" xr:uid="{00000000-0005-0000-0000-0000CB210000}"/>
    <cellStyle name="Title 20" xfId="6869" xr:uid="{00000000-0005-0000-0000-0000CC210000}"/>
    <cellStyle name="Title 21" xfId="6870" xr:uid="{00000000-0005-0000-0000-0000CD210000}"/>
    <cellStyle name="Title 22" xfId="6871" xr:uid="{00000000-0005-0000-0000-0000CE210000}"/>
    <cellStyle name="Title 3" xfId="6872" xr:uid="{00000000-0005-0000-0000-0000CF210000}"/>
    <cellStyle name="Title 3 2" xfId="6873" xr:uid="{00000000-0005-0000-0000-0000D0210000}"/>
    <cellStyle name="Title 3 3" xfId="6874" xr:uid="{00000000-0005-0000-0000-0000D1210000}"/>
    <cellStyle name="Title 4" xfId="6875" xr:uid="{00000000-0005-0000-0000-0000D2210000}"/>
    <cellStyle name="Title 4 2" xfId="6876" xr:uid="{00000000-0005-0000-0000-0000D3210000}"/>
    <cellStyle name="Title 4 3" xfId="6877" xr:uid="{00000000-0005-0000-0000-0000D4210000}"/>
    <cellStyle name="Title 5" xfId="6878" xr:uid="{00000000-0005-0000-0000-0000D5210000}"/>
    <cellStyle name="Title 5 2" xfId="6879" xr:uid="{00000000-0005-0000-0000-0000D6210000}"/>
    <cellStyle name="Title 5 3" xfId="6880" xr:uid="{00000000-0005-0000-0000-0000D7210000}"/>
    <cellStyle name="Title 6 2" xfId="6881" xr:uid="{00000000-0005-0000-0000-0000D8210000}"/>
    <cellStyle name="Title 6 3" xfId="6882" xr:uid="{00000000-0005-0000-0000-0000D9210000}"/>
    <cellStyle name="Title 7 2" xfId="6883" xr:uid="{00000000-0005-0000-0000-0000DA210000}"/>
    <cellStyle name="Title 7 3" xfId="6884" xr:uid="{00000000-0005-0000-0000-0000DB210000}"/>
    <cellStyle name="Title 8 2" xfId="6885" xr:uid="{00000000-0005-0000-0000-0000DC210000}"/>
    <cellStyle name="Title 8 3" xfId="6886" xr:uid="{00000000-0005-0000-0000-0000DD210000}"/>
    <cellStyle name="Title 9 2" xfId="6887" xr:uid="{00000000-0005-0000-0000-0000DE210000}"/>
    <cellStyle name="Title 9 3" xfId="6888" xr:uid="{00000000-0005-0000-0000-0000DF210000}"/>
    <cellStyle name="Total 10 2" xfId="6889" xr:uid="{00000000-0005-0000-0000-0000E0210000}"/>
    <cellStyle name="Total 10 2 2" xfId="6890" xr:uid="{00000000-0005-0000-0000-0000E1210000}"/>
    <cellStyle name="Total 10 2 3" xfId="6891" xr:uid="{00000000-0005-0000-0000-0000E2210000}"/>
    <cellStyle name="Total 10 3" xfId="6892" xr:uid="{00000000-0005-0000-0000-0000E3210000}"/>
    <cellStyle name="Total 10 3 2" xfId="6893" xr:uid="{00000000-0005-0000-0000-0000E4210000}"/>
    <cellStyle name="Total 10 3 3" xfId="6894" xr:uid="{00000000-0005-0000-0000-0000E5210000}"/>
    <cellStyle name="Total 11 2" xfId="6895" xr:uid="{00000000-0005-0000-0000-0000E6210000}"/>
    <cellStyle name="Total 11 2 2" xfId="6896" xr:uid="{00000000-0005-0000-0000-0000E7210000}"/>
    <cellStyle name="Total 11 2 3" xfId="6897" xr:uid="{00000000-0005-0000-0000-0000E8210000}"/>
    <cellStyle name="Total 11 3" xfId="6898" xr:uid="{00000000-0005-0000-0000-0000E9210000}"/>
    <cellStyle name="Total 11 3 2" xfId="6899" xr:uid="{00000000-0005-0000-0000-0000EA210000}"/>
    <cellStyle name="Total 11 3 3" xfId="6900" xr:uid="{00000000-0005-0000-0000-0000EB210000}"/>
    <cellStyle name="Total 12 2" xfId="6901" xr:uid="{00000000-0005-0000-0000-0000EC210000}"/>
    <cellStyle name="Total 12 2 2" xfId="6902" xr:uid="{00000000-0005-0000-0000-0000ED210000}"/>
    <cellStyle name="Total 12 2 3" xfId="6903" xr:uid="{00000000-0005-0000-0000-0000EE210000}"/>
    <cellStyle name="Total 12 3" xfId="6904" xr:uid="{00000000-0005-0000-0000-0000EF210000}"/>
    <cellStyle name="Total 12 3 2" xfId="6905" xr:uid="{00000000-0005-0000-0000-0000F0210000}"/>
    <cellStyle name="Total 12 3 3" xfId="6906" xr:uid="{00000000-0005-0000-0000-0000F1210000}"/>
    <cellStyle name="Total 13 2" xfId="6907" xr:uid="{00000000-0005-0000-0000-0000F2210000}"/>
    <cellStyle name="Total 13 2 2" xfId="6908" xr:uid="{00000000-0005-0000-0000-0000F3210000}"/>
    <cellStyle name="Total 13 2 3" xfId="6909" xr:uid="{00000000-0005-0000-0000-0000F4210000}"/>
    <cellStyle name="Total 13 3" xfId="6910" xr:uid="{00000000-0005-0000-0000-0000F5210000}"/>
    <cellStyle name="Total 13 3 2" xfId="6911" xr:uid="{00000000-0005-0000-0000-0000F6210000}"/>
    <cellStyle name="Total 13 3 3" xfId="6912" xr:uid="{00000000-0005-0000-0000-0000F7210000}"/>
    <cellStyle name="Total 14 2" xfId="6913" xr:uid="{00000000-0005-0000-0000-0000F8210000}"/>
    <cellStyle name="Total 14 2 2" xfId="6914" xr:uid="{00000000-0005-0000-0000-0000F9210000}"/>
    <cellStyle name="Total 14 2 3" xfId="6915" xr:uid="{00000000-0005-0000-0000-0000FA210000}"/>
    <cellStyle name="Total 14 3" xfId="6916" xr:uid="{00000000-0005-0000-0000-0000FB210000}"/>
    <cellStyle name="Total 14 3 2" xfId="6917" xr:uid="{00000000-0005-0000-0000-0000FC210000}"/>
    <cellStyle name="Total 14 3 3" xfId="6918" xr:uid="{00000000-0005-0000-0000-0000FD210000}"/>
    <cellStyle name="Total 15" xfId="6919" xr:uid="{00000000-0005-0000-0000-0000FE210000}"/>
    <cellStyle name="Total 15 2" xfId="6920" xr:uid="{00000000-0005-0000-0000-0000FF210000}"/>
    <cellStyle name="Total 15 2 2" xfId="6921" xr:uid="{00000000-0005-0000-0000-000000220000}"/>
    <cellStyle name="Total 15 2 3" xfId="6922" xr:uid="{00000000-0005-0000-0000-000001220000}"/>
    <cellStyle name="Total 15 3" xfId="6923" xr:uid="{00000000-0005-0000-0000-000002220000}"/>
    <cellStyle name="Total 15 3 2" xfId="6924" xr:uid="{00000000-0005-0000-0000-000003220000}"/>
    <cellStyle name="Total 15 3 3" xfId="6925" xr:uid="{00000000-0005-0000-0000-000004220000}"/>
    <cellStyle name="Total 15 4" xfId="6926" xr:uid="{00000000-0005-0000-0000-000005220000}"/>
    <cellStyle name="Total 15 4 2" xfId="6927" xr:uid="{00000000-0005-0000-0000-000006220000}"/>
    <cellStyle name="Total 15 4 3" xfId="6928" xr:uid="{00000000-0005-0000-0000-000007220000}"/>
    <cellStyle name="Total 15 5" xfId="6929" xr:uid="{00000000-0005-0000-0000-000008220000}"/>
    <cellStyle name="Total 15 5 2" xfId="6930" xr:uid="{00000000-0005-0000-0000-000009220000}"/>
    <cellStyle name="Total 15 5 3" xfId="6931" xr:uid="{00000000-0005-0000-0000-00000A220000}"/>
    <cellStyle name="Total 15 6" xfId="6932" xr:uid="{00000000-0005-0000-0000-00000B220000}"/>
    <cellStyle name="Total 15 6 2" xfId="6933" xr:uid="{00000000-0005-0000-0000-00000C220000}"/>
    <cellStyle name="Total 15 6 3" xfId="6934" xr:uid="{00000000-0005-0000-0000-00000D220000}"/>
    <cellStyle name="Total 15 7" xfId="6935" xr:uid="{00000000-0005-0000-0000-00000E220000}"/>
    <cellStyle name="Total 15 7 2" xfId="6936" xr:uid="{00000000-0005-0000-0000-00000F220000}"/>
    <cellStyle name="Total 15 7 3" xfId="6937" xr:uid="{00000000-0005-0000-0000-000010220000}"/>
    <cellStyle name="Total 15 8" xfId="6938" xr:uid="{00000000-0005-0000-0000-000011220000}"/>
    <cellStyle name="Total 15 9" xfId="6939" xr:uid="{00000000-0005-0000-0000-000012220000}"/>
    <cellStyle name="Total 16" xfId="6940" xr:uid="{00000000-0005-0000-0000-000013220000}"/>
    <cellStyle name="Total 16 2" xfId="6941" xr:uid="{00000000-0005-0000-0000-000014220000}"/>
    <cellStyle name="Total 16 3" xfId="6942" xr:uid="{00000000-0005-0000-0000-000015220000}"/>
    <cellStyle name="Total 17" xfId="6943" xr:uid="{00000000-0005-0000-0000-000016220000}"/>
    <cellStyle name="Total 17 2" xfId="6944" xr:uid="{00000000-0005-0000-0000-000017220000}"/>
    <cellStyle name="Total 17 3" xfId="6945" xr:uid="{00000000-0005-0000-0000-000018220000}"/>
    <cellStyle name="Total 18" xfId="6946" xr:uid="{00000000-0005-0000-0000-000019220000}"/>
    <cellStyle name="Total 18 2" xfId="6947" xr:uid="{00000000-0005-0000-0000-00001A220000}"/>
    <cellStyle name="Total 18 3" xfId="6948" xr:uid="{00000000-0005-0000-0000-00001B220000}"/>
    <cellStyle name="Total 19" xfId="6949" xr:uid="{00000000-0005-0000-0000-00001C220000}"/>
    <cellStyle name="Total 19 2" xfId="6950" xr:uid="{00000000-0005-0000-0000-00001D220000}"/>
    <cellStyle name="Total 19 3" xfId="6951" xr:uid="{00000000-0005-0000-0000-00001E220000}"/>
    <cellStyle name="Total 2" xfId="6952" xr:uid="{00000000-0005-0000-0000-00001F220000}"/>
    <cellStyle name="Total 2 2" xfId="6953" xr:uid="{00000000-0005-0000-0000-000020220000}"/>
    <cellStyle name="Total 2 2 2" xfId="6954" xr:uid="{00000000-0005-0000-0000-000021220000}"/>
    <cellStyle name="Total 2 2 3" xfId="6955" xr:uid="{00000000-0005-0000-0000-000022220000}"/>
    <cellStyle name="Total 2 3" xfId="6956" xr:uid="{00000000-0005-0000-0000-000023220000}"/>
    <cellStyle name="Total 2 3 2" xfId="6957" xr:uid="{00000000-0005-0000-0000-000024220000}"/>
    <cellStyle name="Total 2 3 3" xfId="6958" xr:uid="{00000000-0005-0000-0000-000025220000}"/>
    <cellStyle name="Total 2 4" xfId="6959" xr:uid="{00000000-0005-0000-0000-000026220000}"/>
    <cellStyle name="Total 2 5" xfId="6960" xr:uid="{00000000-0005-0000-0000-000027220000}"/>
    <cellStyle name="Total 2 6" xfId="6961" xr:uid="{00000000-0005-0000-0000-000028220000}"/>
    <cellStyle name="Total 2 7" xfId="6962" xr:uid="{00000000-0005-0000-0000-000029220000}"/>
    <cellStyle name="Total 20" xfId="6963" xr:uid="{00000000-0005-0000-0000-00002A220000}"/>
    <cellStyle name="Total 20 2" xfId="6964" xr:uid="{00000000-0005-0000-0000-00002B220000}"/>
    <cellStyle name="Total 20 3" xfId="6965" xr:uid="{00000000-0005-0000-0000-00002C220000}"/>
    <cellStyle name="Total 21" xfId="6966" xr:uid="{00000000-0005-0000-0000-00002D220000}"/>
    <cellStyle name="Total 21 2" xfId="6967" xr:uid="{00000000-0005-0000-0000-00002E220000}"/>
    <cellStyle name="Total 21 3" xfId="6968" xr:uid="{00000000-0005-0000-0000-00002F220000}"/>
    <cellStyle name="Total 22" xfId="6969" xr:uid="{00000000-0005-0000-0000-000030220000}"/>
    <cellStyle name="Total 22 2" xfId="6970" xr:uid="{00000000-0005-0000-0000-000031220000}"/>
    <cellStyle name="Total 22 3" xfId="6971" xr:uid="{00000000-0005-0000-0000-000032220000}"/>
    <cellStyle name="Total 3" xfId="6972" xr:uid="{00000000-0005-0000-0000-000033220000}"/>
    <cellStyle name="Total 3 2" xfId="6973" xr:uid="{00000000-0005-0000-0000-000034220000}"/>
    <cellStyle name="Total 3 2 2" xfId="6974" xr:uid="{00000000-0005-0000-0000-000035220000}"/>
    <cellStyle name="Total 3 2 3" xfId="6975" xr:uid="{00000000-0005-0000-0000-000036220000}"/>
    <cellStyle name="Total 3 3" xfId="6976" xr:uid="{00000000-0005-0000-0000-000037220000}"/>
    <cellStyle name="Total 3 3 2" xfId="6977" xr:uid="{00000000-0005-0000-0000-000038220000}"/>
    <cellStyle name="Total 3 3 3" xfId="6978" xr:uid="{00000000-0005-0000-0000-000039220000}"/>
    <cellStyle name="Total 4" xfId="6979" xr:uid="{00000000-0005-0000-0000-00003A220000}"/>
    <cellStyle name="Total 4 2" xfId="6980" xr:uid="{00000000-0005-0000-0000-00003B220000}"/>
    <cellStyle name="Total 4 2 2" xfId="6981" xr:uid="{00000000-0005-0000-0000-00003C220000}"/>
    <cellStyle name="Total 4 2 3" xfId="6982" xr:uid="{00000000-0005-0000-0000-00003D220000}"/>
    <cellStyle name="Total 4 3" xfId="6983" xr:uid="{00000000-0005-0000-0000-00003E220000}"/>
    <cellStyle name="Total 4 3 2" xfId="6984" xr:uid="{00000000-0005-0000-0000-00003F220000}"/>
    <cellStyle name="Total 4 3 3" xfId="6985" xr:uid="{00000000-0005-0000-0000-000040220000}"/>
    <cellStyle name="Total 5" xfId="6986" xr:uid="{00000000-0005-0000-0000-000041220000}"/>
    <cellStyle name="Total 5 2" xfId="6987" xr:uid="{00000000-0005-0000-0000-000042220000}"/>
    <cellStyle name="Total 5 2 2" xfId="6988" xr:uid="{00000000-0005-0000-0000-000043220000}"/>
    <cellStyle name="Total 5 2 3" xfId="6989" xr:uid="{00000000-0005-0000-0000-000044220000}"/>
    <cellStyle name="Total 5 3" xfId="6990" xr:uid="{00000000-0005-0000-0000-000045220000}"/>
    <cellStyle name="Total 5 3 2" xfId="6991" xr:uid="{00000000-0005-0000-0000-000046220000}"/>
    <cellStyle name="Total 5 3 3" xfId="6992" xr:uid="{00000000-0005-0000-0000-000047220000}"/>
    <cellStyle name="Total 6 2" xfId="6993" xr:uid="{00000000-0005-0000-0000-000048220000}"/>
    <cellStyle name="Total 6 2 2" xfId="6994" xr:uid="{00000000-0005-0000-0000-000049220000}"/>
    <cellStyle name="Total 6 2 3" xfId="6995" xr:uid="{00000000-0005-0000-0000-00004A220000}"/>
    <cellStyle name="Total 6 3" xfId="6996" xr:uid="{00000000-0005-0000-0000-00004B220000}"/>
    <cellStyle name="Total 6 3 2" xfId="6997" xr:uid="{00000000-0005-0000-0000-00004C220000}"/>
    <cellStyle name="Total 6 3 3" xfId="6998" xr:uid="{00000000-0005-0000-0000-00004D220000}"/>
    <cellStyle name="Total 7 2" xfId="6999" xr:uid="{00000000-0005-0000-0000-00004E220000}"/>
    <cellStyle name="Total 7 2 2" xfId="7000" xr:uid="{00000000-0005-0000-0000-00004F220000}"/>
    <cellStyle name="Total 7 2 3" xfId="7001" xr:uid="{00000000-0005-0000-0000-000050220000}"/>
    <cellStyle name="Total 7 3" xfId="7002" xr:uid="{00000000-0005-0000-0000-000051220000}"/>
    <cellStyle name="Total 7 3 2" xfId="7003" xr:uid="{00000000-0005-0000-0000-000052220000}"/>
    <cellStyle name="Total 7 3 3" xfId="7004" xr:uid="{00000000-0005-0000-0000-000053220000}"/>
    <cellStyle name="Total 8 2" xfId="7005" xr:uid="{00000000-0005-0000-0000-000054220000}"/>
    <cellStyle name="Total 8 2 2" xfId="7006" xr:uid="{00000000-0005-0000-0000-000055220000}"/>
    <cellStyle name="Total 8 2 3" xfId="7007" xr:uid="{00000000-0005-0000-0000-000056220000}"/>
    <cellStyle name="Total 8 3" xfId="7008" xr:uid="{00000000-0005-0000-0000-000057220000}"/>
    <cellStyle name="Total 8 3 2" xfId="7009" xr:uid="{00000000-0005-0000-0000-000058220000}"/>
    <cellStyle name="Total 8 3 3" xfId="7010" xr:uid="{00000000-0005-0000-0000-000059220000}"/>
    <cellStyle name="Total 9 2" xfId="7011" xr:uid="{00000000-0005-0000-0000-00005A220000}"/>
    <cellStyle name="Total 9 2 2" xfId="7012" xr:uid="{00000000-0005-0000-0000-00005B220000}"/>
    <cellStyle name="Total 9 2 3" xfId="7013" xr:uid="{00000000-0005-0000-0000-00005C220000}"/>
    <cellStyle name="Total 9 3" xfId="7014" xr:uid="{00000000-0005-0000-0000-00005D220000}"/>
    <cellStyle name="Total 9 3 2" xfId="7015" xr:uid="{00000000-0005-0000-0000-00005E220000}"/>
    <cellStyle name="Total 9 3 3" xfId="7016" xr:uid="{00000000-0005-0000-0000-00005F220000}"/>
    <cellStyle name="TRANSMISSION RELIABILITY PORTION OF PROJECT" xfId="8845" xr:uid="{00000000-0005-0000-0000-000060220000}"/>
    <cellStyle name="Warning Text 10 2" xfId="7017" xr:uid="{00000000-0005-0000-0000-000061220000}"/>
    <cellStyle name="Warning Text 10 3" xfId="7018" xr:uid="{00000000-0005-0000-0000-000062220000}"/>
    <cellStyle name="Warning Text 11 2" xfId="7019" xr:uid="{00000000-0005-0000-0000-000063220000}"/>
    <cellStyle name="Warning Text 11 3" xfId="7020" xr:uid="{00000000-0005-0000-0000-000064220000}"/>
    <cellStyle name="Warning Text 12 2" xfId="7021" xr:uid="{00000000-0005-0000-0000-000065220000}"/>
    <cellStyle name="Warning Text 12 3" xfId="7022" xr:uid="{00000000-0005-0000-0000-000066220000}"/>
    <cellStyle name="Warning Text 13 2" xfId="7023" xr:uid="{00000000-0005-0000-0000-000067220000}"/>
    <cellStyle name="Warning Text 13 3" xfId="7024" xr:uid="{00000000-0005-0000-0000-000068220000}"/>
    <cellStyle name="Warning Text 14 2" xfId="7025" xr:uid="{00000000-0005-0000-0000-000069220000}"/>
    <cellStyle name="Warning Text 14 3" xfId="7026" xr:uid="{00000000-0005-0000-0000-00006A220000}"/>
    <cellStyle name="Warning Text 15" xfId="7027" xr:uid="{00000000-0005-0000-0000-00006B220000}"/>
    <cellStyle name="Warning Text 15 2" xfId="7028" xr:uid="{00000000-0005-0000-0000-00006C220000}"/>
    <cellStyle name="Warning Text 15 3" xfId="7029" xr:uid="{00000000-0005-0000-0000-00006D220000}"/>
    <cellStyle name="Warning Text 15 4" xfId="7030" xr:uid="{00000000-0005-0000-0000-00006E220000}"/>
    <cellStyle name="Warning Text 15 5" xfId="7031" xr:uid="{00000000-0005-0000-0000-00006F220000}"/>
    <cellStyle name="Warning Text 15 6" xfId="7032" xr:uid="{00000000-0005-0000-0000-000070220000}"/>
    <cellStyle name="Warning Text 15 7" xfId="7033" xr:uid="{00000000-0005-0000-0000-000071220000}"/>
    <cellStyle name="Warning Text 16" xfId="7034" xr:uid="{00000000-0005-0000-0000-000072220000}"/>
    <cellStyle name="Warning Text 17" xfId="7035" xr:uid="{00000000-0005-0000-0000-000073220000}"/>
    <cellStyle name="Warning Text 18" xfId="7036" xr:uid="{00000000-0005-0000-0000-000074220000}"/>
    <cellStyle name="Warning Text 19" xfId="7037" xr:uid="{00000000-0005-0000-0000-000075220000}"/>
    <cellStyle name="Warning Text 2" xfId="7038" xr:uid="{00000000-0005-0000-0000-000076220000}"/>
    <cellStyle name="Warning Text 2 2" xfId="7039" xr:uid="{00000000-0005-0000-0000-000077220000}"/>
    <cellStyle name="Warning Text 2 3" xfId="7040" xr:uid="{00000000-0005-0000-0000-000078220000}"/>
    <cellStyle name="Warning Text 2 4" xfId="7041" xr:uid="{00000000-0005-0000-0000-000079220000}"/>
    <cellStyle name="Warning Text 20" xfId="7042" xr:uid="{00000000-0005-0000-0000-00007A220000}"/>
    <cellStyle name="Warning Text 21" xfId="7043" xr:uid="{00000000-0005-0000-0000-00007B220000}"/>
    <cellStyle name="Warning Text 22" xfId="7044" xr:uid="{00000000-0005-0000-0000-00007C220000}"/>
    <cellStyle name="Warning Text 3" xfId="7045" xr:uid="{00000000-0005-0000-0000-00007D220000}"/>
    <cellStyle name="Warning Text 3 2" xfId="7046" xr:uid="{00000000-0005-0000-0000-00007E220000}"/>
    <cellStyle name="Warning Text 3 3" xfId="7047" xr:uid="{00000000-0005-0000-0000-00007F220000}"/>
    <cellStyle name="Warning Text 4" xfId="7048" xr:uid="{00000000-0005-0000-0000-000080220000}"/>
    <cellStyle name="Warning Text 4 2" xfId="7049" xr:uid="{00000000-0005-0000-0000-000081220000}"/>
    <cellStyle name="Warning Text 4 3" xfId="7050" xr:uid="{00000000-0005-0000-0000-000082220000}"/>
    <cellStyle name="Warning Text 5" xfId="7051" xr:uid="{00000000-0005-0000-0000-000083220000}"/>
    <cellStyle name="Warning Text 5 2" xfId="7052" xr:uid="{00000000-0005-0000-0000-000084220000}"/>
    <cellStyle name="Warning Text 5 3" xfId="7053" xr:uid="{00000000-0005-0000-0000-000085220000}"/>
    <cellStyle name="Warning Text 6 2" xfId="7054" xr:uid="{00000000-0005-0000-0000-000086220000}"/>
    <cellStyle name="Warning Text 6 3" xfId="7055" xr:uid="{00000000-0005-0000-0000-000087220000}"/>
    <cellStyle name="Warning Text 7 2" xfId="7056" xr:uid="{00000000-0005-0000-0000-000088220000}"/>
    <cellStyle name="Warning Text 7 3" xfId="7057" xr:uid="{00000000-0005-0000-0000-000089220000}"/>
    <cellStyle name="Warning Text 8 2" xfId="7058" xr:uid="{00000000-0005-0000-0000-00008A220000}"/>
    <cellStyle name="Warning Text 8 3" xfId="7059" xr:uid="{00000000-0005-0000-0000-00008B220000}"/>
    <cellStyle name="Warning Text 9 2" xfId="7060" xr:uid="{00000000-0005-0000-0000-00008C220000}"/>
    <cellStyle name="Warning Text 9 3" xfId="7061" xr:uid="{00000000-0005-0000-0000-00008D220000}"/>
    <cellStyle name="표준_ENERGY CONSUMP" xfId="7062" xr:uid="{00000000-0005-0000-0000-00008E220000}"/>
    <cellStyle name="常规_海外市场服务网站资料操作BOM" xfId="7063" xr:uid="{00000000-0005-0000-0000-00008F220000}"/>
  </cellStyles>
  <dxfs count="279">
    <dxf>
      <numFmt numFmtId="172" formatCode="_(&quot;$&quot;* #,##0_);_(&quot;$&quot;* \(#,##0\);_(&quot;$&quot;* &quot;-&quot;??_);_(@_)"/>
    </dxf>
    <dxf>
      <font>
        <name val="Segoe UI Semilight"/>
        <scheme val="none"/>
      </font>
    </dxf>
    <dxf>
      <font>
        <name val="Segoe UI Semilight"/>
        <scheme val="none"/>
      </font>
    </dxf>
    <dxf>
      <font>
        <name val="Segoe UI Semilight"/>
        <scheme val="none"/>
      </font>
    </dxf>
    <dxf>
      <font>
        <name val="Segoe UI Semilight"/>
        <scheme val="none"/>
      </font>
    </dxf>
    <dxf>
      <font>
        <name val="Segoe UI Semilight"/>
        <scheme val="none"/>
      </font>
    </dxf>
    <dxf>
      <numFmt numFmtId="175" formatCode="0.000"/>
    </dxf>
    <dxf>
      <numFmt numFmtId="164" formatCode="_(* #,##0_);_(* \(#,##0\);_(* &quot;-&quot;??_);_(@_)"/>
    </dxf>
    <dxf>
      <numFmt numFmtId="172" formatCode="_(&quot;$&quot;* #,##0_);_(&quot;$&quot;* \(#,##0\);_(&quot;$&quot;* &quot;-&quot;??_);_(@_)"/>
    </dxf>
    <dxf>
      <numFmt numFmtId="172" formatCode="_(&quot;$&quot;* #,##0_);_(&quot;$&quot;* \(#,##0\);_(&quot;$&quot;* &quot;-&quot;??_);_(@_)"/>
    </dxf>
    <dxf>
      <font>
        <color theme="0"/>
      </font>
      <fill>
        <patternFill patternType="solid">
          <fgColor indexed="64"/>
          <bgColor rgb="FF1A1D5D"/>
        </patternFill>
      </fill>
      <alignment horizontal="center"/>
    </dxf>
    <dxf>
      <font>
        <color theme="0"/>
      </font>
      <fill>
        <patternFill patternType="solid">
          <fgColor indexed="64"/>
          <bgColor rgb="FF1A1D5D"/>
        </patternFill>
      </fill>
      <alignment horizontal="center"/>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bottom style="thin">
          <color indexed="64"/>
        </bottom>
      </border>
    </dxf>
    <dxf>
      <alignment wrapText="1"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color theme="0"/>
      </font>
      <fill>
        <patternFill patternType="solid">
          <fgColor indexed="64"/>
          <bgColor rgb="FF1A1D5D"/>
        </patternFill>
      </fill>
      <alignment horizontal="center" readingOrder="0"/>
    </dxf>
    <dxf>
      <font>
        <color theme="0"/>
      </font>
      <fill>
        <patternFill patternType="solid">
          <fgColor indexed="64"/>
          <bgColor rgb="FF1A1D5D"/>
        </patternFill>
      </fill>
    </dxf>
    <dxf>
      <font>
        <sz val="9"/>
      </font>
    </dxf>
    <dxf>
      <font>
        <sz val="9"/>
      </font>
    </dxf>
    <dxf>
      <font>
        <b val="0"/>
      </font>
    </dxf>
    <dxf>
      <font>
        <b val="0"/>
      </font>
    </dxf>
    <dxf>
      <font>
        <sz val="9"/>
      </font>
    </dxf>
    <dxf>
      <numFmt numFmtId="172" formatCode="_(&quot;$&quot;* #,##0_);_(&quot;$&quot;* \(#,##0\);_(&quot;$&quot;* &quot;-&quot;??_);_(@_)"/>
    </dxf>
    <dxf>
      <font>
        <color theme="0"/>
      </font>
      <fill>
        <patternFill patternType="solid">
          <fgColor indexed="64"/>
          <bgColor rgb="FF1A1D5D"/>
        </patternFill>
      </fill>
    </dxf>
    <dxf>
      <font>
        <color theme="0"/>
      </font>
    </dxf>
    <dxf>
      <fill>
        <patternFill patternType="solid">
          <bgColor rgb="FF1A1D5D"/>
        </patternFill>
      </fill>
    </dxf>
    <dxf>
      <border>
        <left style="thin">
          <color rgb="FFD9D9D9"/>
        </left>
        <right style="thin">
          <color rgb="FFD9D9D9"/>
        </right>
        <top style="thin">
          <color rgb="FFD9D9D9"/>
        </top>
        <bottom style="thin">
          <color rgb="FFD9D9D9"/>
        </bottom>
        <vertical style="thin">
          <color rgb="FFD9D9D9"/>
        </vertical>
        <horizontal style="thin">
          <color rgb="FFD9D9D9"/>
        </horizontal>
      </border>
    </dxf>
    <dxf>
      <font>
        <b val="0"/>
      </font>
    </dxf>
    <dxf>
      <font>
        <b val="0"/>
      </font>
    </dxf>
    <dxf>
      <font>
        <b val="0"/>
      </font>
    </dxf>
    <dxf>
      <font>
        <b val="0"/>
      </font>
    </dxf>
    <dxf>
      <font>
        <color theme="0"/>
      </font>
    </dxf>
    <dxf>
      <fill>
        <patternFill patternType="solid">
          <bgColor rgb="FF1A1D5D"/>
        </patternFill>
      </fill>
    </dxf>
    <dxf>
      <alignment horizontal="center" readingOrder="0"/>
    </dxf>
    <dxf>
      <font>
        <color theme="0"/>
      </font>
    </dxf>
    <dxf>
      <fill>
        <patternFill patternType="solid">
          <bgColor rgb="FF1A1D5D"/>
        </patternFill>
      </fill>
    </dxf>
    <dxf>
      <numFmt numFmtId="35" formatCode="_(* #,##0.00_);_(* \(#,##0.00\);_(* &quot;-&quot;??_);_(@_)"/>
    </dxf>
    <dxf>
      <font>
        <sz val="11"/>
      </font>
    </dxf>
    <dxf>
      <font>
        <color theme="0"/>
      </font>
      <fill>
        <patternFill patternType="solid">
          <fgColor indexed="64"/>
          <bgColor rgb="FF1A1D5D"/>
        </patternFill>
      </fill>
      <alignment horizontal="center"/>
    </dxf>
    <dxf>
      <font>
        <color theme="0"/>
      </font>
      <fill>
        <patternFill patternType="solid">
          <fgColor indexed="64"/>
          <bgColor rgb="FF1A1D5D"/>
        </patternFill>
      </fill>
      <alignment horizontal="center"/>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bottom style="thin">
          <color indexed="64"/>
        </bottom>
      </border>
    </dxf>
    <dxf>
      <alignment wrapText="1"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color theme="0"/>
      </font>
      <fill>
        <patternFill patternType="solid">
          <fgColor indexed="64"/>
          <bgColor rgb="FF1A1D5D"/>
        </patternFill>
      </fill>
      <alignment horizontal="center" readingOrder="0"/>
    </dxf>
    <dxf>
      <font>
        <color theme="0"/>
      </font>
      <fill>
        <patternFill patternType="solid">
          <fgColor indexed="64"/>
          <bgColor rgb="FF1A1D5D"/>
        </patternFill>
      </fill>
    </dxf>
    <dxf>
      <font>
        <sz val="9"/>
      </font>
    </dxf>
    <dxf>
      <font>
        <sz val="9"/>
      </font>
    </dxf>
    <dxf>
      <font>
        <b val="0"/>
      </font>
    </dxf>
    <dxf>
      <font>
        <b val="0"/>
      </font>
    </dxf>
    <dxf>
      <font>
        <sz val="9"/>
      </font>
    </dxf>
    <dxf>
      <numFmt numFmtId="172" formatCode="_(&quot;$&quot;* #,##0_);_(&quot;$&quot;* \(#,##0\);_(&quot;$&quot;* &quot;-&quot;??_);_(@_)"/>
    </dxf>
    <dxf>
      <font>
        <color theme="0"/>
      </font>
      <fill>
        <patternFill patternType="solid">
          <fgColor indexed="64"/>
          <bgColor rgb="FF1A1D5D"/>
        </patternFill>
      </fill>
    </dxf>
    <dxf>
      <font>
        <color theme="0"/>
      </font>
    </dxf>
    <dxf>
      <fill>
        <patternFill patternType="solid">
          <bgColor rgb="FF1A1D5D"/>
        </patternFill>
      </fill>
    </dxf>
    <dxf>
      <border>
        <left style="thin">
          <color rgb="FFD9D9D9"/>
        </left>
        <right style="thin">
          <color rgb="FFD9D9D9"/>
        </right>
        <top style="thin">
          <color rgb="FFD9D9D9"/>
        </top>
        <bottom style="thin">
          <color rgb="FFD9D9D9"/>
        </bottom>
        <vertical style="thin">
          <color rgb="FFD9D9D9"/>
        </vertical>
        <horizontal style="thin">
          <color rgb="FFD9D9D9"/>
        </horizontal>
      </border>
    </dxf>
    <dxf>
      <font>
        <b val="0"/>
      </font>
    </dxf>
    <dxf>
      <font>
        <b val="0"/>
      </font>
    </dxf>
    <dxf>
      <font>
        <b val="0"/>
      </font>
    </dxf>
    <dxf>
      <font>
        <b val="0"/>
      </font>
    </dxf>
    <dxf>
      <font>
        <color theme="0"/>
      </font>
    </dxf>
    <dxf>
      <fill>
        <patternFill patternType="solid">
          <bgColor rgb="FF1A1D5D"/>
        </patternFill>
      </fill>
    </dxf>
    <dxf>
      <alignment horizontal="center" readingOrder="0"/>
    </dxf>
    <dxf>
      <font>
        <color theme="0"/>
      </font>
    </dxf>
    <dxf>
      <fill>
        <patternFill patternType="solid">
          <bgColor rgb="FF1A1D5D"/>
        </patternFill>
      </fill>
    </dxf>
    <dxf>
      <numFmt numFmtId="35" formatCode="_(* #,##0.00_);_(* \(#,##0.00\);_(* &quot;-&quot;??_);_(@_)"/>
    </dxf>
    <dxf>
      <font>
        <sz val="11"/>
      </font>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numFmt numFmtId="177" formatCode="&quot;$&quot;#,##0"/>
    </dxf>
    <dxf>
      <numFmt numFmtId="173" formatCode="_(* #,##0.0_);_(* \(#,##0.0\);_(* &quot;-&quot;??_);_(@_)"/>
    </dxf>
    <dxf>
      <numFmt numFmtId="35" formatCode="_(* #,##0.00_);_(* \(#,##0.00\);_(* &quot;-&quot;??_);_(@_)"/>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numFmt numFmtId="177" formatCode="&quot;$&quot;#,##0"/>
    </dxf>
    <dxf>
      <numFmt numFmtId="173" formatCode="_(* #,##0.0_);_(* \(#,##0.0\);_(* &quot;-&quot;??_);_(@_)"/>
    </dxf>
    <dxf>
      <font>
        <color theme="0"/>
      </font>
      <fill>
        <patternFill patternType="solid">
          <fgColor indexed="64"/>
          <bgColor rgb="FF1A1D5D"/>
        </patternFill>
      </fill>
      <alignment horizontal="center"/>
    </dxf>
    <dxf>
      <font>
        <color theme="0"/>
      </font>
      <fill>
        <patternFill patternType="solid">
          <fgColor indexed="64"/>
          <bgColor rgb="FF1A1D5D"/>
        </patternFill>
      </fill>
      <alignment horizontal="center"/>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bottom style="thin">
          <color indexed="64"/>
        </bottom>
      </border>
    </dxf>
    <dxf>
      <alignment wrapText="1"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color theme="0"/>
      </font>
      <fill>
        <patternFill patternType="solid">
          <fgColor indexed="64"/>
          <bgColor rgb="FF1A1D5D"/>
        </patternFill>
      </fill>
      <alignment horizontal="center" readingOrder="0"/>
    </dxf>
    <dxf>
      <font>
        <color theme="0"/>
      </font>
      <fill>
        <patternFill patternType="solid">
          <fgColor indexed="64"/>
          <bgColor rgb="FF1A1D5D"/>
        </patternFill>
      </fill>
    </dxf>
    <dxf>
      <font>
        <sz val="9"/>
      </font>
    </dxf>
    <dxf>
      <font>
        <sz val="9"/>
      </font>
    </dxf>
    <dxf>
      <font>
        <b val="0"/>
      </font>
    </dxf>
    <dxf>
      <font>
        <b val="0"/>
      </font>
    </dxf>
    <dxf>
      <font>
        <sz val="9"/>
      </font>
    </dxf>
    <dxf>
      <numFmt numFmtId="172" formatCode="_(&quot;$&quot;* #,##0_);_(&quot;$&quot;* \(#,##0\);_(&quot;$&quot;* &quot;-&quot;??_);_(@_)"/>
    </dxf>
    <dxf>
      <font>
        <color theme="0"/>
      </font>
      <fill>
        <patternFill patternType="solid">
          <fgColor indexed="64"/>
          <bgColor rgb="FF1A1D5D"/>
        </patternFill>
      </fill>
    </dxf>
    <dxf>
      <font>
        <color theme="0"/>
      </font>
    </dxf>
    <dxf>
      <fill>
        <patternFill patternType="solid">
          <bgColor rgb="FF1A1D5D"/>
        </patternFill>
      </fill>
    </dxf>
    <dxf>
      <border>
        <left style="thin">
          <color rgb="FFD9D9D9"/>
        </left>
        <right style="thin">
          <color rgb="FFD9D9D9"/>
        </right>
        <top style="thin">
          <color rgb="FFD9D9D9"/>
        </top>
        <bottom style="thin">
          <color rgb="FFD9D9D9"/>
        </bottom>
        <vertical style="thin">
          <color rgb="FFD9D9D9"/>
        </vertical>
        <horizontal style="thin">
          <color rgb="FFD9D9D9"/>
        </horizontal>
      </border>
    </dxf>
    <dxf>
      <font>
        <b val="0"/>
      </font>
    </dxf>
    <dxf>
      <font>
        <b val="0"/>
      </font>
    </dxf>
    <dxf>
      <font>
        <b val="0"/>
      </font>
    </dxf>
    <dxf>
      <font>
        <b val="0"/>
      </font>
    </dxf>
    <dxf>
      <font>
        <color theme="0"/>
      </font>
    </dxf>
    <dxf>
      <fill>
        <patternFill patternType="solid">
          <bgColor rgb="FF1A1D5D"/>
        </patternFill>
      </fill>
    </dxf>
    <dxf>
      <alignment horizontal="center" readingOrder="0"/>
    </dxf>
    <dxf>
      <font>
        <color theme="0"/>
      </font>
    </dxf>
    <dxf>
      <fill>
        <patternFill patternType="solid">
          <bgColor rgb="FF1A1D5D"/>
        </patternFill>
      </fill>
    </dxf>
    <dxf>
      <numFmt numFmtId="35" formatCode="_(* #,##0.00_);_(* \(#,##0.00\);_(* &quot;-&quot;??_);_(@_)"/>
    </dxf>
    <dxf>
      <font>
        <sz val="11"/>
      </font>
    </dxf>
    <dxf>
      <font>
        <color theme="0"/>
      </font>
      <fill>
        <patternFill patternType="solid">
          <fgColor indexed="64"/>
          <bgColor rgb="FF1A1D5D"/>
        </patternFill>
      </fill>
      <alignment horizontal="center"/>
    </dxf>
    <dxf>
      <font>
        <color theme="0"/>
      </font>
      <fill>
        <patternFill patternType="solid">
          <fgColor indexed="64"/>
          <bgColor rgb="FF1A1D5D"/>
        </patternFill>
      </fill>
      <alignment horizontal="center"/>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sz val="10"/>
        <family val="2"/>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bottom style="thin">
          <color indexed="64"/>
        </bottom>
      </border>
    </dxf>
    <dxf>
      <alignment wrapText="1"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color theme="0"/>
      </font>
      <fill>
        <patternFill patternType="solid">
          <fgColor indexed="64"/>
          <bgColor rgb="FF1A1D5D"/>
        </patternFill>
      </fill>
      <alignment horizontal="center" readingOrder="0"/>
    </dxf>
    <dxf>
      <font>
        <color theme="0"/>
      </font>
      <fill>
        <patternFill patternType="solid">
          <fgColor indexed="64"/>
          <bgColor rgb="FF1A1D5D"/>
        </patternFill>
      </fill>
    </dxf>
    <dxf>
      <font>
        <sz val="9"/>
      </font>
    </dxf>
    <dxf>
      <font>
        <sz val="9"/>
      </font>
    </dxf>
    <dxf>
      <font>
        <b val="0"/>
      </font>
    </dxf>
    <dxf>
      <font>
        <b val="0"/>
      </font>
    </dxf>
    <dxf>
      <font>
        <sz val="9"/>
      </font>
    </dxf>
    <dxf>
      <numFmt numFmtId="172" formatCode="_(&quot;$&quot;* #,##0_);_(&quot;$&quot;* \(#,##0\);_(&quot;$&quot;* &quot;-&quot;??_);_(@_)"/>
    </dxf>
    <dxf>
      <font>
        <color theme="0"/>
      </font>
      <fill>
        <patternFill patternType="solid">
          <fgColor indexed="64"/>
          <bgColor rgb="FF1A1D5D"/>
        </patternFill>
      </fill>
    </dxf>
    <dxf>
      <font>
        <color theme="0"/>
      </font>
    </dxf>
    <dxf>
      <fill>
        <patternFill patternType="solid">
          <bgColor rgb="FF1A1D5D"/>
        </patternFill>
      </fill>
    </dxf>
    <dxf>
      <border>
        <left style="thin">
          <color rgb="FFD9D9D9"/>
        </left>
        <right style="thin">
          <color rgb="FFD9D9D9"/>
        </right>
        <top style="thin">
          <color rgb="FFD9D9D9"/>
        </top>
        <bottom style="thin">
          <color rgb="FFD9D9D9"/>
        </bottom>
        <vertical style="thin">
          <color rgb="FFD9D9D9"/>
        </vertical>
        <horizontal style="thin">
          <color rgb="FFD9D9D9"/>
        </horizontal>
      </border>
    </dxf>
    <dxf>
      <font>
        <b val="0"/>
      </font>
    </dxf>
    <dxf>
      <font>
        <b val="0"/>
      </font>
    </dxf>
    <dxf>
      <font>
        <b val="0"/>
      </font>
    </dxf>
    <dxf>
      <font>
        <b val="0"/>
      </font>
    </dxf>
    <dxf>
      <font>
        <color theme="0"/>
      </font>
    </dxf>
    <dxf>
      <fill>
        <patternFill patternType="solid">
          <bgColor rgb="FF1A1D5D"/>
        </patternFill>
      </fill>
    </dxf>
    <dxf>
      <alignment horizontal="center" readingOrder="0"/>
    </dxf>
    <dxf>
      <font>
        <color theme="0"/>
      </font>
    </dxf>
    <dxf>
      <fill>
        <patternFill patternType="solid">
          <bgColor rgb="FF1A1D5D"/>
        </patternFill>
      </fill>
    </dxf>
    <dxf>
      <numFmt numFmtId="35" formatCode="_(* #,##0.00_);_(* \(#,##0.00\);_(* &quot;-&quot;??_);_(@_)"/>
    </dxf>
    <dxf>
      <font>
        <sz val="11"/>
      </font>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numFmt numFmtId="177" formatCode="&quot;$&quot;#,##0"/>
    </dxf>
    <dxf>
      <numFmt numFmtId="173" formatCode="_(* #,##0.0_);_(* \(#,##0.0\);_(* &quot;-&quot;??_);_(@_)"/>
    </dxf>
    <dxf>
      <numFmt numFmtId="35" formatCode="_(* #,##0.00_);_(* \(#,##0.00\);_(* &quot;-&quot;??_);_(@_)"/>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font>
        <color theme="0"/>
        <name val="Segoe UI Semilight"/>
        <scheme val="none"/>
      </font>
      <fill>
        <patternFill patternType="solid">
          <fgColor indexed="64"/>
          <bgColor rgb="FF1C1D4D"/>
        </patternFill>
      </fill>
      <alignment horizontal="center" vertical="center" wrapText="1"/>
    </dxf>
    <dxf>
      <numFmt numFmtId="177" formatCode="&quot;$&quot;#,##0"/>
    </dxf>
    <dxf>
      <numFmt numFmtId="173" formatCode="_(* #,##0.0_);_(* \(#,##0.0\);_(* &quot;-&quot;??_);_(@_)"/>
    </dxf>
    <dxf>
      <numFmt numFmtId="172" formatCode="_(&quot;$&quot;* #,##0_);_(&quot;$&quot;* \(#,##0\);_(&quot;$&quot;* &quot;-&quot;??_);_(@_)"/>
    </dxf>
    <dxf>
      <numFmt numFmtId="172" formatCode="_(&quot;$&quot;* #,##0_);_(&quot;$&quot;* \(#,##0\);_(&quot;$&quot;* &quot;-&quot;??_);_(@_)"/>
    </dxf>
    <dxf>
      <numFmt numFmtId="172" formatCode="_(&quot;$&quot;* #,##0_);_(&quot;$&quot;* \(#,##0\);_(&quot;$&quot;* &quot;-&quot;??_);_(@_)"/>
    </dxf>
    <dxf>
      <numFmt numFmtId="176" formatCode="0.0000"/>
    </dxf>
    <dxf>
      <numFmt numFmtId="176" formatCode="0.0000"/>
    </dxf>
    <dxf>
      <font>
        <color theme="0"/>
        <family val="2"/>
      </font>
    </dxf>
    <dxf>
      <fill>
        <patternFill>
          <bgColor rgb="FF1C1D4D"/>
        </patternFill>
      </fill>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name val="Segoe UI Semilight"/>
        <family val="2"/>
        <scheme val="none"/>
      </font>
    </dxf>
    <dxf>
      <font>
        <color theme="0"/>
      </font>
      <fill>
        <patternFill patternType="solid">
          <fgColor indexed="64"/>
          <bgColor rgb="FF1A1D5D"/>
        </patternFill>
      </fill>
    </dxf>
    <dxf>
      <alignment horizontal="center"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font>
    </dxf>
    <dxf>
      <font>
        <b/>
      </font>
    </dxf>
    <dxf>
      <numFmt numFmtId="164" formatCode="_(* #,##0_);_(* \(#,##0\);_(* &quot;-&quot;??_);_(@_)"/>
    </dxf>
    <dxf>
      <border>
        <left style="thin">
          <color rgb="FFD9D9D9"/>
        </left>
        <right style="thin">
          <color rgb="FFD9D9D9"/>
        </right>
        <top style="thin">
          <color rgb="FFD9D9D9"/>
        </top>
        <bottom style="thin">
          <color rgb="FFD9D9D9"/>
        </bottom>
        <vertical style="thin">
          <color rgb="FFD9D9D9"/>
        </vertical>
        <horizontal style="thin">
          <color rgb="FFD9D9D9"/>
        </horizontal>
      </border>
    </dxf>
    <dxf>
      <font>
        <b val="0"/>
      </font>
    </dxf>
    <dxf>
      <font>
        <b val="0"/>
      </font>
    </dxf>
    <dxf>
      <font>
        <b val="0"/>
      </font>
    </dxf>
    <dxf>
      <alignment horizontal="center" readingOrder="0"/>
    </dxf>
    <dxf>
      <font>
        <color theme="0"/>
      </font>
    </dxf>
    <dxf>
      <fill>
        <patternFill patternType="solid">
          <bgColor rgb="FF1A1D5D"/>
        </patternFill>
      </fill>
    </dxf>
    <dxf>
      <numFmt numFmtId="35" formatCode="_(* #,##0.00_);_(* \(#,##0.00\);_(* &quot;-&quot;??_);_(@_)"/>
    </dxf>
    <dxf>
      <font>
        <sz val="11"/>
      </font>
    </dxf>
  </dxfs>
  <tableStyles count="0" defaultTableStyle="TableStyleMedium9" defaultPivotStyle="PivotStyleLight16"/>
  <colors>
    <mruColors>
      <color rgb="FF348490"/>
      <color rgb="FFFF7F00"/>
      <color rgb="FFD05B00"/>
      <color rgb="FF006B99"/>
      <color rgb="FFCCFFCC"/>
      <color rgb="FF1C1D4D"/>
      <color rgb="FF7E3F00"/>
      <color rgb="FF990000"/>
      <color rgb="FF3399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2.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Winter Demand Forecast</a:t>
            </a:r>
          </a:p>
        </c:rich>
      </c:tx>
      <c:overlay val="0"/>
    </c:title>
    <c:autoTitleDeleted val="0"/>
    <c:plotArea>
      <c:layout/>
      <c:lineChart>
        <c:grouping val="standard"/>
        <c:varyColors val="0"/>
        <c:ser>
          <c:idx val="1"/>
          <c:order val="0"/>
          <c:tx>
            <c:strRef>
              <c:f>'Overall Potential'!$B$47</c:f>
              <c:strCache>
                <c:ptCount val="1"/>
                <c:pt idx="0">
                  <c:v>Baseline Forecast (Therms)</c:v>
                </c:pt>
              </c:strCache>
            </c:strRef>
          </c:tx>
          <c:spPr>
            <a:ln>
              <a:solidFill>
                <a:srgbClr val="1A1D5D"/>
              </a:solidFill>
            </a:ln>
            <a:effectLst/>
          </c:spPr>
          <c:marker>
            <c:symbol val="none"/>
          </c:marker>
          <c:cat>
            <c:numRef>
              <c:f>'Overall Potential'!$C$46:$V$46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'Overall Potential'!$C$47:$V$47</c:f>
              <c:numCache>
                <c:formatCode>_(* #,##0.0_);_(* \(#,##0.0\);_(* "-"??_);_(@_)</c:formatCode>
                <c:ptCount val="20"/>
                <c:pt idx="0">
                  <c:v>133994.60547889606</c:v>
                </c:pt>
                <c:pt idx="1">
                  <c:v>135530.44842329016</c:v>
                </c:pt>
                <c:pt idx="2">
                  <c:v>137210.23929365585</c:v>
                </c:pt>
                <c:pt idx="3">
                  <c:v>138895.62559094603</c:v>
                </c:pt>
                <c:pt idx="4">
                  <c:v>140570.12389216479</c:v>
                </c:pt>
                <c:pt idx="5">
                  <c:v>142265.43991745045</c:v>
                </c:pt>
                <c:pt idx="6">
                  <c:v>143981.8393145375</c:v>
                </c:pt>
                <c:pt idx="7">
                  <c:v>145719.59119524882</c:v>
                </c:pt>
                <c:pt idx="8">
                  <c:v>147478.96818149442</c:v>
                </c:pt>
                <c:pt idx="9">
                  <c:v>149260.246451891</c:v>
                </c:pt>
                <c:pt idx="10">
                  <c:v>151063.70578901022</c:v>
                </c:pt>
                <c:pt idx="11">
                  <c:v>152889.6296272646</c:v>
                </c:pt>
                <c:pt idx="12">
                  <c:v>154738.30510143988</c:v>
                </c:pt>
                <c:pt idx="13">
                  <c:v>156610.02309588264</c:v>
                </c:pt>
                <c:pt idx="14">
                  <c:v>158505.07829435178</c:v>
                </c:pt>
                <c:pt idx="15">
                  <c:v>160423.76923054366</c:v>
                </c:pt>
                <c:pt idx="16">
                  <c:v>162366.39833929957</c:v>
                </c:pt>
                <c:pt idx="17">
                  <c:v>164333.27200850501</c:v>
                </c:pt>
                <c:pt idx="18">
                  <c:v>166324.70063169047</c:v>
                </c:pt>
                <c:pt idx="19">
                  <c:v>168340.99866134289</c:v>
                </c:pt>
              </c:numCache>
            </c:numRef>
          </c:val>
          <c:smooth val="0"/>
          <c:extLst>
            <c:ext xmlns:c16="http://schemas.microsoft.com/office/drawing/2014/chart" uri="{C3380CC4-5D6E-409C-BE32-E72D297353CC}">
              <c16:uniqueId val="{00000000-A011-4351-A0CE-BFAA942D9C00}"/>
            </c:ext>
          </c:extLst>
        </c:ser>
        <c:ser>
          <c:idx val="0"/>
          <c:order val="1"/>
          <c:tx>
            <c:strRef>
              <c:f>'Overall Potential'!$B$49</c:f>
              <c:strCache>
                <c:ptCount val="1"/>
                <c:pt idx="0">
                  <c:v>Potential Forecast</c:v>
                </c:pt>
              </c:strCache>
            </c:strRef>
          </c:tx>
          <c:marker>
            <c:symbol val="none"/>
          </c:marker>
          <c:cat>
            <c:numRef>
              <c:f>'Overall Potential'!$C$46:$V$46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'Overall Potential'!$C$49:$V$49</c:f>
              <c:numCache>
                <c:formatCode>_(* #,##0.00_);_(* \(#,##0.00\);_(* "-"??_);_(@_)</c:formatCode>
                <c:ptCount val="20"/>
                <c:pt idx="0">
                  <c:v>133994.60547889606</c:v>
                </c:pt>
                <c:pt idx="1">
                  <c:v>135089.85557722775</c:v>
                </c:pt>
                <c:pt idx="2">
                  <c:v>136080.71707603181</c:v>
                </c:pt>
                <c:pt idx="3">
                  <c:v>136489.03641525193</c:v>
                </c:pt>
                <c:pt idx="4">
                  <c:v>137520.19939839517</c:v>
                </c:pt>
                <c:pt idx="5">
                  <c:v>138863.57521980692</c:v>
                </c:pt>
                <c:pt idx="6">
                  <c:v>140532.20365016573</c:v>
                </c:pt>
                <c:pt idx="7">
                  <c:v>142221.43956852623</c:v>
                </c:pt>
                <c:pt idx="8">
                  <c:v>143937.58566026652</c:v>
                </c:pt>
                <c:pt idx="9">
                  <c:v>145675.08515478866</c:v>
                </c:pt>
                <c:pt idx="10">
                  <c:v>147434.21074862065</c:v>
                </c:pt>
                <c:pt idx="11">
                  <c:v>149215.23869698955</c:v>
                </c:pt>
                <c:pt idx="12">
                  <c:v>151018.44886111323</c:v>
                </c:pt>
                <c:pt idx="13">
                  <c:v>152844.12475613123</c:v>
                </c:pt>
                <c:pt idx="14">
                  <c:v>154692.55359968203</c:v>
                </c:pt>
                <c:pt idx="15">
                  <c:v>156564.02636113713</c:v>
                </c:pt>
                <c:pt idx="16">
                  <c:v>158458.83781150001</c:v>
                </c:pt>
                <c:pt idx="17">
                  <c:v>160377.28657397919</c:v>
                </c:pt>
                <c:pt idx="18">
                  <c:v>162319.67517524495</c:v>
                </c:pt>
                <c:pt idx="19">
                  <c:v>164286.31009737874</c:v>
                </c:pt>
              </c:numCache>
            </c:numRef>
          </c:val>
          <c:smooth val="0"/>
          <c:extLst>
            <c:ext xmlns:c16="http://schemas.microsoft.com/office/drawing/2014/chart" uri="{C3380CC4-5D6E-409C-BE32-E72D297353CC}">
              <c16:uniqueId val="{00000001-A011-4351-A0CE-BFAA942D9C00}"/>
            </c:ext>
          </c:extLst>
        </c:ser>
        <c:dLbls>
          <c:showLegendKey val="0"/>
          <c:showVal val="0"/>
          <c:showCatName val="0"/>
          <c:showSerName val="0"/>
          <c:showPercent val="0"/>
          <c:showBubbleSize val="0"/>
        </c:dLbls>
        <c:smooth val="0"/>
        <c:axId val="432423744"/>
        <c:axId val="432424304"/>
      </c:lineChart>
      <c:catAx>
        <c:axId val="432423744"/>
        <c:scaling>
          <c:orientation val="minMax"/>
        </c:scaling>
        <c:delete val="0"/>
        <c:axPos val="b"/>
        <c:numFmt formatCode="General" sourceLinked="1"/>
        <c:majorTickMark val="out"/>
        <c:minorTickMark val="none"/>
        <c:tickLblPos val="nextTo"/>
        <c:spPr>
          <a:ln>
            <a:solidFill>
              <a:srgbClr val="D9D9D9"/>
            </a:solidFill>
          </a:ln>
        </c:spPr>
        <c:txPr>
          <a:bodyPr rot="-2700000"/>
          <a:lstStyle/>
          <a:p>
            <a:pPr>
              <a:defRPr/>
            </a:pPr>
            <a:endParaRPr lang="en-US"/>
          </a:p>
        </c:txPr>
        <c:crossAx val="432424304"/>
        <c:crosses val="autoZero"/>
        <c:auto val="1"/>
        <c:lblAlgn val="ctr"/>
        <c:lblOffset val="100"/>
        <c:noMultiLvlLbl val="0"/>
      </c:catAx>
      <c:valAx>
        <c:axId val="432424304"/>
        <c:scaling>
          <c:orientation val="minMax"/>
        </c:scaling>
        <c:delete val="0"/>
        <c:axPos val="l"/>
        <c:majorGridlines>
          <c:spPr>
            <a:ln>
              <a:solidFill>
                <a:srgbClr val="D9D9D9"/>
              </a:solidFill>
              <a:prstDash val="sysDash"/>
            </a:ln>
          </c:spPr>
        </c:majorGridlines>
        <c:title>
          <c:tx>
            <c:rich>
              <a:bodyPr rot="-5400000" vert="horz"/>
              <a:lstStyle/>
              <a:p>
                <a:pPr>
                  <a:defRPr/>
                </a:pPr>
                <a:r>
                  <a:rPr lang="en-US"/>
                  <a:t>Therms</a:t>
                </a:r>
              </a:p>
            </c:rich>
          </c:tx>
          <c:overlay val="0"/>
        </c:title>
        <c:numFmt formatCode="#,##0;\-#,##0;\-;@" sourceLinked="0"/>
        <c:majorTickMark val="out"/>
        <c:minorTickMark val="none"/>
        <c:tickLblPos val="nextTo"/>
        <c:spPr>
          <a:ln>
            <a:solidFill>
              <a:srgbClr val="D9D9D9"/>
            </a:solidFill>
          </a:ln>
        </c:spPr>
        <c:crossAx val="432423744"/>
        <c:crosses val="autoZero"/>
        <c:crossBetween val="between"/>
      </c:valAx>
    </c:plotArea>
    <c:legend>
      <c:legendPos val="r"/>
      <c:overlay val="0"/>
    </c:legend>
    <c:plotVisOnly val="1"/>
    <c:dispBlanksAs val="gap"/>
    <c:showDLblsOverMax val="0"/>
  </c:chart>
  <c:spPr>
    <a:solidFill>
      <a:sysClr val="window" lastClr="FFFFFF"/>
    </a:solidFill>
    <a:ln>
      <a:noFill/>
    </a:ln>
  </c:spPr>
  <c:txPr>
    <a:bodyPr/>
    <a:lstStyle/>
    <a:p>
      <a:pPr>
        <a:defRPr sz="1050">
          <a:latin typeface="Segoe UI Semilight" panose="020B0402040204020203" pitchFamily="34" charset="0"/>
          <a:cs typeface="Segoe UI Semilight" panose="020B0402040204020203" pitchFamily="34"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 Winter Demand Forecast</a:t>
            </a:r>
          </a:p>
        </c:rich>
      </c:tx>
      <c:overlay val="0"/>
    </c:title>
    <c:autoTitleDeleted val="0"/>
    <c:plotArea>
      <c:layout/>
      <c:lineChart>
        <c:grouping val="standard"/>
        <c:varyColors val="0"/>
        <c:ser>
          <c:idx val="1"/>
          <c:order val="0"/>
          <c:tx>
            <c:strRef>
              <c:f>'Overall Potential'!$B$51</c:f>
              <c:strCache>
                <c:ptCount val="1"/>
                <c:pt idx="0">
                  <c:v>Baseline Forecast (Therms)</c:v>
                </c:pt>
              </c:strCache>
            </c:strRef>
          </c:tx>
          <c:spPr>
            <a:ln>
              <a:solidFill>
                <a:srgbClr val="1A1D5D"/>
              </a:solidFill>
            </a:ln>
            <a:effectLst/>
          </c:spPr>
          <c:marker>
            <c:symbol val="none"/>
          </c:marker>
          <c:cat>
            <c:numRef>
              <c:f>'Overall Potential'!$C$50:$V$50</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'Overall Potential'!$C$51:$V$51</c:f>
              <c:numCache>
                <c:formatCode>_(* #,##0.0_);_(* \(#,##0.0\);_(* "-"??_);_(@_)</c:formatCode>
                <c:ptCount val="20"/>
                <c:pt idx="0">
                  <c:v>68769.610453256901</c:v>
                </c:pt>
                <c:pt idx="1">
                  <c:v>69092.602450444727</c:v>
                </c:pt>
                <c:pt idx="2">
                  <c:v>70262.849693865166</c:v>
                </c:pt>
                <c:pt idx="3">
                  <c:v>71550.101483486767</c:v>
                </c:pt>
                <c:pt idx="4">
                  <c:v>72508.987695579635</c:v>
                </c:pt>
                <c:pt idx="5">
                  <c:v>73483.537752197473</c:v>
                </c:pt>
                <c:pt idx="6">
                  <c:v>74474.02395079672</c:v>
                </c:pt>
                <c:pt idx="7">
                  <c:v>75480.723405487035</c:v>
                </c:pt>
                <c:pt idx="8">
                  <c:v>76503.918132629697</c:v>
                </c:pt>
                <c:pt idx="9">
                  <c:v>77543.895137958927</c:v>
                </c:pt>
                <c:pt idx="10">
                  <c:v>78600.946505253625</c:v>
                </c:pt>
                <c:pt idx="11">
                  <c:v>79675.369486586569</c:v>
                </c:pt>
                <c:pt idx="12">
                  <c:v>80767.466594179714</c:v>
                </c:pt>
                <c:pt idx="13">
                  <c:v>81877.54569389367</c:v>
                </c:pt>
                <c:pt idx="14">
                  <c:v>83005.920100380943</c:v>
                </c:pt>
                <c:pt idx="15">
                  <c:v>84152.908673932165</c:v>
                </c:pt>
                <c:pt idx="16">
                  <c:v>85318.835919045581</c:v>
                </c:pt>
                <c:pt idx="17">
                  <c:v>86504.032084750463</c:v>
                </c:pt>
                <c:pt idx="18">
                  <c:v>87708.83326671581</c:v>
                </c:pt>
                <c:pt idx="19">
                  <c:v>88933.58151117574</c:v>
                </c:pt>
              </c:numCache>
            </c:numRef>
          </c:val>
          <c:smooth val="0"/>
          <c:extLst>
            <c:ext xmlns:c16="http://schemas.microsoft.com/office/drawing/2014/chart" uri="{C3380CC4-5D6E-409C-BE32-E72D297353CC}">
              <c16:uniqueId val="{00000000-6898-479C-A786-AAFFDCECE1B3}"/>
            </c:ext>
          </c:extLst>
        </c:ser>
        <c:ser>
          <c:idx val="0"/>
          <c:order val="1"/>
          <c:tx>
            <c:strRef>
              <c:f>'Overall Potential'!$B$53</c:f>
              <c:strCache>
                <c:ptCount val="1"/>
                <c:pt idx="0">
                  <c:v>Potential Forecast</c:v>
                </c:pt>
              </c:strCache>
            </c:strRef>
          </c:tx>
          <c:marker>
            <c:symbol val="none"/>
          </c:marker>
          <c:cat>
            <c:numRef>
              <c:f>'Overall Potential'!$C$50:$V$50</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'Overall Potential'!$C$53:$V$53</c:f>
              <c:numCache>
                <c:formatCode>_(* #,##0.00_);_(* \(#,##0.00\);_(* "-"??_);_(@_)</c:formatCode>
                <c:ptCount val="20"/>
                <c:pt idx="0">
                  <c:v>68769.610453256901</c:v>
                </c:pt>
                <c:pt idx="1">
                  <c:v>68950.868097622108</c:v>
                </c:pt>
                <c:pt idx="2">
                  <c:v>70033.270866240156</c:v>
                </c:pt>
                <c:pt idx="3">
                  <c:v>71259.622672342331</c:v>
                </c:pt>
                <c:pt idx="4">
                  <c:v>72215.027463882696</c:v>
                </c:pt>
                <c:pt idx="5">
                  <c:v>73186.053143623169</c:v>
                </c:pt>
                <c:pt idx="6">
                  <c:v>74172.971466213057</c:v>
                </c:pt>
                <c:pt idx="7">
                  <c:v>75176.05899596696</c:v>
                </c:pt>
                <c:pt idx="8">
                  <c:v>76195.597192371933</c:v>
                </c:pt>
                <c:pt idx="9">
                  <c:v>77231.872497116419</c:v>
                </c:pt>
                <c:pt idx="10">
                  <c:v>78285.176422668243</c:v>
                </c:pt>
                <c:pt idx="11">
                  <c:v>79355.805642429055</c:v>
                </c:pt>
                <c:pt idx="12">
                  <c:v>80444.062082493387</c:v>
                </c:pt>
                <c:pt idx="13">
                  <c:v>81550.253015040726</c:v>
                </c:pt>
                <c:pt idx="14">
                  <c:v>82674.691153390144</c:v>
                </c:pt>
                <c:pt idx="15">
                  <c:v>83817.694748746449</c:v>
                </c:pt>
                <c:pt idx="16">
                  <c:v>84979.587688668384</c:v>
                </c:pt>
                <c:pt idx="17">
                  <c:v>86160.699597289407</c:v>
                </c:pt>
                <c:pt idx="18">
                  <c:v>87361.365937322349</c:v>
                </c:pt>
                <c:pt idx="19">
                  <c:v>88581.928113879461</c:v>
                </c:pt>
              </c:numCache>
            </c:numRef>
          </c:val>
          <c:smooth val="0"/>
          <c:extLst>
            <c:ext xmlns:c16="http://schemas.microsoft.com/office/drawing/2014/chart" uri="{C3380CC4-5D6E-409C-BE32-E72D297353CC}">
              <c16:uniqueId val="{00000001-6898-479C-A786-AAFFDCECE1B3}"/>
            </c:ext>
          </c:extLst>
        </c:ser>
        <c:dLbls>
          <c:showLegendKey val="0"/>
          <c:showVal val="0"/>
          <c:showCatName val="0"/>
          <c:showSerName val="0"/>
          <c:showPercent val="0"/>
          <c:showBubbleSize val="0"/>
        </c:dLbls>
        <c:smooth val="0"/>
        <c:axId val="432423744"/>
        <c:axId val="432424304"/>
      </c:lineChart>
      <c:catAx>
        <c:axId val="432423744"/>
        <c:scaling>
          <c:orientation val="minMax"/>
        </c:scaling>
        <c:delete val="0"/>
        <c:axPos val="b"/>
        <c:numFmt formatCode="General" sourceLinked="1"/>
        <c:majorTickMark val="out"/>
        <c:minorTickMark val="none"/>
        <c:tickLblPos val="nextTo"/>
        <c:spPr>
          <a:ln>
            <a:solidFill>
              <a:srgbClr val="D9D9D9"/>
            </a:solidFill>
          </a:ln>
        </c:spPr>
        <c:txPr>
          <a:bodyPr rot="-2700000"/>
          <a:lstStyle/>
          <a:p>
            <a:pPr>
              <a:defRPr/>
            </a:pPr>
            <a:endParaRPr lang="en-US"/>
          </a:p>
        </c:txPr>
        <c:crossAx val="432424304"/>
        <c:crosses val="autoZero"/>
        <c:auto val="1"/>
        <c:lblAlgn val="ctr"/>
        <c:lblOffset val="100"/>
        <c:noMultiLvlLbl val="0"/>
      </c:catAx>
      <c:valAx>
        <c:axId val="432424304"/>
        <c:scaling>
          <c:orientation val="minMax"/>
        </c:scaling>
        <c:delete val="0"/>
        <c:axPos val="l"/>
        <c:majorGridlines>
          <c:spPr>
            <a:ln>
              <a:solidFill>
                <a:srgbClr val="D9D9D9"/>
              </a:solidFill>
              <a:prstDash val="sysDash"/>
            </a:ln>
          </c:spPr>
        </c:majorGridlines>
        <c:title>
          <c:tx>
            <c:rich>
              <a:bodyPr rot="-5400000" vert="horz"/>
              <a:lstStyle/>
              <a:p>
                <a:pPr>
                  <a:defRPr/>
                </a:pPr>
                <a:r>
                  <a:rPr lang="en-US"/>
                  <a:t>Therms</a:t>
                </a:r>
              </a:p>
            </c:rich>
          </c:tx>
          <c:overlay val="0"/>
        </c:title>
        <c:numFmt formatCode="#,##0;\-#,##0;\-;@" sourceLinked="0"/>
        <c:majorTickMark val="out"/>
        <c:minorTickMark val="none"/>
        <c:tickLblPos val="nextTo"/>
        <c:spPr>
          <a:ln>
            <a:solidFill>
              <a:srgbClr val="D9D9D9"/>
            </a:solidFill>
          </a:ln>
        </c:spPr>
        <c:crossAx val="432423744"/>
        <c:crosses val="autoZero"/>
        <c:crossBetween val="between"/>
      </c:valAx>
    </c:plotArea>
    <c:legend>
      <c:legendPos val="r"/>
      <c:overlay val="0"/>
    </c:legend>
    <c:plotVisOnly val="1"/>
    <c:dispBlanksAs val="gap"/>
    <c:showDLblsOverMax val="0"/>
  </c:chart>
  <c:spPr>
    <a:solidFill>
      <a:sysClr val="window" lastClr="FFFFFF"/>
    </a:solidFill>
    <a:ln>
      <a:noFill/>
    </a:ln>
  </c:spPr>
  <c:txPr>
    <a:bodyPr/>
    <a:lstStyle/>
    <a:p>
      <a:pPr>
        <a:defRPr sz="1050">
          <a:latin typeface="Segoe UI Semilight" panose="020B0402040204020203" pitchFamily="34" charset="0"/>
          <a:cs typeface="Segoe UI Semilight" panose="020B0402040204020203" pitchFamily="34"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OR Winter Demand Forecast</a:t>
            </a:r>
          </a:p>
        </c:rich>
      </c:tx>
      <c:layout>
        <c:manualLayout>
          <c:xMode val="edge"/>
          <c:yMode val="edge"/>
          <c:x val="0.3174462273813588"/>
          <c:y val="3.4755749636364547E-2"/>
        </c:manualLayout>
      </c:layout>
      <c:overlay val="0"/>
    </c:title>
    <c:autoTitleDeleted val="0"/>
    <c:plotArea>
      <c:layout/>
      <c:lineChart>
        <c:grouping val="standard"/>
        <c:varyColors val="0"/>
        <c:ser>
          <c:idx val="1"/>
          <c:order val="0"/>
          <c:tx>
            <c:strRef>
              <c:f>'Overall Potential'!$B$55</c:f>
              <c:strCache>
                <c:ptCount val="1"/>
                <c:pt idx="0">
                  <c:v>Baseline Forecast (Therms)</c:v>
                </c:pt>
              </c:strCache>
            </c:strRef>
          </c:tx>
          <c:spPr>
            <a:ln>
              <a:solidFill>
                <a:srgbClr val="1A1D5D"/>
              </a:solidFill>
            </a:ln>
            <a:effectLst/>
          </c:spPr>
          <c:marker>
            <c:symbol val="none"/>
          </c:marker>
          <c:cat>
            <c:numRef>
              <c:f>'Overall Potential'!$C$46:$V$46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'Overall Potential'!$C$55:$V$55</c:f>
              <c:numCache>
                <c:formatCode>_(* #,##0.0_);_(* \(#,##0.0\);_(* "-"??_);_(@_)</c:formatCode>
                <c:ptCount val="20"/>
                <c:pt idx="0">
                  <c:v>61225.348083675432</c:v>
                </c:pt>
                <c:pt idx="1">
                  <c:v>61621.18444374454</c:v>
                </c:pt>
                <c:pt idx="2">
                  <c:v>62189.655494468454</c:v>
                </c:pt>
                <c:pt idx="3">
                  <c:v>62806.426670175693</c:v>
                </c:pt>
                <c:pt idx="4">
                  <c:v>63342.78344333257</c:v>
                </c:pt>
                <c:pt idx="5">
                  <c:v>63883.830635114966</c:v>
                </c:pt>
                <c:pt idx="6">
                  <c:v>64429.610096667915</c:v>
                </c:pt>
                <c:pt idx="7">
                  <c:v>64980.164058752998</c:v>
                </c:pt>
                <c:pt idx="8">
                  <c:v>65535.535135236991</c:v>
                </c:pt>
                <c:pt idx="9">
                  <c:v>66095.766326612778</c:v>
                </c:pt>
                <c:pt idx="10">
                  <c:v>66660.901023552942</c:v>
                </c:pt>
                <c:pt idx="11">
                  <c:v>67230.98301049642</c:v>
                </c:pt>
                <c:pt idx="12">
                  <c:v>67806.056469268355</c:v>
                </c:pt>
                <c:pt idx="13">
                  <c:v>68386.165982733684</c:v>
                </c:pt>
                <c:pt idx="14">
                  <c:v>68971.356538484542</c:v>
                </c:pt>
                <c:pt idx="15">
                  <c:v>69561.67353256201</c:v>
                </c:pt>
                <c:pt idx="16">
                  <c:v>70157.162773212287</c:v>
                </c:pt>
                <c:pt idx="17">
                  <c:v>70757.870484677929</c:v>
                </c:pt>
                <c:pt idx="18">
                  <c:v>71363.843311024189</c:v>
                </c:pt>
                <c:pt idx="19">
                  <c:v>71975.128320000847</c:v>
                </c:pt>
              </c:numCache>
            </c:numRef>
          </c:val>
          <c:smooth val="0"/>
          <c:extLst>
            <c:ext xmlns:c16="http://schemas.microsoft.com/office/drawing/2014/chart" uri="{C3380CC4-5D6E-409C-BE32-E72D297353CC}">
              <c16:uniqueId val="{00000000-01DD-423F-A01D-3569ACADF9E3}"/>
            </c:ext>
          </c:extLst>
        </c:ser>
        <c:ser>
          <c:idx val="0"/>
          <c:order val="1"/>
          <c:tx>
            <c:strRef>
              <c:f>'Overall Potential'!$B$57</c:f>
              <c:strCache>
                <c:ptCount val="1"/>
                <c:pt idx="0">
                  <c:v>Potential Forecast</c:v>
                </c:pt>
              </c:strCache>
            </c:strRef>
          </c:tx>
          <c:marker>
            <c:symbol val="none"/>
          </c:marker>
          <c:cat>
            <c:numRef>
              <c:f>'Overall Potential'!$C$46:$V$46</c:f>
              <c:numCache>
                <c:formatCode>General</c:formatCode>
                <c:ptCount val="20"/>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numCache>
            </c:numRef>
          </c:cat>
          <c:val>
            <c:numRef>
              <c:f>'Overall Potential'!$C$57:$V$57</c:f>
              <c:numCache>
                <c:formatCode>_(* #,##0.00_);_(* \(#,##0.00\);_(* "-"??_);_(@_)</c:formatCode>
                <c:ptCount val="20"/>
                <c:pt idx="0">
                  <c:v>61225.348083675432</c:v>
                </c:pt>
                <c:pt idx="1">
                  <c:v>61460.070223461909</c:v>
                </c:pt>
                <c:pt idx="2">
                  <c:v>61700.289937078334</c:v>
                </c:pt>
                <c:pt idx="3">
                  <c:v>61650.526448989243</c:v>
                </c:pt>
                <c:pt idx="4">
                  <c:v>61833.66928676144</c:v>
                </c:pt>
                <c:pt idx="5">
                  <c:v>62181.077277104334</c:v>
                </c:pt>
                <c:pt idx="6">
                  <c:v>62700.435572939103</c:v>
                </c:pt>
                <c:pt idx="7">
                  <c:v>63224.097921250803</c:v>
                </c:pt>
                <c:pt idx="8">
                  <c:v>63758.140597121361</c:v>
                </c:pt>
                <c:pt idx="9">
                  <c:v>64296.777297460983</c:v>
                </c:pt>
                <c:pt idx="10">
                  <c:v>64840.048021061302</c:v>
                </c:pt>
                <c:pt idx="11">
                  <c:v>65387.993116523896</c:v>
                </c:pt>
                <c:pt idx="12">
                  <c:v>65940.653285303517</c:v>
                </c:pt>
                <c:pt idx="13">
                  <c:v>66498.069584777331</c:v>
                </c:pt>
                <c:pt idx="14">
                  <c:v>67060.283431340329</c:v>
                </c:pt>
                <c:pt idx="15">
                  <c:v>67627.33660352719</c:v>
                </c:pt>
                <c:pt idx="16">
                  <c:v>68199.271245160606</c:v>
                </c:pt>
                <c:pt idx="17">
                  <c:v>68776.129868526667</c:v>
                </c:pt>
                <c:pt idx="18">
                  <c:v>69357.95535757723</c:v>
                </c:pt>
                <c:pt idx="19">
                  <c:v>69944.790971159426</c:v>
                </c:pt>
              </c:numCache>
            </c:numRef>
          </c:val>
          <c:smooth val="0"/>
          <c:extLst>
            <c:ext xmlns:c16="http://schemas.microsoft.com/office/drawing/2014/chart" uri="{C3380CC4-5D6E-409C-BE32-E72D297353CC}">
              <c16:uniqueId val="{00000001-01DD-423F-A01D-3569ACADF9E3}"/>
            </c:ext>
          </c:extLst>
        </c:ser>
        <c:dLbls>
          <c:showLegendKey val="0"/>
          <c:showVal val="0"/>
          <c:showCatName val="0"/>
          <c:showSerName val="0"/>
          <c:showPercent val="0"/>
          <c:showBubbleSize val="0"/>
        </c:dLbls>
        <c:smooth val="0"/>
        <c:axId val="432423744"/>
        <c:axId val="432424304"/>
      </c:lineChart>
      <c:catAx>
        <c:axId val="432423744"/>
        <c:scaling>
          <c:orientation val="minMax"/>
        </c:scaling>
        <c:delete val="0"/>
        <c:axPos val="b"/>
        <c:numFmt formatCode="General" sourceLinked="1"/>
        <c:majorTickMark val="out"/>
        <c:minorTickMark val="none"/>
        <c:tickLblPos val="nextTo"/>
        <c:spPr>
          <a:ln>
            <a:solidFill>
              <a:srgbClr val="D9D9D9"/>
            </a:solidFill>
          </a:ln>
        </c:spPr>
        <c:txPr>
          <a:bodyPr rot="-2700000"/>
          <a:lstStyle/>
          <a:p>
            <a:pPr>
              <a:defRPr/>
            </a:pPr>
            <a:endParaRPr lang="en-US"/>
          </a:p>
        </c:txPr>
        <c:crossAx val="432424304"/>
        <c:crosses val="autoZero"/>
        <c:auto val="1"/>
        <c:lblAlgn val="ctr"/>
        <c:lblOffset val="100"/>
        <c:noMultiLvlLbl val="0"/>
      </c:catAx>
      <c:valAx>
        <c:axId val="432424304"/>
        <c:scaling>
          <c:orientation val="minMax"/>
          <c:min val="0"/>
        </c:scaling>
        <c:delete val="0"/>
        <c:axPos val="l"/>
        <c:majorGridlines>
          <c:spPr>
            <a:ln>
              <a:solidFill>
                <a:srgbClr val="D9D9D9"/>
              </a:solidFill>
              <a:prstDash val="sysDash"/>
            </a:ln>
          </c:spPr>
        </c:majorGridlines>
        <c:title>
          <c:tx>
            <c:rich>
              <a:bodyPr rot="-5400000" vert="horz"/>
              <a:lstStyle/>
              <a:p>
                <a:pPr>
                  <a:defRPr/>
                </a:pPr>
                <a:r>
                  <a:rPr lang="en-US"/>
                  <a:t>Therms</a:t>
                </a:r>
              </a:p>
            </c:rich>
          </c:tx>
          <c:overlay val="0"/>
        </c:title>
        <c:numFmt formatCode="#,##0;\-#,##0;\-;@" sourceLinked="0"/>
        <c:majorTickMark val="out"/>
        <c:minorTickMark val="none"/>
        <c:tickLblPos val="nextTo"/>
        <c:spPr>
          <a:ln>
            <a:solidFill>
              <a:srgbClr val="D9D9D9"/>
            </a:solidFill>
          </a:ln>
        </c:spPr>
        <c:crossAx val="432423744"/>
        <c:crosses val="autoZero"/>
        <c:crossBetween val="between"/>
      </c:valAx>
    </c:plotArea>
    <c:legend>
      <c:legendPos val="r"/>
      <c:overlay val="0"/>
    </c:legend>
    <c:plotVisOnly val="1"/>
    <c:dispBlanksAs val="gap"/>
    <c:showDLblsOverMax val="0"/>
  </c:chart>
  <c:spPr>
    <a:solidFill>
      <a:sysClr val="window" lastClr="FFFFFF"/>
    </a:solidFill>
    <a:ln>
      <a:noFill/>
    </a:ln>
  </c:spPr>
  <c:txPr>
    <a:bodyPr/>
    <a:lstStyle/>
    <a:p>
      <a:pPr>
        <a:defRPr sz="1050">
          <a:latin typeface="Segoe UI Semilight" panose="020B0402040204020203" pitchFamily="34" charset="0"/>
          <a:cs typeface="Segoe UI Semilight" panose="020B0402040204020203" pitchFamily="34"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9718664441353"/>
          <c:y val="4.9651624693354046E-2"/>
          <c:w val="0.58181520926389552"/>
          <c:h val="0.84427971710810656"/>
        </c:manualLayout>
      </c:layout>
      <c:barChart>
        <c:barDir val="col"/>
        <c:grouping val="stacked"/>
        <c:varyColors val="0"/>
        <c:ser>
          <c:idx val="1"/>
          <c:order val="0"/>
          <c:spPr>
            <a:solidFill>
              <a:schemeClr val="accent3"/>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0-C29F-440E-ACB8-78EE5A911882}"/>
            </c:ext>
          </c:extLst>
        </c:ser>
        <c:ser>
          <c:idx val="2"/>
          <c:order val="1"/>
          <c:spPr>
            <a:solidFill>
              <a:schemeClr val="accent1"/>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1-C29F-440E-ACB8-78EE5A911882}"/>
            </c:ext>
          </c:extLst>
        </c:ser>
        <c:ser>
          <c:idx val="3"/>
          <c:order val="2"/>
          <c:spPr>
            <a:solidFill>
              <a:srgbClr val="FFC000"/>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2-C29F-440E-ACB8-78EE5A911882}"/>
            </c:ext>
          </c:extLst>
        </c:ser>
        <c:ser>
          <c:idx val="4"/>
          <c:order val="3"/>
          <c:spPr>
            <a:solidFill>
              <a:schemeClr val="accent3">
                <a:lumMod val="50000"/>
              </a:schemeClr>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3-C29F-440E-ACB8-78EE5A911882}"/>
            </c:ext>
          </c:extLst>
        </c:ser>
        <c:ser>
          <c:idx val="0"/>
          <c:order val="4"/>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4-C29F-440E-ACB8-78EE5A911882}"/>
            </c:ext>
          </c:extLst>
        </c:ser>
        <c:ser>
          <c:idx val="5"/>
          <c:order val="5"/>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5-C29F-440E-ACB8-78EE5A911882}"/>
            </c:ext>
          </c:extLst>
        </c:ser>
        <c:ser>
          <c:idx val="6"/>
          <c:order val="6"/>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6-C29F-440E-ACB8-78EE5A911882}"/>
            </c:ext>
          </c:extLst>
        </c:ser>
        <c:ser>
          <c:idx val="7"/>
          <c:order val="7"/>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7-C29F-440E-ACB8-78EE5A911882}"/>
            </c:ext>
          </c:extLst>
        </c:ser>
        <c:ser>
          <c:idx val="8"/>
          <c:order val="8"/>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8-C29F-440E-ACB8-78EE5A911882}"/>
            </c:ext>
          </c:extLst>
        </c:ser>
        <c:ser>
          <c:idx val="9"/>
          <c:order val="9"/>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9-C29F-440E-ACB8-78EE5A911882}"/>
            </c:ext>
          </c:extLst>
        </c:ser>
        <c:ser>
          <c:idx val="10"/>
          <c:order val="10"/>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A-C29F-440E-ACB8-78EE5A911882}"/>
            </c:ext>
          </c:extLst>
        </c:ser>
        <c:ser>
          <c:idx val="11"/>
          <c:order val="11"/>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B-C29F-440E-ACB8-78EE5A911882}"/>
            </c:ext>
          </c:extLst>
        </c:ser>
        <c:ser>
          <c:idx val="12"/>
          <c:order val="12"/>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C-C29F-440E-ACB8-78EE5A911882}"/>
            </c:ext>
          </c:extLst>
        </c:ser>
        <c:ser>
          <c:idx val="13"/>
          <c:order val="13"/>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D-C29F-440E-ACB8-78EE5A911882}"/>
            </c:ext>
          </c:extLst>
        </c:ser>
        <c:ser>
          <c:idx val="14"/>
          <c:order val="14"/>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E-C29F-440E-ACB8-78EE5A911882}"/>
            </c:ext>
          </c:extLst>
        </c:ser>
        <c:ser>
          <c:idx val="15"/>
          <c:order val="15"/>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0-8910-4B1B-90CA-D3C40149679C}"/>
            </c:ext>
          </c:extLst>
        </c:ser>
        <c:ser>
          <c:idx val="16"/>
          <c:order val="16"/>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1-8910-4B1B-90CA-D3C40149679C}"/>
            </c:ext>
          </c:extLst>
        </c:ser>
        <c:ser>
          <c:idx val="17"/>
          <c:order val="17"/>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0-0FF0-44D8-BC08-3A1DBCC1E57B}"/>
            </c:ext>
          </c:extLst>
        </c:ser>
        <c:dLbls>
          <c:showLegendKey val="0"/>
          <c:showVal val="0"/>
          <c:showCatName val="0"/>
          <c:showSerName val="0"/>
          <c:showPercent val="0"/>
          <c:showBubbleSize val="0"/>
        </c:dLbls>
        <c:gapWidth val="100"/>
        <c:overlap val="100"/>
        <c:axId val="436429712"/>
        <c:axId val="436430272"/>
      </c:barChart>
      <c:catAx>
        <c:axId val="436429712"/>
        <c:scaling>
          <c:orientation val="minMax"/>
        </c:scaling>
        <c:delete val="0"/>
        <c:axPos val="b"/>
        <c:numFmt formatCode="General" sourceLinked="1"/>
        <c:majorTickMark val="none"/>
        <c:minorTickMark val="none"/>
        <c:tickLblPos val="nextTo"/>
        <c:spPr>
          <a:ln>
            <a:solidFill>
              <a:schemeClr val="bg1">
                <a:lumMod val="85000"/>
              </a:schemeClr>
            </a:solidFill>
          </a:ln>
        </c:spPr>
        <c:crossAx val="436430272"/>
        <c:crosses val="autoZero"/>
        <c:auto val="1"/>
        <c:lblAlgn val="ctr"/>
        <c:lblOffset val="100"/>
        <c:noMultiLvlLbl val="0"/>
      </c:catAx>
      <c:valAx>
        <c:axId val="436430272"/>
        <c:scaling>
          <c:orientation val="minMax"/>
        </c:scaling>
        <c:delete val="0"/>
        <c:axPos val="l"/>
        <c:majorGridlines>
          <c:spPr>
            <a:ln>
              <a:solidFill>
                <a:sysClr val="window" lastClr="FFFFFF">
                  <a:lumMod val="85000"/>
                </a:sysClr>
              </a:solidFill>
              <a:prstDash val="sysDash"/>
            </a:ln>
          </c:spPr>
        </c:majorGridlines>
        <c:title>
          <c:tx>
            <c:strRef>
              <c:f>'Potential by Option'!#REF!</c:f>
              <c:strCache>
                <c:ptCount val="1"/>
                <c:pt idx="0">
                  <c:v>#REF!</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6429712"/>
        <c:crosses val="autoZero"/>
        <c:crossBetween val="between"/>
      </c:valAx>
    </c:plotArea>
    <c:legend>
      <c:legendPos val="r"/>
      <c:layout>
        <c:manualLayout>
          <c:xMode val="edge"/>
          <c:yMode val="edge"/>
          <c:x val="0.70823649454756921"/>
          <c:y val="3.584991416905503E-2"/>
          <c:w val="0.23178603799212302"/>
          <c:h val="0.86441802339181018"/>
        </c:manualLayout>
      </c:layout>
      <c:overlay val="0"/>
      <c:spPr>
        <a:solidFill>
          <a:sysClr val="window" lastClr="FFFFFF">
            <a:alpha val="60000"/>
          </a:sysClr>
        </a:solidFill>
        <a:ln>
          <a:noFill/>
        </a:ln>
      </c:spPr>
      <c:txPr>
        <a:bodyPr/>
        <a:lstStyle/>
        <a:p>
          <a:pPr>
            <a:defRPr sz="1100"/>
          </a:pPr>
          <a:endParaRPr lang="en-US"/>
        </a:p>
      </c:txPr>
    </c:legend>
    <c:plotVisOnly val="1"/>
    <c:dispBlanksAs val="gap"/>
    <c:showDLblsOverMax val="0"/>
  </c:chart>
  <c:spPr>
    <a:ln>
      <a:noFill/>
    </a:ln>
  </c:sp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'Potential by Option'!$B$3</c:f>
          <c:strCache>
            <c:ptCount val="1"/>
            <c:pt idx="0">
              <c:v>WA - Winter Potential</c:v>
            </c:pt>
          </c:strCache>
        </c:strRef>
      </c:tx>
      <c:layout>
        <c:manualLayout>
          <c:xMode val="edge"/>
          <c:yMode val="edge"/>
          <c:x val="0.19851983514006322"/>
          <c:y val="2.232382851901319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'Potential by Option'!$B$6</c:f>
              <c:strCache>
                <c:ptCount val="1"/>
                <c:pt idx="0">
                  <c:v>Behavioral</c:v>
                </c:pt>
              </c:strCache>
            </c:strRef>
          </c:tx>
          <c:spPr>
            <a:solidFill>
              <a:schemeClr val="accent5"/>
            </a:solidFill>
            <a:ln>
              <a:noFill/>
            </a:ln>
            <a:effectLst/>
          </c:spPr>
          <c:invertIfNegative val="0"/>
          <c:cat>
            <c:numRef>
              <c:f>'Potential by Option'!$C$3:$G$3</c:f>
              <c:numCache>
                <c:formatCode>General</c:formatCode>
                <c:ptCount val="5"/>
                <c:pt idx="0">
                  <c:v>2026</c:v>
                </c:pt>
                <c:pt idx="1">
                  <c:v>2027</c:v>
                </c:pt>
                <c:pt idx="2">
                  <c:v>2028</c:v>
                </c:pt>
                <c:pt idx="3">
                  <c:v>2035</c:v>
                </c:pt>
                <c:pt idx="4">
                  <c:v>2045</c:v>
                </c:pt>
              </c:numCache>
            </c:numRef>
          </c:cat>
          <c:val>
            <c:numRef>
              <c:f>'Potential by Option'!$C$6:$G$6</c:f>
              <c:numCache>
                <c:formatCode>#,##0.0;\-#,##0.0;\-;@</c:formatCode>
                <c:ptCount val="5"/>
                <c:pt idx="0">
                  <c:v>290.4788111444426</c:v>
                </c:pt>
                <c:pt idx="1">
                  <c:v>293.96023169694149</c:v>
                </c:pt>
                <c:pt idx="2">
                  <c:v>297.48460857430075</c:v>
                </c:pt>
                <c:pt idx="3">
                  <c:v>323.40451168633172</c:v>
                </c:pt>
                <c:pt idx="4">
                  <c:v>364.5254927837691</c:v>
                </c:pt>
              </c:numCache>
            </c:numRef>
          </c:val>
          <c:extLst>
            <c:ext xmlns:c16="http://schemas.microsoft.com/office/drawing/2014/chart" uri="{C3380CC4-5D6E-409C-BE32-E72D297353CC}">
              <c16:uniqueId val="{00000000-B4E1-48FE-AF09-9CB46498AF0A}"/>
            </c:ext>
          </c:extLst>
        </c:ser>
        <c:ser>
          <c:idx val="2"/>
          <c:order val="1"/>
          <c:tx>
            <c:strRef>
              <c:f>'Potential by Option'!$B$7</c:f>
              <c:strCache>
                <c:ptCount val="1"/>
                <c:pt idx="0">
                  <c:v>DLC Smart Thermostats - BYOT</c:v>
                </c:pt>
              </c:strCache>
            </c:strRef>
          </c:tx>
          <c:spPr>
            <a:solidFill>
              <a:schemeClr val="accent4"/>
            </a:solidFill>
            <a:ln>
              <a:noFill/>
            </a:ln>
            <a:effectLst/>
          </c:spPr>
          <c:invertIfNegative val="0"/>
          <c:cat>
            <c:numRef>
              <c:f>'Potential by Option'!$C$3:$G$3</c:f>
              <c:numCache>
                <c:formatCode>General</c:formatCode>
                <c:ptCount val="5"/>
                <c:pt idx="0">
                  <c:v>2026</c:v>
                </c:pt>
                <c:pt idx="1">
                  <c:v>2027</c:v>
                </c:pt>
                <c:pt idx="2">
                  <c:v>2028</c:v>
                </c:pt>
                <c:pt idx="3">
                  <c:v>2035</c:v>
                </c:pt>
                <c:pt idx="4">
                  <c:v>2045</c:v>
                </c:pt>
              </c:numCache>
            </c:numRef>
          </c:cat>
          <c:val>
            <c:numRef>
              <c:f>'Potential by Option'!$C$7:$G$7</c:f>
              <c:numCache>
                <c:formatCode>#,##0.0;\-#,##0.0;\-;@</c:formatCode>
                <c:ptCount val="5"/>
                <c:pt idx="0">
                  <c:v>1155.9002211864524</c:v>
                </c:pt>
                <c:pt idx="1">
                  <c:v>1509.1141565711318</c:v>
                </c:pt>
                <c:pt idx="2">
                  <c:v>1702.7533580106308</c:v>
                </c:pt>
                <c:pt idx="3">
                  <c:v>1865.4031839648442</c:v>
                </c:pt>
                <c:pt idx="4">
                  <c:v>2105.5367179960026</c:v>
                </c:pt>
              </c:numCache>
            </c:numRef>
          </c:val>
          <c:extLst xmlns:c15="http://schemas.microsoft.com/office/drawing/2012/chart">
            <c:ext xmlns:c16="http://schemas.microsoft.com/office/drawing/2014/chart" uri="{C3380CC4-5D6E-409C-BE32-E72D297353CC}">
              <c16:uniqueId val="{00000001-B4E1-48FE-AF09-9CB46498AF0A}"/>
            </c:ext>
          </c:extLst>
        </c:ser>
        <c:ser>
          <c:idx val="3"/>
          <c:order val="2"/>
          <c:tx>
            <c:strRef>
              <c:f>'Potential by Option'!$B$8</c:f>
              <c:strCache>
                <c:ptCount val="1"/>
                <c:pt idx="0">
                  <c:v>Time-of-Use</c:v>
                </c:pt>
              </c:strCache>
            </c:strRef>
          </c:tx>
          <c:spPr>
            <a:solidFill>
              <a:schemeClr val="accent6">
                <a:lumMod val="60000"/>
              </a:schemeClr>
            </a:solidFill>
            <a:ln>
              <a:noFill/>
            </a:ln>
            <a:effectLst/>
          </c:spPr>
          <c:invertIfNegative val="0"/>
          <c:cat>
            <c:numRef>
              <c:f>'Potential by Option'!$C$3:$G$3</c:f>
              <c:numCache>
                <c:formatCode>General</c:formatCode>
                <c:ptCount val="5"/>
                <c:pt idx="0">
                  <c:v>2026</c:v>
                </c:pt>
                <c:pt idx="1">
                  <c:v>2027</c:v>
                </c:pt>
                <c:pt idx="2">
                  <c:v>2028</c:v>
                </c:pt>
                <c:pt idx="3">
                  <c:v>2035</c:v>
                </c:pt>
                <c:pt idx="4">
                  <c:v>2045</c:v>
                </c:pt>
              </c:numCache>
            </c:numRef>
          </c:cat>
          <c:val>
            <c:numRef>
              <c:f>'Potential by Option'!$C$8:$G$8</c:f>
              <c:numCache>
                <c:formatCode>#,##0.0;\-#,##0.0;\-;@</c:formatCode>
                <c:ptCount val="5"/>
                <c:pt idx="0">
                  <c:v>154.55043446593939</c:v>
                </c:pt>
                <c:pt idx="1">
                  <c:v>201.22862216657381</c:v>
                </c:pt>
                <c:pt idx="2">
                  <c:v>226.42461605259732</c:v>
                </c:pt>
                <c:pt idx="3">
                  <c:v>247.34079558100811</c:v>
                </c:pt>
                <c:pt idx="4">
                  <c:v>280.68874723441229</c:v>
                </c:pt>
              </c:numCache>
            </c:numRef>
          </c:val>
          <c:extLst xmlns:c15="http://schemas.microsoft.com/office/drawing/2012/chart">
            <c:ext xmlns:c16="http://schemas.microsoft.com/office/drawing/2014/chart" uri="{C3380CC4-5D6E-409C-BE32-E72D297353CC}">
              <c16:uniqueId val="{00000002-B4E1-48FE-AF09-9CB46498AF0A}"/>
            </c:ext>
          </c:extLst>
        </c:ser>
        <c:ser>
          <c:idx val="4"/>
          <c:order val="3"/>
          <c:tx>
            <c:strRef>
              <c:f>'Potential by Option'!$B$9</c:f>
              <c:strCache>
                <c:ptCount val="1"/>
                <c:pt idx="0">
                  <c:v>Variable Peak Pricing</c:v>
                </c:pt>
              </c:strCache>
            </c:strRef>
          </c:tx>
          <c:spPr>
            <a:solidFill>
              <a:schemeClr val="accent5">
                <a:lumMod val="60000"/>
              </a:schemeClr>
            </a:solidFill>
            <a:ln>
              <a:noFill/>
            </a:ln>
            <a:effectLst/>
          </c:spPr>
          <c:invertIfNegative val="0"/>
          <c:cat>
            <c:numRef>
              <c:f>'Potential by Option'!$C$3:$G$3</c:f>
              <c:numCache>
                <c:formatCode>General</c:formatCode>
                <c:ptCount val="5"/>
                <c:pt idx="0">
                  <c:v>2026</c:v>
                </c:pt>
                <c:pt idx="1">
                  <c:v>2027</c:v>
                </c:pt>
                <c:pt idx="2">
                  <c:v>2028</c:v>
                </c:pt>
                <c:pt idx="3">
                  <c:v>2035</c:v>
                </c:pt>
                <c:pt idx="4">
                  <c:v>2045</c:v>
                </c:pt>
              </c:numCache>
            </c:numRef>
          </c:cat>
          <c:val>
            <c:numRef>
              <c:f>'Potential by Option'!$C$9:$G$9</c:f>
              <c:numCache>
                <c:formatCode>#,##0.0;\-#,##0.0;\-;@</c:formatCode>
                <c:ptCount val="5"/>
                <c:pt idx="0">
                  <c:v>794.02486319947195</c:v>
                </c:pt>
                <c:pt idx="1">
                  <c:v>1033.7711642628512</c:v>
                </c:pt>
                <c:pt idx="2">
                  <c:v>1163.1323320661306</c:v>
                </c:pt>
                <c:pt idx="3">
                  <c:v>1269.9836017651071</c:v>
                </c:pt>
                <c:pt idx="4">
                  <c:v>1440.2582898651988</c:v>
                </c:pt>
              </c:numCache>
            </c:numRef>
          </c:val>
          <c:extLst xmlns:c15="http://schemas.microsoft.com/office/drawing/2012/chart">
            <c:ext xmlns:c16="http://schemas.microsoft.com/office/drawing/2014/chart" uri="{C3380CC4-5D6E-409C-BE32-E72D297353CC}">
              <c16:uniqueId val="{00000003-B4E1-48FE-AF09-9CB46498AF0A}"/>
            </c:ext>
          </c:extLst>
        </c:ser>
        <c:ser>
          <c:idx val="0"/>
          <c:order val="4"/>
          <c:tx>
            <c:strRef>
              <c:f>'Potential by Option'!$B$10</c:f>
              <c:strCache>
                <c:ptCount val="1"/>
                <c:pt idx="0">
                  <c:v>Third Party Contracts</c:v>
                </c:pt>
              </c:strCache>
            </c:strRef>
          </c:tx>
          <c:spPr>
            <a:solidFill>
              <a:schemeClr val="accent6"/>
            </a:solidFill>
            <a:ln>
              <a:noFill/>
            </a:ln>
            <a:effectLst/>
          </c:spPr>
          <c:invertIfNegative val="0"/>
          <c:cat>
            <c:numRef>
              <c:f>'Potential by Option'!$C$3:$G$3</c:f>
              <c:numCache>
                <c:formatCode>General</c:formatCode>
                <c:ptCount val="5"/>
                <c:pt idx="0">
                  <c:v>2026</c:v>
                </c:pt>
                <c:pt idx="1">
                  <c:v>2027</c:v>
                </c:pt>
                <c:pt idx="2">
                  <c:v>2028</c:v>
                </c:pt>
                <c:pt idx="3">
                  <c:v>2035</c:v>
                </c:pt>
                <c:pt idx="4">
                  <c:v>2045</c:v>
                </c:pt>
              </c:numCache>
            </c:numRef>
          </c:cat>
          <c:val>
            <c:numRef>
              <c:f>'Potential by Option'!$C$10:$G$10</c:f>
              <c:numCache>
                <c:formatCode>#,##0.0;\-#,##0.0;\-;@</c:formatCode>
                <c:ptCount val="5"/>
                <c:pt idx="0">
                  <c:v>11.634845697778692</c:v>
                </c:pt>
                <c:pt idx="1">
                  <c:v>11.850319072116349</c:v>
                </c:pt>
                <c:pt idx="2">
                  <c:v>12.069782939861003</c:v>
                </c:pt>
                <c:pt idx="3">
                  <c:v>13.724147329360489</c:v>
                </c:pt>
                <c:pt idx="4">
                  <c:v>16.48843859023011</c:v>
                </c:pt>
              </c:numCache>
            </c:numRef>
          </c:val>
          <c:extLst xmlns:c15="http://schemas.microsoft.com/office/drawing/2012/chart">
            <c:ext xmlns:c16="http://schemas.microsoft.com/office/drawing/2014/chart" uri="{C3380CC4-5D6E-409C-BE32-E72D297353CC}">
              <c16:uniqueId val="{00000004-B4E1-48FE-AF09-9CB46498AF0A}"/>
            </c:ext>
          </c:extLst>
        </c:ser>
        <c:dLbls>
          <c:showLegendKey val="0"/>
          <c:showVal val="0"/>
          <c:showCatName val="0"/>
          <c:showSerName val="0"/>
          <c:showPercent val="0"/>
          <c:showBubbleSize val="0"/>
        </c:dLbls>
        <c:gapWidth val="100"/>
        <c:overlap val="100"/>
        <c:axId val="436130320"/>
        <c:axId val="436130880"/>
        <c:extLst>
          <c:ext xmlns:c15="http://schemas.microsoft.com/office/drawing/2012/chart" uri="{02D57815-91ED-43cb-92C2-25804820EDAC}">
            <c15:filteredBarSeries>
              <c15:ser>
                <c:idx val="5"/>
                <c:order val="5"/>
                <c:tx>
                  <c:strRef>
                    <c:extLst>
                      <c:ext uri="{02D57815-91ED-43cb-92C2-25804820EDAC}">
                        <c15:formulaRef>
                          <c15:sqref>'Potential by Option'!$B$11</c15:sqref>
                        </c15:formulaRef>
                      </c:ext>
                    </c:extLst>
                    <c:strCache>
                      <c:ptCount val="1"/>
                    </c:strCache>
                  </c:strRef>
                </c:tx>
                <c:spPr>
                  <a:solidFill>
                    <a:schemeClr val="accent4">
                      <a:lumMod val="60000"/>
                    </a:schemeClr>
                  </a:solidFill>
                  <a:ln>
                    <a:noFill/>
                  </a:ln>
                  <a:effectLst/>
                </c:spPr>
                <c:invertIfNegative val="0"/>
                <c:cat>
                  <c:numRef>
                    <c:extLst>
                      <c:ext uri="{02D57815-91ED-43cb-92C2-25804820EDAC}">
                        <c15:formulaRef>
                          <c15:sqref>'Potential by Option'!$C$3:$G$3</c15:sqref>
                        </c15:formulaRef>
                      </c:ext>
                    </c:extLst>
                    <c:numCache>
                      <c:formatCode>General</c:formatCode>
                      <c:ptCount val="5"/>
                      <c:pt idx="0">
                        <c:v>2026</c:v>
                      </c:pt>
                      <c:pt idx="1">
                        <c:v>2027</c:v>
                      </c:pt>
                      <c:pt idx="2">
                        <c:v>2028</c:v>
                      </c:pt>
                      <c:pt idx="3">
                        <c:v>2035</c:v>
                      </c:pt>
                      <c:pt idx="4">
                        <c:v>2045</c:v>
                      </c:pt>
                    </c:numCache>
                  </c:numRef>
                </c:cat>
                <c:val>
                  <c:numRef>
                    <c:extLst>
                      <c:ext uri="{02D57815-91ED-43cb-92C2-25804820EDAC}">
                        <c15:formulaRef>
                          <c15:sqref>'Potential by Option'!$C$11:$G$11</c15:sqref>
                        </c15:formulaRef>
                      </c:ext>
                    </c:extLst>
                    <c:numCache>
                      <c:formatCode>#,##0.0;\-#,##0.0;\-;@</c:formatCode>
                      <c:ptCount val="5"/>
                    </c:numCache>
                  </c:numRef>
                </c:val>
                <c:extLst>
                  <c:ext xmlns:c16="http://schemas.microsoft.com/office/drawing/2014/chart" uri="{C3380CC4-5D6E-409C-BE32-E72D297353CC}">
                    <c16:uniqueId val="{00000005-B4E1-48FE-AF09-9CB46498AF0A}"/>
                  </c:ext>
                </c:extLst>
              </c15:ser>
            </c15:filteredBarSeries>
          </c:ext>
        </c:extLst>
      </c:barChart>
      <c:catAx>
        <c:axId val="4361303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880"/>
        <c:crosses val="autoZero"/>
        <c:auto val="1"/>
        <c:lblAlgn val="ctr"/>
        <c:lblOffset val="100"/>
        <c:noMultiLvlLbl val="0"/>
      </c:catAx>
      <c:valAx>
        <c:axId val="4361308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"Achievable Potential (MW)"</c:f>
              <c:strCache>
                <c:ptCount val="1"/>
                <c:pt idx="0">
                  <c:v>Achievable Potential (MW)</c:v>
                </c:pt>
              </c:strCache>
            </c:strRef>
          </c:tx>
          <c:layout>
            <c:manualLayout>
              <c:xMode val="edge"/>
              <c:yMode val="edge"/>
              <c:x val="1.7071172617594204E-2"/>
              <c:y val="0.2827699531321151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320"/>
        <c:crosses val="autoZero"/>
        <c:crossBetween val="between"/>
      </c:valAx>
      <c:spPr>
        <a:solidFill>
          <a:schemeClr val="bg1"/>
        </a:solidFill>
        <a:ln>
          <a:noFill/>
        </a:ln>
        <a:effectLst/>
      </c:spPr>
    </c:plotArea>
    <c:legend>
      <c:legendPos val="r"/>
      <c:layout>
        <c:manualLayout>
          <c:xMode val="edge"/>
          <c:yMode val="edge"/>
          <c:x val="0.75528877598878585"/>
          <c:y val="4.7489099810246131E-3"/>
          <c:w val="0.24160868605317229"/>
          <c:h val="0.9692237971482602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121" l="0.70000000000000062" r="0.70000000000000062" t="0.7500000000000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WA Winter DR Potential in 2045</a:t>
            </a:r>
          </a:p>
        </c:rich>
      </c:tx>
      <c:overlay val="0"/>
      <c:spPr>
        <a:noFill/>
        <a:ln>
          <a:noFill/>
        </a:ln>
        <a:effectLst/>
      </c:spPr>
      <c:txPr>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3360233413798881"/>
          <c:y val="0.16060434289072764"/>
          <c:w val="0.72388105435228522"/>
          <c:h val="0.60914199529813073"/>
        </c:manualLayout>
      </c:layout>
      <c:barChart>
        <c:barDir val="bar"/>
        <c:grouping val="stacked"/>
        <c:varyColors val="0"/>
        <c:ser>
          <c:idx val="0"/>
          <c:order val="0"/>
          <c:tx>
            <c:strRef>
              <c:f>'Potential by Option'!$C$77</c:f>
              <c:strCache>
                <c:ptCount val="1"/>
                <c:pt idx="0">
                  <c:v>WA</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0-2CF2-4A42-8B24-9C67565BDA07}"/>
              </c:ext>
            </c:extLst>
          </c:dPt>
          <c:dPt>
            <c:idx val="1"/>
            <c:invertIfNegative val="0"/>
            <c:bubble3D val="0"/>
            <c:extLst>
              <c:ext xmlns:c16="http://schemas.microsoft.com/office/drawing/2014/chart" uri="{C3380CC4-5D6E-409C-BE32-E72D297353CC}">
                <c16:uniqueId val="{00000001-2CF2-4A42-8B24-9C67565BDA07}"/>
              </c:ext>
            </c:extLst>
          </c:dPt>
          <c:dPt>
            <c:idx val="2"/>
            <c:invertIfNegative val="0"/>
            <c:bubble3D val="0"/>
            <c:extLst>
              <c:ext xmlns:c16="http://schemas.microsoft.com/office/drawing/2014/chart" uri="{C3380CC4-5D6E-409C-BE32-E72D297353CC}">
                <c16:uniqueId val="{00000002-2CF2-4A42-8B24-9C67565BDA07}"/>
              </c:ext>
            </c:extLst>
          </c:dPt>
          <c:dPt>
            <c:idx val="3"/>
            <c:invertIfNegative val="0"/>
            <c:bubble3D val="0"/>
            <c:extLst>
              <c:ext xmlns:c16="http://schemas.microsoft.com/office/drawing/2014/chart" uri="{C3380CC4-5D6E-409C-BE32-E72D297353CC}">
                <c16:uniqueId val="{00000003-2CF2-4A42-8B24-9C67565BDA07}"/>
              </c:ext>
            </c:extLst>
          </c:dPt>
          <c:dPt>
            <c:idx val="4"/>
            <c:invertIfNegative val="0"/>
            <c:bubble3D val="0"/>
            <c:extLst>
              <c:ext xmlns:c16="http://schemas.microsoft.com/office/drawing/2014/chart" uri="{C3380CC4-5D6E-409C-BE32-E72D297353CC}">
                <c16:uniqueId val="{00000004-2CF2-4A42-8B24-9C67565BDA07}"/>
              </c:ext>
            </c:extLst>
          </c:dPt>
          <c:dPt>
            <c:idx val="5"/>
            <c:invertIfNegative val="0"/>
            <c:bubble3D val="0"/>
            <c:extLst>
              <c:ext xmlns:c16="http://schemas.microsoft.com/office/drawing/2014/chart" uri="{C3380CC4-5D6E-409C-BE32-E72D297353CC}">
                <c16:uniqueId val="{00000006-2CF2-4A42-8B24-9C67565BDA07}"/>
              </c:ext>
            </c:extLst>
          </c:dPt>
          <c:dPt>
            <c:idx val="7"/>
            <c:invertIfNegative val="0"/>
            <c:bubble3D val="0"/>
            <c:extLst>
              <c:ext xmlns:c16="http://schemas.microsoft.com/office/drawing/2014/chart" uri="{C3380CC4-5D6E-409C-BE32-E72D297353CC}">
                <c16:uniqueId val="{00000007-2CF2-4A42-8B24-9C67565BDA07}"/>
              </c:ext>
            </c:extLst>
          </c:dPt>
          <c:dPt>
            <c:idx val="9"/>
            <c:invertIfNegative val="0"/>
            <c:bubble3D val="0"/>
            <c:extLst>
              <c:ext xmlns:c16="http://schemas.microsoft.com/office/drawing/2014/chart" uri="{C3380CC4-5D6E-409C-BE32-E72D297353CC}">
                <c16:uniqueId val="{00000008-2CF2-4A42-8B24-9C67565BDA07}"/>
              </c:ext>
            </c:extLst>
          </c:dPt>
          <c:dPt>
            <c:idx val="10"/>
            <c:invertIfNegative val="0"/>
            <c:bubble3D val="0"/>
            <c:extLst>
              <c:ext xmlns:c16="http://schemas.microsoft.com/office/drawing/2014/chart" uri="{C3380CC4-5D6E-409C-BE32-E72D297353CC}">
                <c16:uniqueId val="{00000009-2CF2-4A42-8B24-9C67565BDA07}"/>
              </c:ext>
            </c:extLst>
          </c:dPt>
          <c:cat>
            <c:strRef>
              <c:extLst>
                <c:ext xmlns:c15="http://schemas.microsoft.com/office/drawing/2012/chart" uri="{02D57815-91ED-43cb-92C2-25804820EDAC}">
                  <c15:fullRef>
                    <c15:sqref>'Potential by Option'!$B$79:$B$86</c15:sqref>
                  </c15:fullRef>
                </c:ext>
              </c:extLst>
              <c:f>'Potential by Option'!$B$79:$B$83</c:f>
              <c:strCache>
                <c:ptCount val="5"/>
                <c:pt idx="0">
                  <c:v>Behavioral</c:v>
                </c:pt>
                <c:pt idx="1">
                  <c:v>DLC Smart Thermostats - BYOT</c:v>
                </c:pt>
                <c:pt idx="2">
                  <c:v>Time-of-Use</c:v>
                </c:pt>
                <c:pt idx="3">
                  <c:v>Variable Peak Pricing</c:v>
                </c:pt>
                <c:pt idx="4">
                  <c:v>Third Party Contracts</c:v>
                </c:pt>
              </c:strCache>
            </c:strRef>
          </c:cat>
          <c:val>
            <c:numRef>
              <c:extLst>
                <c:ext xmlns:c15="http://schemas.microsoft.com/office/drawing/2012/chart" uri="{02D57815-91ED-43cb-92C2-25804820EDAC}">
                  <c15:fullRef>
                    <c15:sqref>'Potential by Option'!$F$79:$F$86</c15:sqref>
                  </c15:fullRef>
                </c:ext>
              </c:extLst>
              <c:f>'Potential by Option'!$F$79:$F$83</c:f>
              <c:numCache>
                <c:formatCode>0.0000</c:formatCode>
                <c:ptCount val="5"/>
                <c:pt idx="0">
                  <c:v>364.5254927837691</c:v>
                </c:pt>
                <c:pt idx="1">
                  <c:v>2105.5367179960026</c:v>
                </c:pt>
                <c:pt idx="2">
                  <c:v>280.68874723441229</c:v>
                </c:pt>
                <c:pt idx="3">
                  <c:v>1440.2582898651988</c:v>
                </c:pt>
                <c:pt idx="4">
                  <c:v>16.48843859023011</c:v>
                </c:pt>
              </c:numCache>
            </c:numRef>
          </c:val>
          <c:extLst>
            <c:ext xmlns:c15="http://schemas.microsoft.com/office/drawing/2012/chart" uri="{02D57815-91ED-43cb-92C2-25804820EDAC}">
              <c15:categoryFilterExceptions>
                <c15:categoryFilterException>
                  <c15:sqref>'Potential by Option'!$F$84</c15:sqref>
                  <c15:invertIfNegative val="0"/>
                  <c15:bubble3D val="0"/>
                </c15:categoryFilterException>
                <c15:categoryFilterException>
                  <c15:sqref>'Potential by Option'!$F$85</c15:sqref>
                  <c15:invertIfNegative val="0"/>
                  <c15:bubble3D val="0"/>
                </c15:categoryFilterException>
                <c15:categoryFilterException>
                  <c15:sqref>'Potential by Option'!$F$86</c15:sqref>
                  <c15:invertIfNegative val="0"/>
                  <c15:bubble3D val="0"/>
                </c15:categoryFilterException>
              </c15:categoryFilterExceptions>
            </c:ext>
            <c:ext xmlns:c16="http://schemas.microsoft.com/office/drawing/2014/chart" uri="{C3380CC4-5D6E-409C-BE32-E72D297353CC}">
              <c16:uniqueId val="{0000000A-2CF2-4A42-8B24-9C67565BDA07}"/>
            </c:ext>
          </c:extLst>
        </c:ser>
        <c:dLbls>
          <c:showLegendKey val="0"/>
          <c:showVal val="0"/>
          <c:showCatName val="0"/>
          <c:showSerName val="0"/>
          <c:showPercent val="0"/>
          <c:showBubbleSize val="0"/>
        </c:dLbls>
        <c:gapWidth val="150"/>
        <c:overlap val="100"/>
        <c:axId val="701290608"/>
        <c:axId val="613837088"/>
      </c:barChart>
      <c:catAx>
        <c:axId val="70129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613837088"/>
        <c:crosses val="autoZero"/>
        <c:auto val="1"/>
        <c:lblAlgn val="ctr"/>
        <c:lblOffset val="100"/>
        <c:noMultiLvlLbl val="0"/>
      </c:catAx>
      <c:valAx>
        <c:axId val="613837088"/>
        <c:scaling>
          <c:orientation val="minMax"/>
        </c:scaling>
        <c:delete val="0"/>
        <c:axPos val="b"/>
        <c:majorGridlines>
          <c:spPr>
            <a:ln w="9525" cap="flat" cmpd="sng" algn="ctr">
              <a:solidFill>
                <a:schemeClr val="accent3">
                  <a:lumMod val="20000"/>
                  <a:lumOff val="80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Achievable Potential (Therms)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numFmt formatCode="General"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701290608"/>
        <c:crosses val="max"/>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solidFill>
        <a:schemeClr val="tx1">
          <a:tint val="75000"/>
          <a:shade val="95000"/>
          <a:satMod val="105000"/>
        </a:schemeClr>
      </a:solidFill>
      <a:prstDash val="solid"/>
      <a:round/>
    </a:ln>
    <a:effectLst/>
  </c:spPr>
  <c:txPr>
    <a:bodyPr/>
    <a:lstStyle/>
    <a:p>
      <a:pPr>
        <a:defRPr sz="1100" b="0">
          <a:solidFill>
            <a:schemeClr val="tx1">
              <a:lumMod val="75000"/>
              <a:lumOff val="25000"/>
            </a:schemeClr>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'Potential by Option'!$I$3</c:f>
          <c:strCache>
            <c:ptCount val="1"/>
            <c:pt idx="0">
              <c:v>ID - Winter Potential</c:v>
            </c:pt>
          </c:strCache>
        </c:strRef>
      </c:tx>
      <c:layout>
        <c:manualLayout>
          <c:xMode val="edge"/>
          <c:yMode val="edge"/>
          <c:x val="0.19851983514006322"/>
          <c:y val="2.232382851901319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2"/>
          <c:order val="1"/>
          <c:tx>
            <c:strRef>
              <c:f>'Potential by Option'!$I$7</c:f>
              <c:strCache>
                <c:ptCount val="1"/>
                <c:pt idx="0">
                  <c:v>DLC Smart Thermostats - BYOT</c:v>
                </c:pt>
              </c:strCache>
            </c:strRef>
          </c:tx>
          <c:spPr>
            <a:solidFill>
              <a:schemeClr val="accent4"/>
            </a:solidFill>
            <a:ln>
              <a:noFill/>
            </a:ln>
            <a:effectLst/>
          </c:spPr>
          <c:invertIfNegative val="0"/>
          <c:cat>
            <c:numRef>
              <c:f>'Potential by Option'!$J$3:$N$3</c:f>
              <c:numCache>
                <c:formatCode>General</c:formatCode>
                <c:ptCount val="5"/>
                <c:pt idx="0">
                  <c:v>2026</c:v>
                </c:pt>
                <c:pt idx="1">
                  <c:v>2027</c:v>
                </c:pt>
                <c:pt idx="2">
                  <c:v>2028</c:v>
                </c:pt>
                <c:pt idx="3">
                  <c:v>2035</c:v>
                </c:pt>
                <c:pt idx="4">
                  <c:v>2045</c:v>
                </c:pt>
              </c:numCache>
            </c:numRef>
          </c:cat>
          <c:val>
            <c:numRef>
              <c:f>'Potential by Option'!$J$7:$N$7</c:f>
              <c:numCache>
                <c:formatCode>#,##0.0;\-#,##0.0;\-;@</c:formatCode>
                <c:ptCount val="5"/>
                <c:pt idx="0">
                  <c:v>622.04895029283716</c:v>
                </c:pt>
                <c:pt idx="1">
                  <c:v>812.64855525085875</c:v>
                </c:pt>
                <c:pt idx="2">
                  <c:v>916.72883278892141</c:v>
                </c:pt>
                <c:pt idx="3">
                  <c:v>1014.7815720914895</c:v>
                </c:pt>
                <c:pt idx="4">
                  <c:v>1172.8011939697192</c:v>
                </c:pt>
              </c:numCache>
            </c:numRef>
          </c:val>
          <c:extLst xmlns:c15="http://schemas.microsoft.com/office/drawing/2012/chart">
            <c:ext xmlns:c16="http://schemas.microsoft.com/office/drawing/2014/chart" uri="{C3380CC4-5D6E-409C-BE32-E72D297353CC}">
              <c16:uniqueId val="{00000001-5033-4A86-BA15-7C331E706449}"/>
            </c:ext>
          </c:extLst>
        </c:ser>
        <c:ser>
          <c:idx val="0"/>
          <c:order val="4"/>
          <c:tx>
            <c:strRef>
              <c:f>'Potential by Option'!$I$10</c:f>
              <c:strCache>
                <c:ptCount val="1"/>
                <c:pt idx="0">
                  <c:v>Third Party Contracts</c:v>
                </c:pt>
              </c:strCache>
            </c:strRef>
          </c:tx>
          <c:spPr>
            <a:solidFill>
              <a:schemeClr val="accent6"/>
            </a:solidFill>
            <a:ln>
              <a:noFill/>
            </a:ln>
            <a:effectLst/>
          </c:spPr>
          <c:invertIfNegative val="0"/>
          <c:cat>
            <c:numRef>
              <c:f>'Potential by Option'!$J$3:$N$3</c:f>
              <c:numCache>
                <c:formatCode>General</c:formatCode>
                <c:ptCount val="5"/>
                <c:pt idx="0">
                  <c:v>2026</c:v>
                </c:pt>
                <c:pt idx="1">
                  <c:v>2027</c:v>
                </c:pt>
                <c:pt idx="2">
                  <c:v>2028</c:v>
                </c:pt>
                <c:pt idx="3">
                  <c:v>2035</c:v>
                </c:pt>
                <c:pt idx="4">
                  <c:v>2045</c:v>
                </c:pt>
              </c:numCache>
            </c:numRef>
          </c:cat>
          <c:val>
            <c:numRef>
              <c:f>'Potential by Option'!$J$10:$N$10</c:f>
              <c:numCache>
                <c:formatCode>#,##0.0;\-#,##0.0;\-;@</c:formatCode>
                <c:ptCount val="5"/>
                <c:pt idx="0">
                  <c:v>8.492795461998071</c:v>
                </c:pt>
                <c:pt idx="1">
                  <c:v>8.4961401713701363</c:v>
                </c:pt>
                <c:pt idx="2">
                  <c:v>8.4994861979858385</c:v>
                </c:pt>
                <c:pt idx="3">
                  <c:v>8.5229453107199316</c:v>
                </c:pt>
                <c:pt idx="4">
                  <c:v>8.5565706922090481</c:v>
                </c:pt>
              </c:numCache>
            </c:numRef>
          </c:val>
          <c:extLst xmlns:c15="http://schemas.microsoft.com/office/drawing/2012/chart">
            <c:ext xmlns:c16="http://schemas.microsoft.com/office/drawing/2014/chart" uri="{C3380CC4-5D6E-409C-BE32-E72D297353CC}">
              <c16:uniqueId val="{00000004-5033-4A86-BA15-7C331E706449}"/>
            </c:ext>
          </c:extLst>
        </c:ser>
        <c:dLbls>
          <c:showLegendKey val="0"/>
          <c:showVal val="0"/>
          <c:showCatName val="0"/>
          <c:showSerName val="0"/>
          <c:showPercent val="0"/>
          <c:showBubbleSize val="0"/>
        </c:dLbls>
        <c:gapWidth val="100"/>
        <c:overlap val="100"/>
        <c:axId val="436130320"/>
        <c:axId val="436130880"/>
        <c:extLst>
          <c:ext xmlns:c15="http://schemas.microsoft.com/office/drawing/2012/chart" uri="{02D57815-91ED-43cb-92C2-25804820EDAC}">
            <c15:filteredBarSeries>
              <c15:ser>
                <c:idx val="1"/>
                <c:order val="0"/>
                <c:tx>
                  <c:strRef>
                    <c:extLst>
                      <c:ext uri="{02D57815-91ED-43cb-92C2-25804820EDAC}">
                        <c15:formulaRef>
                          <c15:sqref>'Potential by Option'!$I$6</c15:sqref>
                        </c15:formulaRef>
                      </c:ext>
                    </c:extLst>
                    <c:strCache>
                      <c:ptCount val="1"/>
                      <c:pt idx="0">
                        <c:v>Behavioral</c:v>
                      </c:pt>
                    </c:strCache>
                  </c:strRef>
                </c:tx>
                <c:spPr>
                  <a:solidFill>
                    <a:schemeClr val="accent5"/>
                  </a:solidFill>
                  <a:ln>
                    <a:noFill/>
                  </a:ln>
                  <a:effectLst/>
                </c:spPr>
                <c:invertIfNegative val="0"/>
                <c:cat>
                  <c:numRef>
                    <c:extLst>
                      <c:ext uri="{02D57815-91ED-43cb-92C2-25804820EDAC}">
                        <c15:formulaRef>
                          <c15:sqref>'Potential by Option'!$J$3:$N$3</c15:sqref>
                        </c15:formulaRef>
                      </c:ext>
                    </c:extLst>
                    <c:numCache>
                      <c:formatCode>General</c:formatCode>
                      <c:ptCount val="5"/>
                      <c:pt idx="0">
                        <c:v>2026</c:v>
                      </c:pt>
                      <c:pt idx="1">
                        <c:v>2027</c:v>
                      </c:pt>
                      <c:pt idx="2">
                        <c:v>2028</c:v>
                      </c:pt>
                      <c:pt idx="3">
                        <c:v>2035</c:v>
                      </c:pt>
                      <c:pt idx="4">
                        <c:v>2045</c:v>
                      </c:pt>
                    </c:numCache>
                  </c:numRef>
                </c:cat>
                <c:val>
                  <c:numRef>
                    <c:extLst>
                      <c:ext uri="{02D57815-91ED-43cb-92C2-25804820EDAC}">
                        <c15:formulaRef>
                          <c15:sqref>'Potential by Option'!$J$6:$N$6</c15:sqref>
                        </c15:formulaRef>
                      </c:ext>
                    </c:extLst>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033-4A86-BA15-7C331E706449}"/>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'Potential by Option'!$I$8</c15:sqref>
                        </c15:formulaRef>
                      </c:ext>
                    </c:extLst>
                    <c:strCache>
                      <c:ptCount val="1"/>
                      <c:pt idx="0">
                        <c:v>Time-of-Use</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'Potential by Option'!$J$3:$N$3</c15:sqref>
                        </c15:formulaRef>
                      </c:ext>
                    </c:extLst>
                    <c:numCache>
                      <c:formatCode>General</c:formatCode>
                      <c:ptCount val="5"/>
                      <c:pt idx="0">
                        <c:v>2026</c:v>
                      </c:pt>
                      <c:pt idx="1">
                        <c:v>2027</c:v>
                      </c:pt>
                      <c:pt idx="2">
                        <c:v>2028</c:v>
                      </c:pt>
                      <c:pt idx="3">
                        <c:v>2035</c:v>
                      </c:pt>
                      <c:pt idx="4">
                        <c:v>2045</c:v>
                      </c:pt>
                    </c:numCache>
                  </c:numRef>
                </c:cat>
                <c:val>
                  <c:numRef>
                    <c:extLst xmlns:c15="http://schemas.microsoft.com/office/drawing/2012/chart">
                      <c:ext xmlns:c15="http://schemas.microsoft.com/office/drawing/2012/chart" uri="{02D57815-91ED-43cb-92C2-25804820EDAC}">
                        <c15:formulaRef>
                          <c15:sqref>'Potential by Option'!$J$8:$N$8</c15:sqref>
                        </c15:formulaRef>
                      </c:ext>
                    </c:extLst>
                    <c:numCache>
                      <c:formatCode>#,##0.0;\-#,##0.0;\-;@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5033-4A86-BA15-7C331E706449}"/>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'Potential by Option'!$I$9</c15:sqref>
                        </c15:formulaRef>
                      </c:ext>
                    </c:extLst>
                    <c:strCache>
                      <c:ptCount val="1"/>
                      <c:pt idx="0">
                        <c:v>Variable Peak Pricing</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'Potential by Option'!$J$3:$N$3</c15:sqref>
                        </c15:formulaRef>
                      </c:ext>
                    </c:extLst>
                    <c:numCache>
                      <c:formatCode>General</c:formatCode>
                      <c:ptCount val="5"/>
                      <c:pt idx="0">
                        <c:v>2026</c:v>
                      </c:pt>
                      <c:pt idx="1">
                        <c:v>2027</c:v>
                      </c:pt>
                      <c:pt idx="2">
                        <c:v>2028</c:v>
                      </c:pt>
                      <c:pt idx="3">
                        <c:v>2035</c:v>
                      </c:pt>
                      <c:pt idx="4">
                        <c:v>2045</c:v>
                      </c:pt>
                    </c:numCache>
                  </c:numRef>
                </c:cat>
                <c:val>
                  <c:numRef>
                    <c:extLst xmlns:c15="http://schemas.microsoft.com/office/drawing/2012/chart">
                      <c:ext xmlns:c15="http://schemas.microsoft.com/office/drawing/2012/chart" uri="{02D57815-91ED-43cb-92C2-25804820EDAC}">
                        <c15:formulaRef>
                          <c15:sqref>'Potential by Option'!$J$9:$N$9</c15:sqref>
                        </c15:formulaRef>
                      </c:ext>
                    </c:extLst>
                    <c:numCache>
                      <c:formatCode>#,##0.0;\-#,##0.0;\-;@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5033-4A86-BA15-7C331E706449}"/>
                  </c:ext>
                </c:extLst>
              </c15:ser>
            </c15:filteredBarSeries>
          </c:ext>
        </c:extLst>
      </c:barChart>
      <c:catAx>
        <c:axId val="4361303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880"/>
        <c:crosses val="autoZero"/>
        <c:auto val="1"/>
        <c:lblAlgn val="ctr"/>
        <c:lblOffset val="100"/>
        <c:noMultiLvlLbl val="0"/>
      </c:catAx>
      <c:valAx>
        <c:axId val="4361308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"Achievable Potential (MW)"</c:f>
              <c:strCache>
                <c:ptCount val="1"/>
                <c:pt idx="0">
                  <c:v>Achievable Potential (MW)</c:v>
                </c:pt>
              </c:strCache>
            </c:strRef>
          </c:tx>
          <c:layout>
            <c:manualLayout>
              <c:xMode val="edge"/>
              <c:yMode val="edge"/>
              <c:x val="1.7071172617594204E-2"/>
              <c:y val="0.2827699531321151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320"/>
        <c:crosses val="autoZero"/>
        <c:crossBetween val="between"/>
      </c:valAx>
      <c:spPr>
        <a:solidFill>
          <a:schemeClr val="bg1"/>
        </a:solidFill>
        <a:ln>
          <a:noFill/>
        </a:ln>
        <a:effectLst/>
      </c:spPr>
    </c:plotArea>
    <c:legend>
      <c:legendPos val="r"/>
      <c:layout>
        <c:manualLayout>
          <c:xMode val="edge"/>
          <c:yMode val="edge"/>
          <c:x val="0.75051216887675642"/>
          <c:y val="1.9268045214856307E-2"/>
          <c:w val="0.24160868605317229"/>
          <c:h val="0.969901763587311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121" l="0.70000000000000062" r="0.70000000000000062" t="0.7500000000000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ID Winter DR Potential in 2045</a:t>
            </a:r>
          </a:p>
        </c:rich>
      </c:tx>
      <c:overlay val="0"/>
      <c:spPr>
        <a:noFill/>
        <a:ln>
          <a:noFill/>
        </a:ln>
        <a:effectLst/>
      </c:spPr>
      <c:txPr>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stacked"/>
        <c:varyColors val="0"/>
        <c:ser>
          <c:idx val="0"/>
          <c:order val="0"/>
          <c:tx>
            <c:strRef>
              <c:f>'Potential by Option'!$G$77</c:f>
              <c:strCache>
                <c:ptCount val="1"/>
                <c:pt idx="0">
                  <c:v>ID</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1-1AE5-4B3D-A6EC-EFFFA263B868}"/>
              </c:ext>
            </c:extLst>
          </c:dPt>
          <c:dPt>
            <c:idx val="1"/>
            <c:invertIfNegative val="0"/>
            <c:bubble3D val="0"/>
            <c:extLst>
              <c:ext xmlns:c16="http://schemas.microsoft.com/office/drawing/2014/chart" uri="{C3380CC4-5D6E-409C-BE32-E72D297353CC}">
                <c16:uniqueId val="{00000004-1AE5-4B3D-A6EC-EFFFA263B868}"/>
              </c:ext>
            </c:extLst>
          </c:dPt>
          <c:dPt>
            <c:idx val="2"/>
            <c:invertIfNegative val="0"/>
            <c:bubble3D val="0"/>
            <c:extLst>
              <c:ext xmlns:c16="http://schemas.microsoft.com/office/drawing/2014/chart" uri="{C3380CC4-5D6E-409C-BE32-E72D297353CC}">
                <c16:uniqueId val="{00000006-1AE5-4B3D-A6EC-EFFFA263B868}"/>
              </c:ext>
            </c:extLst>
          </c:dPt>
          <c:dPt>
            <c:idx val="4"/>
            <c:invertIfNegative val="0"/>
            <c:bubble3D val="0"/>
            <c:extLst>
              <c:ext xmlns:c16="http://schemas.microsoft.com/office/drawing/2014/chart" uri="{C3380CC4-5D6E-409C-BE32-E72D297353CC}">
                <c16:uniqueId val="{00000007-1AE5-4B3D-A6EC-EFFFA263B868}"/>
              </c:ext>
            </c:extLst>
          </c:dPt>
          <c:dPt>
            <c:idx val="6"/>
            <c:invertIfNegative val="0"/>
            <c:bubble3D val="0"/>
            <c:extLst>
              <c:ext xmlns:c16="http://schemas.microsoft.com/office/drawing/2014/chart" uri="{C3380CC4-5D6E-409C-BE32-E72D297353CC}">
                <c16:uniqueId val="{00000008-1AE5-4B3D-A6EC-EFFFA263B868}"/>
              </c:ext>
            </c:extLst>
          </c:dPt>
          <c:dPt>
            <c:idx val="7"/>
            <c:invertIfNegative val="0"/>
            <c:bubble3D val="0"/>
            <c:extLst>
              <c:ext xmlns:c16="http://schemas.microsoft.com/office/drawing/2014/chart" uri="{C3380CC4-5D6E-409C-BE32-E72D297353CC}">
                <c16:uniqueId val="{00000009-1AE5-4B3D-A6EC-EFFFA263B868}"/>
              </c:ext>
            </c:extLst>
          </c:dPt>
          <c:cat>
            <c:strRef>
              <c:extLst>
                <c:ext xmlns:c15="http://schemas.microsoft.com/office/drawing/2012/chart" uri="{02D57815-91ED-43cb-92C2-25804820EDAC}">
                  <c15:fullRef>
                    <c15:sqref>'Potential by Option'!$B$79:$B$86</c15:sqref>
                  </c15:fullRef>
                </c:ext>
              </c:extLst>
              <c:f>('Potential by Option'!$B$80,'Potential by Option'!$B$83)</c:f>
              <c:strCache>
                <c:ptCount val="2"/>
                <c:pt idx="0">
                  <c:v>DLC Smart Thermostats - BYOT</c:v>
                </c:pt>
                <c:pt idx="1">
                  <c:v>Third Party Contracts</c:v>
                </c:pt>
              </c:strCache>
            </c:strRef>
          </c:cat>
          <c:val>
            <c:numRef>
              <c:extLst>
                <c:ext xmlns:c15="http://schemas.microsoft.com/office/drawing/2012/chart" uri="{02D57815-91ED-43cb-92C2-25804820EDAC}">
                  <c15:fullRef>
                    <c15:sqref>'Potential by Option'!$J$79:$J$86</c15:sqref>
                  </c15:fullRef>
                </c:ext>
              </c:extLst>
              <c:f>('Potential by Option'!$J$80,'Potential by Option'!$J$83)</c:f>
              <c:numCache>
                <c:formatCode>0.0000</c:formatCode>
                <c:ptCount val="2"/>
                <c:pt idx="0">
                  <c:v>1172.8011939697192</c:v>
                </c:pt>
                <c:pt idx="1">
                  <c:v>8.5565706922090481</c:v>
                </c:pt>
              </c:numCache>
            </c:numRef>
          </c:val>
          <c:extLst>
            <c:ext xmlns:c15="http://schemas.microsoft.com/office/drawing/2012/chart" uri="{02D57815-91ED-43cb-92C2-25804820EDAC}">
              <c15:categoryFilterExceptions>
                <c15:categoryFilterException>
                  <c15:sqref>'Potential by Option'!$J$79</c15:sqref>
                  <c15:invertIfNegative val="0"/>
                  <c15:bubble3D val="0"/>
                </c15:categoryFilterException>
                <c15:categoryFilterException>
                  <c15:sqref>'Potential by Option'!$J$81</c15:sqref>
                  <c15:invertIfNegative val="0"/>
                  <c15:bubble3D val="0"/>
                </c15:categoryFilterException>
                <c15:categoryFilterException>
                  <c15:sqref>'Potential by Option'!$J$82</c15:sqref>
                  <c15:invertIfNegative val="0"/>
                  <c15:bubble3D val="0"/>
                </c15:categoryFilterException>
                <c15:categoryFilterException>
                  <c15:sqref>'Potential by Option'!$J$84</c15:sqref>
                  <c15:invertIfNegative val="0"/>
                  <c15:bubble3D val="0"/>
                </c15:categoryFilterException>
                <c15:categoryFilterException>
                  <c15:sqref>'Potential by Option'!$J$85</c15:sqref>
                  <c15:invertIfNegative val="0"/>
                  <c15:bubble3D val="0"/>
                </c15:categoryFilterException>
                <c15:categoryFilterException>
                  <c15:sqref>'Potential by Option'!$J$86</c15:sqref>
                  <c15:invertIfNegative val="0"/>
                  <c15:bubble3D val="0"/>
                </c15:categoryFilterException>
              </c15:categoryFilterExceptions>
            </c:ext>
            <c:ext xmlns:c16="http://schemas.microsoft.com/office/drawing/2014/chart" uri="{C3380CC4-5D6E-409C-BE32-E72D297353CC}">
              <c16:uniqueId val="{0000000A-1AE5-4B3D-A6EC-EFFFA263B868}"/>
            </c:ext>
          </c:extLst>
        </c:ser>
        <c:dLbls>
          <c:showLegendKey val="0"/>
          <c:showVal val="0"/>
          <c:showCatName val="0"/>
          <c:showSerName val="0"/>
          <c:showPercent val="0"/>
          <c:showBubbleSize val="0"/>
        </c:dLbls>
        <c:gapWidth val="150"/>
        <c:overlap val="100"/>
        <c:axId val="701290608"/>
        <c:axId val="613837088"/>
      </c:barChart>
      <c:catAx>
        <c:axId val="70129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613837088"/>
        <c:crosses val="autoZero"/>
        <c:auto val="1"/>
        <c:lblAlgn val="ctr"/>
        <c:lblOffset val="100"/>
        <c:noMultiLvlLbl val="0"/>
      </c:catAx>
      <c:valAx>
        <c:axId val="613837088"/>
        <c:scaling>
          <c:orientation val="minMax"/>
        </c:scaling>
        <c:delete val="0"/>
        <c:axPos val="b"/>
        <c:majorGridlines>
          <c:spPr>
            <a:ln w="9525" cap="flat" cmpd="sng" algn="ctr">
              <a:solidFill>
                <a:schemeClr val="accent3">
                  <a:lumMod val="20000"/>
                  <a:lumOff val="80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Achievable Potential (Therms)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numFmt formatCode="General"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701290608"/>
        <c:crosses val="max"/>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solidFill>
        <a:schemeClr val="tx1">
          <a:tint val="75000"/>
          <a:shade val="95000"/>
          <a:satMod val="105000"/>
        </a:schemeClr>
      </a:solidFill>
      <a:prstDash val="solid"/>
      <a:round/>
    </a:ln>
    <a:effectLst/>
  </c:spPr>
  <c:txPr>
    <a:bodyPr/>
    <a:lstStyle/>
    <a:p>
      <a:pPr>
        <a:defRPr sz="1100" b="0">
          <a:solidFill>
            <a:schemeClr val="tx1">
              <a:lumMod val="75000"/>
              <a:lumOff val="25000"/>
            </a:schemeClr>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OR - Winter Potential</a:t>
            </a:r>
          </a:p>
        </c:rich>
      </c:tx>
      <c:layout>
        <c:manualLayout>
          <c:xMode val="edge"/>
          <c:yMode val="edge"/>
          <c:x val="0.19851983514006322"/>
          <c:y val="2.232382851901319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2"/>
          <c:order val="1"/>
          <c:tx>
            <c:strRef>
              <c:f>'Potential by Option'!$P$7</c:f>
              <c:strCache>
                <c:ptCount val="1"/>
                <c:pt idx="0">
                  <c:v>DLC Smart Thermostats - BYOT</c:v>
                </c:pt>
              </c:strCache>
            </c:strRef>
          </c:tx>
          <c:spPr>
            <a:solidFill>
              <a:schemeClr val="accent4"/>
            </a:solidFill>
            <a:ln>
              <a:noFill/>
            </a:ln>
            <a:effectLst/>
          </c:spPr>
          <c:invertIfNegative val="0"/>
          <c:cat>
            <c:numRef>
              <c:f>'Potential by Option'!$C$3:$G$3</c:f>
              <c:numCache>
                <c:formatCode>General</c:formatCode>
                <c:ptCount val="5"/>
                <c:pt idx="0">
                  <c:v>2026</c:v>
                </c:pt>
                <c:pt idx="1">
                  <c:v>2027</c:v>
                </c:pt>
                <c:pt idx="2">
                  <c:v>2028</c:v>
                </c:pt>
                <c:pt idx="3">
                  <c:v>2035</c:v>
                </c:pt>
                <c:pt idx="4">
                  <c:v>2045</c:v>
                </c:pt>
              </c:numCache>
            </c:numRef>
          </c:cat>
          <c:val>
            <c:numRef>
              <c:f>'Potential by Option'!$Q$7:$U$7</c:f>
              <c:numCache>
                <c:formatCode>#,##0.0;\-#,##0.0;\-;@</c:formatCode>
                <c:ptCount val="5"/>
                <c:pt idx="0">
                  <c:v>429.81938385952782</c:v>
                </c:pt>
                <c:pt idx="1">
                  <c:v>557.36862266896617</c:v>
                </c:pt>
                <c:pt idx="2">
                  <c:v>624.61552724715455</c:v>
                </c:pt>
                <c:pt idx="3">
                  <c:v>663.16602304797743</c:v>
                </c:pt>
                <c:pt idx="4">
                  <c:v>722.50262921553349</c:v>
                </c:pt>
              </c:numCache>
            </c:numRef>
          </c:val>
          <c:extLst xmlns:c15="http://schemas.microsoft.com/office/drawing/2012/chart">
            <c:ext xmlns:c16="http://schemas.microsoft.com/office/drawing/2014/chart" uri="{C3380CC4-5D6E-409C-BE32-E72D297353CC}">
              <c16:uniqueId val="{00000001-0C65-43D0-B6B7-B132AE17404B}"/>
            </c:ext>
          </c:extLst>
        </c:ser>
        <c:ser>
          <c:idx val="0"/>
          <c:order val="4"/>
          <c:tx>
            <c:strRef>
              <c:f>'Potential by Option'!$P$10</c:f>
              <c:strCache>
                <c:ptCount val="1"/>
                <c:pt idx="0">
                  <c:v>Third Party Contracts</c:v>
                </c:pt>
              </c:strCache>
            </c:strRef>
          </c:tx>
          <c:spPr>
            <a:solidFill>
              <a:schemeClr val="accent6"/>
            </a:solidFill>
            <a:ln>
              <a:noFill/>
            </a:ln>
            <a:effectLst/>
          </c:spPr>
          <c:invertIfNegative val="0"/>
          <c:cat>
            <c:numRef>
              <c:f>'Potential by Option'!$C$3:$G$3</c:f>
              <c:numCache>
                <c:formatCode>General</c:formatCode>
                <c:ptCount val="5"/>
                <c:pt idx="0">
                  <c:v>2026</c:v>
                </c:pt>
                <c:pt idx="1">
                  <c:v>2027</c:v>
                </c:pt>
                <c:pt idx="2">
                  <c:v>2028</c:v>
                </c:pt>
                <c:pt idx="3">
                  <c:v>2035</c:v>
                </c:pt>
                <c:pt idx="4">
                  <c:v>2045</c:v>
                </c:pt>
              </c:numCache>
            </c:numRef>
          </c:cat>
          <c:val>
            <c:numRef>
              <c:f>'Potential by Option'!$Q$10:$U$10</c:f>
              <c:numCache>
                <c:formatCode>#,##0.0;\-#,##0.0;\-;@</c:formatCode>
                <c:ptCount val="5"/>
                <c:pt idx="0">
                  <c:v>4.2764135562254975</c:v>
                </c:pt>
                <c:pt idx="1">
                  <c:v>4.2959097646457556</c:v>
                </c:pt>
                <c:pt idx="2">
                  <c:v>4.3154948564580824</c:v>
                </c:pt>
                <c:pt idx="3">
                  <c:v>4.4551135064558816</c:v>
                </c:pt>
                <c:pt idx="4">
                  <c:v>4.6624404941413431</c:v>
                </c:pt>
              </c:numCache>
            </c:numRef>
          </c:val>
          <c:extLst xmlns:c15="http://schemas.microsoft.com/office/drawing/2012/chart">
            <c:ext xmlns:c16="http://schemas.microsoft.com/office/drawing/2014/chart" uri="{C3380CC4-5D6E-409C-BE32-E72D297353CC}">
              <c16:uniqueId val="{00000004-0C65-43D0-B6B7-B132AE17404B}"/>
            </c:ext>
          </c:extLst>
        </c:ser>
        <c:dLbls>
          <c:showLegendKey val="0"/>
          <c:showVal val="0"/>
          <c:showCatName val="0"/>
          <c:showSerName val="0"/>
          <c:showPercent val="0"/>
          <c:showBubbleSize val="0"/>
        </c:dLbls>
        <c:gapWidth val="100"/>
        <c:overlap val="100"/>
        <c:axId val="436130320"/>
        <c:axId val="436130880"/>
        <c:extLst>
          <c:ext xmlns:c15="http://schemas.microsoft.com/office/drawing/2012/chart" uri="{02D57815-91ED-43cb-92C2-25804820EDAC}">
            <c15:filteredBarSeries>
              <c15:ser>
                <c:idx val="1"/>
                <c:order val="0"/>
                <c:tx>
                  <c:strRef>
                    <c:extLst>
                      <c:ext uri="{02D57815-91ED-43cb-92C2-25804820EDAC}">
                        <c15:formulaRef>
                          <c15:sqref>'Potential by Option'!$P$6</c15:sqref>
                        </c15:formulaRef>
                      </c:ext>
                    </c:extLst>
                    <c:strCache>
                      <c:ptCount val="1"/>
                      <c:pt idx="0">
                        <c:v>Behavioral</c:v>
                      </c:pt>
                    </c:strCache>
                  </c:strRef>
                </c:tx>
                <c:spPr>
                  <a:solidFill>
                    <a:schemeClr val="accent5"/>
                  </a:solidFill>
                  <a:ln>
                    <a:noFill/>
                  </a:ln>
                  <a:effectLst/>
                </c:spPr>
                <c:invertIfNegative val="0"/>
                <c:cat>
                  <c:numRef>
                    <c:extLst>
                      <c:ext uri="{02D57815-91ED-43cb-92C2-25804820EDAC}">
                        <c15:formulaRef>
                          <c15:sqref>'Potential by Option'!$C$3:$G$3</c15:sqref>
                        </c15:formulaRef>
                      </c:ext>
                    </c:extLst>
                    <c:numCache>
                      <c:formatCode>General</c:formatCode>
                      <c:ptCount val="5"/>
                      <c:pt idx="0">
                        <c:v>2026</c:v>
                      </c:pt>
                      <c:pt idx="1">
                        <c:v>2027</c:v>
                      </c:pt>
                      <c:pt idx="2">
                        <c:v>2028</c:v>
                      </c:pt>
                      <c:pt idx="3">
                        <c:v>2035</c:v>
                      </c:pt>
                      <c:pt idx="4">
                        <c:v>2045</c:v>
                      </c:pt>
                    </c:numCache>
                  </c:numRef>
                </c:cat>
                <c:val>
                  <c:numRef>
                    <c:extLst>
                      <c:ext uri="{02D57815-91ED-43cb-92C2-25804820EDAC}">
                        <c15:formulaRef>
                          <c15:sqref>'Potential by Option'!$Q$6:$U$6</c15:sqref>
                        </c15:formulaRef>
                      </c:ext>
                    </c:extLst>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65-43D0-B6B7-B132AE17404B}"/>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'Potential by Option'!$P$8</c15:sqref>
                        </c15:formulaRef>
                      </c:ext>
                    </c:extLst>
                    <c:strCache>
                      <c:ptCount val="1"/>
                      <c:pt idx="0">
                        <c:v>Time-of-Use</c:v>
                      </c:pt>
                    </c:strCache>
                  </c:strRef>
                </c:tx>
                <c:spPr>
                  <a:solidFill>
                    <a:schemeClr val="accent6">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'Potential by Option'!$C$3:$G$3</c15:sqref>
                        </c15:formulaRef>
                      </c:ext>
                    </c:extLst>
                    <c:numCache>
                      <c:formatCode>General</c:formatCode>
                      <c:ptCount val="5"/>
                      <c:pt idx="0">
                        <c:v>2026</c:v>
                      </c:pt>
                      <c:pt idx="1">
                        <c:v>2027</c:v>
                      </c:pt>
                      <c:pt idx="2">
                        <c:v>2028</c:v>
                      </c:pt>
                      <c:pt idx="3">
                        <c:v>2035</c:v>
                      </c:pt>
                      <c:pt idx="4">
                        <c:v>2045</c:v>
                      </c:pt>
                    </c:numCache>
                  </c:numRef>
                </c:cat>
                <c:val>
                  <c:numRef>
                    <c:extLst xmlns:c15="http://schemas.microsoft.com/office/drawing/2012/chart">
                      <c:ext xmlns:c15="http://schemas.microsoft.com/office/drawing/2012/chart" uri="{02D57815-91ED-43cb-92C2-25804820EDAC}">
                        <c15:formulaRef>
                          <c15:sqref>'Potential by Option'!$Q$8:$U$8</c15:sqref>
                        </c15:formulaRef>
                      </c:ext>
                    </c:extLst>
                    <c:numCache>
                      <c:formatCode>#,##0.0;\-#,##0.0;\-;@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0C65-43D0-B6B7-B132AE17404B}"/>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'Potential by Option'!$P$9</c15:sqref>
                        </c15:formulaRef>
                      </c:ext>
                    </c:extLst>
                    <c:strCache>
                      <c:ptCount val="1"/>
                      <c:pt idx="0">
                        <c:v>Variable Peak Pricing</c:v>
                      </c:pt>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'Potential by Option'!$C$3:$G$3</c15:sqref>
                        </c15:formulaRef>
                      </c:ext>
                    </c:extLst>
                    <c:numCache>
                      <c:formatCode>General</c:formatCode>
                      <c:ptCount val="5"/>
                      <c:pt idx="0">
                        <c:v>2026</c:v>
                      </c:pt>
                      <c:pt idx="1">
                        <c:v>2027</c:v>
                      </c:pt>
                      <c:pt idx="2">
                        <c:v>2028</c:v>
                      </c:pt>
                      <c:pt idx="3">
                        <c:v>2035</c:v>
                      </c:pt>
                      <c:pt idx="4">
                        <c:v>2045</c:v>
                      </c:pt>
                    </c:numCache>
                  </c:numRef>
                </c:cat>
                <c:val>
                  <c:numRef>
                    <c:extLst xmlns:c15="http://schemas.microsoft.com/office/drawing/2012/chart">
                      <c:ext xmlns:c15="http://schemas.microsoft.com/office/drawing/2012/chart" uri="{02D57815-91ED-43cb-92C2-25804820EDAC}">
                        <c15:formulaRef>
                          <c15:sqref>'Potential by Option'!$Q$9:$U$9</c15:sqref>
                        </c15:formulaRef>
                      </c:ext>
                    </c:extLst>
                    <c:numCache>
                      <c:formatCode>#,##0.0;\-#,##0.0;\-;@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0C65-43D0-B6B7-B132AE17404B}"/>
                  </c:ext>
                </c:extLst>
              </c15:ser>
            </c15:filteredBarSeries>
          </c:ext>
        </c:extLst>
      </c:barChart>
      <c:catAx>
        <c:axId val="4361303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880"/>
        <c:crosses val="autoZero"/>
        <c:auto val="1"/>
        <c:lblAlgn val="ctr"/>
        <c:lblOffset val="100"/>
        <c:noMultiLvlLbl val="0"/>
      </c:catAx>
      <c:valAx>
        <c:axId val="4361308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"Achievable Potential (MW)"</c:f>
              <c:strCache>
                <c:ptCount val="1"/>
                <c:pt idx="0">
                  <c:v>Achievable Potential (MW)</c:v>
                </c:pt>
              </c:strCache>
            </c:strRef>
          </c:tx>
          <c:layout>
            <c:manualLayout>
              <c:xMode val="edge"/>
              <c:yMode val="edge"/>
              <c:x val="1.7071172617594204E-2"/>
              <c:y val="0.2827699531321151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320"/>
        <c:crosses val="autoZero"/>
        <c:crossBetween val="between"/>
      </c:valAx>
      <c:spPr>
        <a:solidFill>
          <a:schemeClr val="bg1"/>
        </a:solidFill>
        <a:ln>
          <a:noFill/>
        </a:ln>
        <a:effectLst/>
      </c:spPr>
    </c:plotArea>
    <c:legend>
      <c:legendPos val="r"/>
      <c:layout>
        <c:manualLayout>
          <c:xMode val="edge"/>
          <c:yMode val="edge"/>
          <c:x val="0.75528877598878585"/>
          <c:y val="4.7489099810246131E-3"/>
          <c:w val="0.24160868605317229"/>
          <c:h val="0.9692237971482602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121" l="0.70000000000000062" r="0.70000000000000062" t="0.7500000000000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OR Winter DR Potential in 2045</a:t>
            </a:r>
          </a:p>
        </c:rich>
      </c:tx>
      <c:overlay val="0"/>
      <c:spPr>
        <a:noFill/>
        <a:ln>
          <a:noFill/>
        </a:ln>
        <a:effectLst/>
      </c:spPr>
      <c:txPr>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stacked"/>
        <c:varyColors val="0"/>
        <c:ser>
          <c:idx val="0"/>
          <c:order val="0"/>
          <c:tx>
            <c:strRef>
              <c:f>'Potential by Option'!$K$77</c:f>
              <c:strCache>
                <c:ptCount val="1"/>
                <c:pt idx="0">
                  <c:v>OR</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1-303E-4C3F-A6E2-F92DBAF06BC4}"/>
              </c:ext>
            </c:extLst>
          </c:dPt>
          <c:dPt>
            <c:idx val="1"/>
            <c:invertIfNegative val="0"/>
            <c:bubble3D val="0"/>
            <c:extLst>
              <c:ext xmlns:c16="http://schemas.microsoft.com/office/drawing/2014/chart" uri="{C3380CC4-5D6E-409C-BE32-E72D297353CC}">
                <c16:uniqueId val="{00000004-303E-4C3F-A6E2-F92DBAF06BC4}"/>
              </c:ext>
            </c:extLst>
          </c:dPt>
          <c:dPt>
            <c:idx val="2"/>
            <c:invertIfNegative val="0"/>
            <c:bubble3D val="0"/>
            <c:extLst>
              <c:ext xmlns:c16="http://schemas.microsoft.com/office/drawing/2014/chart" uri="{C3380CC4-5D6E-409C-BE32-E72D297353CC}">
                <c16:uniqueId val="{00000006-303E-4C3F-A6E2-F92DBAF06BC4}"/>
              </c:ext>
            </c:extLst>
          </c:dPt>
          <c:dPt>
            <c:idx val="4"/>
            <c:invertIfNegative val="0"/>
            <c:bubble3D val="0"/>
            <c:extLst>
              <c:ext xmlns:c16="http://schemas.microsoft.com/office/drawing/2014/chart" uri="{C3380CC4-5D6E-409C-BE32-E72D297353CC}">
                <c16:uniqueId val="{00000007-303E-4C3F-A6E2-F92DBAF06BC4}"/>
              </c:ext>
            </c:extLst>
          </c:dPt>
          <c:dPt>
            <c:idx val="6"/>
            <c:invertIfNegative val="0"/>
            <c:bubble3D val="0"/>
            <c:extLst>
              <c:ext xmlns:c16="http://schemas.microsoft.com/office/drawing/2014/chart" uri="{C3380CC4-5D6E-409C-BE32-E72D297353CC}">
                <c16:uniqueId val="{00000008-303E-4C3F-A6E2-F92DBAF06BC4}"/>
              </c:ext>
            </c:extLst>
          </c:dPt>
          <c:dPt>
            <c:idx val="7"/>
            <c:invertIfNegative val="0"/>
            <c:bubble3D val="0"/>
            <c:extLst>
              <c:ext xmlns:c16="http://schemas.microsoft.com/office/drawing/2014/chart" uri="{C3380CC4-5D6E-409C-BE32-E72D297353CC}">
                <c16:uniqueId val="{00000009-303E-4C3F-A6E2-F92DBAF06BC4}"/>
              </c:ext>
            </c:extLst>
          </c:dPt>
          <c:cat>
            <c:strRef>
              <c:extLst>
                <c:ext xmlns:c15="http://schemas.microsoft.com/office/drawing/2012/chart" uri="{02D57815-91ED-43cb-92C2-25804820EDAC}">
                  <c15:fullRef>
                    <c15:sqref>'Potential by Option'!$B$79:$B$86</c15:sqref>
                  </c15:fullRef>
                </c:ext>
              </c:extLst>
              <c:f>('Potential by Option'!$B$80,'Potential by Option'!$B$83)</c:f>
              <c:strCache>
                <c:ptCount val="2"/>
                <c:pt idx="0">
                  <c:v>DLC Smart Thermostats - BYOT</c:v>
                </c:pt>
                <c:pt idx="1">
                  <c:v>Third Party Contracts</c:v>
                </c:pt>
              </c:strCache>
            </c:strRef>
          </c:cat>
          <c:val>
            <c:numRef>
              <c:extLst>
                <c:ext xmlns:c15="http://schemas.microsoft.com/office/drawing/2012/chart" uri="{02D57815-91ED-43cb-92C2-25804820EDAC}">
                  <c15:fullRef>
                    <c15:sqref>'Potential by Option'!$N$79:$N$86</c15:sqref>
                  </c15:fullRef>
                </c:ext>
              </c:extLst>
              <c:f>('Potential by Option'!$N$80,'Potential by Option'!$N$83)</c:f>
              <c:numCache>
                <c:formatCode>0.0000</c:formatCode>
                <c:ptCount val="2"/>
                <c:pt idx="0">
                  <c:v>722.50262921553349</c:v>
                </c:pt>
                <c:pt idx="1">
                  <c:v>4.6624404941413431</c:v>
                </c:pt>
              </c:numCache>
            </c:numRef>
          </c:val>
          <c:extLst>
            <c:ext xmlns:c15="http://schemas.microsoft.com/office/drawing/2012/chart" uri="{02D57815-91ED-43cb-92C2-25804820EDAC}">
              <c15:categoryFilterExceptions>
                <c15:categoryFilterException>
                  <c15:sqref>'Potential by Option'!$N$79</c15:sqref>
                  <c15:invertIfNegative val="0"/>
                  <c15:bubble3D val="0"/>
                </c15:categoryFilterException>
                <c15:categoryFilterException>
                  <c15:sqref>'Potential by Option'!$N$81</c15:sqref>
                  <c15:invertIfNegative val="0"/>
                  <c15:bubble3D val="0"/>
                </c15:categoryFilterException>
                <c15:categoryFilterException>
                  <c15:sqref>'Potential by Option'!$N$82</c15:sqref>
                  <c15:invertIfNegative val="0"/>
                  <c15:bubble3D val="0"/>
                </c15:categoryFilterException>
                <c15:categoryFilterException>
                  <c15:sqref>'Potential by Option'!$N$84</c15:sqref>
                  <c15:invertIfNegative val="0"/>
                  <c15:bubble3D val="0"/>
                </c15:categoryFilterException>
              </c15:categoryFilterExceptions>
            </c:ext>
            <c:ext xmlns:c16="http://schemas.microsoft.com/office/drawing/2014/chart" uri="{C3380CC4-5D6E-409C-BE32-E72D297353CC}">
              <c16:uniqueId val="{0000000A-303E-4C3F-A6E2-F92DBAF06BC4}"/>
            </c:ext>
          </c:extLst>
        </c:ser>
        <c:dLbls>
          <c:showLegendKey val="0"/>
          <c:showVal val="0"/>
          <c:showCatName val="0"/>
          <c:showSerName val="0"/>
          <c:showPercent val="0"/>
          <c:showBubbleSize val="0"/>
        </c:dLbls>
        <c:gapWidth val="150"/>
        <c:overlap val="100"/>
        <c:axId val="701290608"/>
        <c:axId val="613837088"/>
      </c:barChart>
      <c:catAx>
        <c:axId val="70129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613837088"/>
        <c:crosses val="autoZero"/>
        <c:auto val="1"/>
        <c:lblAlgn val="ctr"/>
        <c:lblOffset val="100"/>
        <c:noMultiLvlLbl val="0"/>
      </c:catAx>
      <c:valAx>
        <c:axId val="613837088"/>
        <c:scaling>
          <c:orientation val="minMax"/>
        </c:scaling>
        <c:delete val="0"/>
        <c:axPos val="b"/>
        <c:majorGridlines>
          <c:spPr>
            <a:ln w="9525" cap="flat" cmpd="sng" algn="ctr">
              <a:solidFill>
                <a:schemeClr val="accent3">
                  <a:lumMod val="20000"/>
                  <a:lumOff val="80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Achievable Potential (Therms)</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numFmt formatCode="General"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701290608"/>
        <c:crosses val="max"/>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solidFill>
        <a:schemeClr val="tx1">
          <a:tint val="75000"/>
          <a:shade val="95000"/>
          <a:satMod val="105000"/>
        </a:schemeClr>
      </a:solidFill>
      <a:prstDash val="solid"/>
      <a:round/>
    </a:ln>
    <a:effectLst/>
  </c:spPr>
  <c:txPr>
    <a:bodyPr/>
    <a:lstStyle/>
    <a:p>
      <a:pPr>
        <a:defRPr sz="1100" b="0">
          <a:solidFill>
            <a:schemeClr val="tx1">
              <a:lumMod val="75000"/>
              <a:lumOff val="25000"/>
            </a:schemeClr>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19718664441353"/>
          <c:y val="4.9651624693354046E-2"/>
          <c:w val="0.58181520926389552"/>
          <c:h val="0.84427971710810656"/>
        </c:manualLayout>
      </c:layout>
      <c:barChart>
        <c:barDir val="col"/>
        <c:grouping val="stacked"/>
        <c:varyColors val="0"/>
        <c:ser>
          <c:idx val="1"/>
          <c:order val="0"/>
          <c:spPr>
            <a:solidFill>
              <a:schemeClr val="accent3"/>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0-7109-4F00-B540-9CAD64D9A860}"/>
            </c:ext>
          </c:extLst>
        </c:ser>
        <c:ser>
          <c:idx val="2"/>
          <c:order val="1"/>
          <c:spPr>
            <a:solidFill>
              <a:schemeClr val="accent1"/>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1-7109-4F00-B540-9CAD64D9A860}"/>
            </c:ext>
          </c:extLst>
        </c:ser>
        <c:ser>
          <c:idx val="3"/>
          <c:order val="2"/>
          <c:spPr>
            <a:solidFill>
              <a:srgbClr val="FFC000"/>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2-7109-4F00-B540-9CAD64D9A860}"/>
            </c:ext>
          </c:extLst>
        </c:ser>
        <c:ser>
          <c:idx val="4"/>
          <c:order val="3"/>
          <c:spPr>
            <a:solidFill>
              <a:schemeClr val="accent3">
                <a:lumMod val="50000"/>
              </a:schemeClr>
            </a:solidFill>
          </c:spPr>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3-7109-4F00-B540-9CAD64D9A860}"/>
            </c:ext>
          </c:extLst>
        </c:ser>
        <c:ser>
          <c:idx val="0"/>
          <c:order val="4"/>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4-7109-4F00-B540-9CAD64D9A860}"/>
            </c:ext>
          </c:extLst>
        </c:ser>
        <c:ser>
          <c:idx val="5"/>
          <c:order val="5"/>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5-7109-4F00-B540-9CAD64D9A860}"/>
            </c:ext>
          </c:extLst>
        </c:ser>
        <c:ser>
          <c:idx val="6"/>
          <c:order val="6"/>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6-7109-4F00-B540-9CAD64D9A860}"/>
            </c:ext>
          </c:extLst>
        </c:ser>
        <c:ser>
          <c:idx val="7"/>
          <c:order val="7"/>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7-7109-4F00-B540-9CAD64D9A860}"/>
            </c:ext>
          </c:extLst>
        </c:ser>
        <c:ser>
          <c:idx val="8"/>
          <c:order val="8"/>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8-7109-4F00-B540-9CAD64D9A860}"/>
            </c:ext>
          </c:extLst>
        </c:ser>
        <c:ser>
          <c:idx val="9"/>
          <c:order val="9"/>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9-7109-4F00-B540-9CAD64D9A860}"/>
            </c:ext>
          </c:extLst>
        </c:ser>
        <c:ser>
          <c:idx val="10"/>
          <c:order val="10"/>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A-7109-4F00-B540-9CAD64D9A860}"/>
            </c:ext>
          </c:extLst>
        </c:ser>
        <c:ser>
          <c:idx val="11"/>
          <c:order val="11"/>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B-7109-4F00-B540-9CAD64D9A860}"/>
            </c:ext>
          </c:extLst>
        </c:ser>
        <c:ser>
          <c:idx val="12"/>
          <c:order val="12"/>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C-7109-4F00-B540-9CAD64D9A860}"/>
            </c:ext>
          </c:extLst>
        </c:ser>
        <c:ser>
          <c:idx val="13"/>
          <c:order val="13"/>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D-7109-4F00-B540-9CAD64D9A860}"/>
            </c:ext>
          </c:extLst>
        </c:ser>
        <c:ser>
          <c:idx val="14"/>
          <c:order val="14"/>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E-7109-4F00-B540-9CAD64D9A860}"/>
            </c:ext>
          </c:extLst>
        </c:ser>
        <c:ser>
          <c:idx val="15"/>
          <c:order val="15"/>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0F-7109-4F00-B540-9CAD64D9A860}"/>
            </c:ext>
          </c:extLst>
        </c:ser>
        <c:ser>
          <c:idx val="16"/>
          <c:order val="16"/>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10-7109-4F00-B540-9CAD64D9A860}"/>
            </c:ext>
          </c:extLst>
        </c:ser>
        <c:ser>
          <c:idx val="17"/>
          <c:order val="17"/>
          <c:invertIfNegative val="0"/>
          <c:val>
            <c:numRef>
              <c:f>'[3]Total Potential by Option'!#REF!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'[3]Total Potential by Option'!#REF!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'[3]Total Potential by Option'!#REF!</c15:sqref>
                        </c15:formulaRef>
                      </c:ext>
                    </c:extLst>
                    <c:strCache>
                      <c:ptCount val="1"/>
                      <c:pt idx="0">
                        <c:v>#REF!</c:v>
                      </c:pt>
                    </c:strCache>
                  </c:strRef>
                </c15:cat>
              </c15:filteredCategoryTitle>
            </c:ext>
            <c:ext xmlns:c16="http://schemas.microsoft.com/office/drawing/2014/chart" uri="{C3380CC4-5D6E-409C-BE32-E72D297353CC}">
              <c16:uniqueId val="{00000011-7109-4F00-B540-9CAD64D9A860}"/>
            </c:ext>
          </c:extLst>
        </c:ser>
        <c:dLbls>
          <c:showLegendKey val="0"/>
          <c:showVal val="0"/>
          <c:showCatName val="0"/>
          <c:showSerName val="0"/>
          <c:showPercent val="0"/>
          <c:showBubbleSize val="0"/>
        </c:dLbls>
        <c:gapWidth val="100"/>
        <c:overlap val="100"/>
        <c:axId val="436429712"/>
        <c:axId val="436430272"/>
      </c:barChart>
      <c:catAx>
        <c:axId val="436429712"/>
        <c:scaling>
          <c:orientation val="minMax"/>
        </c:scaling>
        <c:delete val="0"/>
        <c:axPos val="b"/>
        <c:numFmt formatCode="General" sourceLinked="1"/>
        <c:majorTickMark val="none"/>
        <c:minorTickMark val="none"/>
        <c:tickLblPos val="nextTo"/>
        <c:spPr>
          <a:ln>
            <a:solidFill>
              <a:schemeClr val="bg1">
                <a:lumMod val="85000"/>
              </a:schemeClr>
            </a:solidFill>
          </a:ln>
        </c:spPr>
        <c:crossAx val="436430272"/>
        <c:crosses val="autoZero"/>
        <c:auto val="1"/>
        <c:lblAlgn val="ctr"/>
        <c:lblOffset val="100"/>
        <c:noMultiLvlLbl val="0"/>
      </c:catAx>
      <c:valAx>
        <c:axId val="436430272"/>
        <c:scaling>
          <c:orientation val="minMax"/>
        </c:scaling>
        <c:delete val="0"/>
        <c:axPos val="l"/>
        <c:majorGridlines>
          <c:spPr>
            <a:ln>
              <a:solidFill>
                <a:sysClr val="window" lastClr="FFFFFF">
                  <a:lumMod val="85000"/>
                </a:sysClr>
              </a:solidFill>
              <a:prstDash val="sysDash"/>
            </a:ln>
          </c:spPr>
        </c:majorGridlines>
        <c:title>
          <c:tx>
            <c:strRef>
              <c:f>'Potential by Class'!#REF!</c:f>
              <c:strCache>
                <c:ptCount val="1"/>
                <c:pt idx="0">
                  <c:v>#REF!</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6429712"/>
        <c:crosses val="autoZero"/>
        <c:crossBetween val="between"/>
      </c:valAx>
    </c:plotArea>
    <c:legend>
      <c:legendPos val="r"/>
      <c:layout>
        <c:manualLayout>
          <c:xMode val="edge"/>
          <c:yMode val="edge"/>
          <c:x val="0.70823649454756921"/>
          <c:y val="3.584991416905503E-2"/>
          <c:w val="0.23178603799212302"/>
          <c:h val="0.86441802339181018"/>
        </c:manualLayout>
      </c:layout>
      <c:overlay val="0"/>
      <c:spPr>
        <a:solidFill>
          <a:sysClr val="window" lastClr="FFFFFF">
            <a:alpha val="60000"/>
          </a:sysClr>
        </a:solidFill>
        <a:ln>
          <a:noFill/>
        </a:ln>
      </c:spPr>
      <c:txPr>
        <a:bodyPr/>
        <a:lstStyle/>
        <a:p>
          <a:pPr>
            <a:defRPr sz="1100"/>
          </a:pPr>
          <a:endParaRPr lang="en-US"/>
        </a:p>
      </c:txPr>
    </c:legend>
    <c:plotVisOnly val="1"/>
    <c:dispBlanksAs val="gap"/>
    <c:showDLblsOverMax val="0"/>
  </c:chart>
  <c:spPr>
    <a:ln>
      <a:noFill/>
    </a:ln>
  </c:spPr>
  <c:printSettings>
    <c:headerFooter/>
    <c:pageMargins b="0.7500000000000121" l="0.70000000000000062" r="0.70000000000000062" t="0.750000000000012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WA Winter DR Potential by Year</a:t>
            </a:r>
          </a:p>
        </c:rich>
      </c:tx>
      <c:layout>
        <c:manualLayout>
          <c:xMode val="edge"/>
          <c:yMode val="edge"/>
          <c:x val="0.19851983514006322"/>
          <c:y val="2.232382851901319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'Potential by Class'!$B$6</c:f>
              <c:strCache>
                <c:ptCount val="1"/>
                <c:pt idx="0">
                  <c:v> Residential </c:v>
                </c:pt>
              </c:strCache>
            </c:strRef>
          </c:tx>
          <c:spPr>
            <a:solidFill>
              <a:schemeClr val="accent5"/>
            </a:solidFill>
            <a:ln>
              <a:noFill/>
            </a:ln>
            <a:effectLst/>
          </c:spPr>
          <c:invertIfNegative val="0"/>
          <c:cat>
            <c:numRef>
              <c:f>'Potential by Class'!$C$3:$G$3</c:f>
              <c:numCache>
                <c:formatCode>General</c:formatCode>
                <c:ptCount val="5"/>
                <c:pt idx="0">
                  <c:v>2026</c:v>
                </c:pt>
                <c:pt idx="1">
                  <c:v>2027</c:v>
                </c:pt>
                <c:pt idx="2">
                  <c:v>2028</c:v>
                </c:pt>
                <c:pt idx="3">
                  <c:v>2035</c:v>
                </c:pt>
                <c:pt idx="4">
                  <c:v>2045</c:v>
                </c:pt>
              </c:numCache>
            </c:numRef>
          </c:cat>
          <c:val>
            <c:numRef>
              <c:f>'Potential by Class'!$C$6:$G$6</c:f>
              <c:numCache>
                <c:formatCode>#,##0.0;\-#,##0.0;\-;@</c:formatCode>
                <c:ptCount val="5"/>
                <c:pt idx="0">
                  <c:v>1711.2740145962675</c:v>
                </c:pt>
                <c:pt idx="1">
                  <c:v>2180.617084894714</c:v>
                </c:pt>
                <c:pt idx="2">
                  <c:v>2439.8890850445396</c:v>
                </c:pt>
                <c:pt idx="3">
                  <c:v>2692.7899716578854</c:v>
                </c:pt>
                <c:pt idx="4">
                  <c:v>3079.5637665014124</c:v>
                </c:pt>
              </c:numCache>
            </c:numRef>
          </c:val>
          <c:extLst>
            <c:ext xmlns:c16="http://schemas.microsoft.com/office/drawing/2014/chart" uri="{C3380CC4-5D6E-409C-BE32-E72D297353CC}">
              <c16:uniqueId val="{00000000-C188-42E8-A886-DCC0ECE9730B}"/>
            </c:ext>
          </c:extLst>
        </c:ser>
        <c:ser>
          <c:idx val="2"/>
          <c:order val="1"/>
          <c:tx>
            <c:strRef>
              <c:f>'Potential by Class'!$B$7</c:f>
              <c:strCache>
                <c:ptCount val="1"/>
                <c:pt idx="0">
                  <c:v>Commercial</c:v>
                </c:pt>
              </c:strCache>
            </c:strRef>
          </c:tx>
          <c:spPr>
            <a:solidFill>
              <a:srgbClr val="FFC000"/>
            </a:solidFill>
            <a:ln>
              <a:noFill/>
            </a:ln>
            <a:effectLst/>
          </c:spPr>
          <c:invertIfNegative val="0"/>
          <c:cat>
            <c:numRef>
              <c:f>'Potential by Class'!$C$3:$G$3</c:f>
              <c:numCache>
                <c:formatCode>General</c:formatCode>
                <c:ptCount val="5"/>
                <c:pt idx="0">
                  <c:v>2026</c:v>
                </c:pt>
                <c:pt idx="1">
                  <c:v>2027</c:v>
                </c:pt>
                <c:pt idx="2">
                  <c:v>2028</c:v>
                </c:pt>
                <c:pt idx="3">
                  <c:v>2035</c:v>
                </c:pt>
                <c:pt idx="4">
                  <c:v>2045</c:v>
                </c:pt>
              </c:numCache>
            </c:numRef>
          </c:cat>
          <c:val>
            <c:numRef>
              <c:f>'Potential by Class'!$C$7:$G$7</c:f>
              <c:numCache>
                <c:formatCode>#,##0.0;\-#,##0.0;\-;@</c:formatCode>
                <c:ptCount val="5"/>
                <c:pt idx="0">
                  <c:v>679.02389365303804</c:v>
                </c:pt>
                <c:pt idx="1">
                  <c:v>851.35938783029394</c:v>
                </c:pt>
                <c:pt idx="2">
                  <c:v>943.00513039974101</c:v>
                </c:pt>
                <c:pt idx="3">
                  <c:v>1005.4955665352966</c:v>
                </c:pt>
                <c:pt idx="4">
                  <c:v>1102.018488652845</c:v>
                </c:pt>
              </c:numCache>
            </c:numRef>
          </c:val>
          <c:extLst xmlns:c15="http://schemas.microsoft.com/office/drawing/2012/chart">
            <c:ext xmlns:c16="http://schemas.microsoft.com/office/drawing/2014/chart" uri="{C3380CC4-5D6E-409C-BE32-E72D297353CC}">
              <c16:uniqueId val="{00000001-C188-42E8-A886-DCC0ECE9730B}"/>
            </c:ext>
          </c:extLst>
        </c:ser>
        <c:ser>
          <c:idx val="3"/>
          <c:order val="2"/>
          <c:tx>
            <c:strRef>
              <c:f>'Potential by Class'!$B$8</c:f>
              <c:strCache>
                <c:ptCount val="1"/>
                <c:pt idx="0">
                  <c:v>Industrial</c:v>
                </c:pt>
              </c:strCache>
            </c:strRef>
          </c:tx>
          <c:spPr>
            <a:solidFill>
              <a:schemeClr val="accent6">
                <a:lumMod val="60000"/>
              </a:schemeClr>
            </a:solidFill>
            <a:ln>
              <a:noFill/>
            </a:ln>
            <a:effectLst/>
          </c:spPr>
          <c:invertIfNegative val="0"/>
          <c:cat>
            <c:numRef>
              <c:f>'Potential by Class'!$C$3:$G$3</c:f>
              <c:numCache>
                <c:formatCode>General</c:formatCode>
                <c:ptCount val="5"/>
                <c:pt idx="0">
                  <c:v>2026</c:v>
                </c:pt>
                <c:pt idx="1">
                  <c:v>2027</c:v>
                </c:pt>
                <c:pt idx="2">
                  <c:v>2028</c:v>
                </c:pt>
                <c:pt idx="3">
                  <c:v>2035</c:v>
                </c:pt>
                <c:pt idx="4">
                  <c:v>2045</c:v>
                </c:pt>
              </c:numCache>
            </c:numRef>
          </c:cat>
          <c:val>
            <c:numRef>
              <c:f>'Potential by Class'!$C$8:$G$8</c:f>
              <c:numCache>
                <c:formatCode>#,##0.0;\-#,##0.0;\-;@</c:formatCode>
                <c:ptCount val="5"/>
                <c:pt idx="0">
                  <c:v>16.291267444779855</c:v>
                </c:pt>
                <c:pt idx="1">
                  <c:v>17.948021044606516</c:v>
                </c:pt>
                <c:pt idx="2">
                  <c:v>18.970482199239655</c:v>
                </c:pt>
                <c:pt idx="3">
                  <c:v>21.570702133469673</c:v>
                </c:pt>
                <c:pt idx="4">
                  <c:v>25.915431315355423</c:v>
                </c:pt>
              </c:numCache>
            </c:numRef>
          </c:val>
          <c:extLst>
            <c:ext xmlns:c16="http://schemas.microsoft.com/office/drawing/2014/chart" uri="{C3380CC4-5D6E-409C-BE32-E72D297353CC}">
              <c16:uniqueId val="{00000002-C188-42E8-A886-DCC0ECE9730B}"/>
            </c:ext>
          </c:extLst>
        </c:ser>
        <c:dLbls>
          <c:showLegendKey val="0"/>
          <c:showVal val="0"/>
          <c:showCatName val="0"/>
          <c:showSerName val="0"/>
          <c:showPercent val="0"/>
          <c:showBubbleSize val="0"/>
        </c:dLbls>
        <c:gapWidth val="100"/>
        <c:overlap val="100"/>
        <c:axId val="436130320"/>
        <c:axId val="436130880"/>
        <c:extLst/>
      </c:barChart>
      <c:catAx>
        <c:axId val="4361303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880"/>
        <c:crosses val="autoZero"/>
        <c:auto val="1"/>
        <c:lblAlgn val="ctr"/>
        <c:lblOffset val="100"/>
        <c:noMultiLvlLbl val="0"/>
      </c:catAx>
      <c:valAx>
        <c:axId val="4361308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"Achievable Potential (MW)"</c:f>
              <c:strCache>
                <c:ptCount val="1"/>
                <c:pt idx="0">
                  <c:v>Achievable Potential (MW)</c:v>
                </c:pt>
              </c:strCache>
            </c:strRef>
          </c:tx>
          <c:layout>
            <c:manualLayout>
              <c:xMode val="edge"/>
              <c:yMode val="edge"/>
              <c:x val="1.7071172617594204E-2"/>
              <c:y val="0.2827699531321151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320"/>
        <c:crosses val="autoZero"/>
        <c:crossBetween val="between"/>
      </c:valAx>
      <c:spPr>
        <a:solidFill>
          <a:schemeClr val="bg1"/>
        </a:solidFill>
        <a:ln>
          <a:noFill/>
        </a:ln>
        <a:effectLst/>
      </c:spPr>
    </c:plotArea>
    <c:legend>
      <c:legendPos val="r"/>
      <c:layout>
        <c:manualLayout>
          <c:xMode val="edge"/>
          <c:yMode val="edge"/>
          <c:x val="0.73763564129823511"/>
          <c:y val="0.22393589939456751"/>
          <c:w val="0.24283485950335537"/>
          <c:h val="0.6801641074612239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121" l="0.70000000000000062" r="0.70000000000000062" t="0.750000000000012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WA Winter DR Potential in 2045</a:t>
            </a:r>
          </a:p>
        </c:rich>
      </c:tx>
      <c:overlay val="0"/>
      <c:spPr>
        <a:noFill/>
        <a:ln>
          <a:noFill/>
        </a:ln>
        <a:effectLst/>
      </c:spPr>
      <c:txPr>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stacked"/>
        <c:varyColors val="0"/>
        <c:ser>
          <c:idx val="0"/>
          <c:order val="0"/>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0-9DCB-4681-BAF6-514E8609598F}"/>
              </c:ext>
            </c:extLst>
          </c:dPt>
          <c:dPt>
            <c:idx val="1"/>
            <c:invertIfNegative val="0"/>
            <c:bubble3D val="0"/>
            <c:extLst>
              <c:ext xmlns:c16="http://schemas.microsoft.com/office/drawing/2014/chart" uri="{C3380CC4-5D6E-409C-BE32-E72D297353CC}">
                <c16:uniqueId val="{00000001-9DCB-4681-BAF6-514E8609598F}"/>
              </c:ext>
            </c:extLst>
          </c:dPt>
          <c:dPt>
            <c:idx val="2"/>
            <c:invertIfNegative val="0"/>
            <c:bubble3D val="0"/>
            <c:extLst>
              <c:ext xmlns:c16="http://schemas.microsoft.com/office/drawing/2014/chart" uri="{C3380CC4-5D6E-409C-BE32-E72D297353CC}">
                <c16:uniqueId val="{00000002-9DCB-4681-BAF6-514E8609598F}"/>
              </c:ext>
            </c:extLst>
          </c:dPt>
          <c:dPt>
            <c:idx val="3"/>
            <c:invertIfNegative val="0"/>
            <c:bubble3D val="0"/>
            <c:extLst>
              <c:ext xmlns:c16="http://schemas.microsoft.com/office/drawing/2014/chart" uri="{C3380CC4-5D6E-409C-BE32-E72D297353CC}">
                <c16:uniqueId val="{00000003-9DCB-4681-BAF6-514E8609598F}"/>
              </c:ext>
            </c:extLst>
          </c:dPt>
          <c:dPt>
            <c:idx val="4"/>
            <c:invertIfNegative val="0"/>
            <c:bubble3D val="0"/>
            <c:extLst>
              <c:ext xmlns:c16="http://schemas.microsoft.com/office/drawing/2014/chart" uri="{C3380CC4-5D6E-409C-BE32-E72D297353CC}">
                <c16:uniqueId val="{00000004-9DCB-4681-BAF6-514E8609598F}"/>
              </c:ext>
            </c:extLst>
          </c:dPt>
          <c:dPt>
            <c:idx val="5"/>
            <c:invertIfNegative val="0"/>
            <c:bubble3D val="0"/>
            <c:extLst>
              <c:ext xmlns:c16="http://schemas.microsoft.com/office/drawing/2014/chart" uri="{C3380CC4-5D6E-409C-BE32-E72D297353CC}">
                <c16:uniqueId val="{00000005-9DCB-4681-BAF6-514E8609598F}"/>
              </c:ext>
            </c:extLst>
          </c:dPt>
          <c:dPt>
            <c:idx val="6"/>
            <c:invertIfNegative val="0"/>
            <c:bubble3D val="0"/>
            <c:extLst>
              <c:ext xmlns:c16="http://schemas.microsoft.com/office/drawing/2014/chart" uri="{C3380CC4-5D6E-409C-BE32-E72D297353CC}">
                <c16:uniqueId val="{00000006-9DCB-4681-BAF6-514E8609598F}"/>
              </c:ext>
            </c:extLst>
          </c:dPt>
          <c:dPt>
            <c:idx val="7"/>
            <c:invertIfNegative val="0"/>
            <c:bubble3D val="0"/>
            <c:extLst>
              <c:ext xmlns:c16="http://schemas.microsoft.com/office/drawing/2014/chart" uri="{C3380CC4-5D6E-409C-BE32-E72D297353CC}">
                <c16:uniqueId val="{00000007-9DCB-4681-BAF6-514E8609598F}"/>
              </c:ext>
            </c:extLst>
          </c:dPt>
          <c:dPt>
            <c:idx val="8"/>
            <c:invertIfNegative val="0"/>
            <c:bubble3D val="0"/>
            <c:extLst>
              <c:ext xmlns:c16="http://schemas.microsoft.com/office/drawing/2014/chart" uri="{C3380CC4-5D6E-409C-BE32-E72D297353CC}">
                <c16:uniqueId val="{00000008-9DCB-4681-BAF6-514E8609598F}"/>
              </c:ext>
            </c:extLst>
          </c:dPt>
          <c:dPt>
            <c:idx val="9"/>
            <c:invertIfNegative val="0"/>
            <c:bubble3D val="0"/>
            <c:extLst>
              <c:ext xmlns:c16="http://schemas.microsoft.com/office/drawing/2014/chart" uri="{C3380CC4-5D6E-409C-BE32-E72D297353CC}">
                <c16:uniqueId val="{00000009-9DCB-4681-BAF6-514E8609598F}"/>
              </c:ext>
            </c:extLst>
          </c:dPt>
          <c:dPt>
            <c:idx val="10"/>
            <c:invertIfNegative val="0"/>
            <c:bubble3D val="0"/>
            <c:extLst>
              <c:ext xmlns:c16="http://schemas.microsoft.com/office/drawing/2014/chart" uri="{C3380CC4-5D6E-409C-BE32-E72D297353CC}">
                <c16:uniqueId val="{0000000A-9DCB-4681-BAF6-514E8609598F}"/>
              </c:ext>
            </c:extLst>
          </c:dPt>
          <c:dPt>
            <c:idx val="11"/>
            <c:invertIfNegative val="0"/>
            <c:bubble3D val="0"/>
            <c:extLst>
              <c:ext xmlns:c16="http://schemas.microsoft.com/office/drawing/2014/chart" uri="{C3380CC4-5D6E-409C-BE32-E72D297353CC}">
                <c16:uniqueId val="{0000000B-9DCB-4681-BAF6-514E8609598F}"/>
              </c:ext>
            </c:extLst>
          </c:dPt>
          <c:dPt>
            <c:idx val="12"/>
            <c:invertIfNegative val="0"/>
            <c:bubble3D val="0"/>
            <c:extLst>
              <c:ext xmlns:c16="http://schemas.microsoft.com/office/drawing/2014/chart" uri="{C3380CC4-5D6E-409C-BE32-E72D297353CC}">
                <c16:uniqueId val="{0000000C-9DCB-4681-BAF6-514E8609598F}"/>
              </c:ext>
            </c:extLst>
          </c:dPt>
          <c:dPt>
            <c:idx val="13"/>
            <c:invertIfNegative val="0"/>
            <c:bubble3D val="0"/>
            <c:extLst>
              <c:ext xmlns:c16="http://schemas.microsoft.com/office/drawing/2014/chart" uri="{C3380CC4-5D6E-409C-BE32-E72D297353CC}">
                <c16:uniqueId val="{0000000D-9DCB-4681-BAF6-514E8609598F}"/>
              </c:ext>
            </c:extLst>
          </c:dPt>
          <c:cat>
            <c:strRef>
              <c:f>'Potential by Class'!$G$32:$G$34</c:f>
              <c:strCache>
                <c:ptCount val="3"/>
                <c:pt idx="0">
                  <c:v> Residential </c:v>
                </c:pt>
                <c:pt idx="1">
                  <c:v> Commercial </c:v>
                </c:pt>
                <c:pt idx="2">
                  <c:v> Industrial </c:v>
                </c:pt>
              </c:strCache>
            </c:strRef>
          </c:cat>
          <c:val>
            <c:numRef>
              <c:f>'Potential by Class'!$H$32:$H$34</c:f>
              <c:numCache>
                <c:formatCode>_(* #,##0.00_);_(* \(#,##0.00\);_(* "-"??_);_(@_)</c:formatCode>
                <c:ptCount val="3"/>
                <c:pt idx="0">
                  <c:v>3079.5637665014124</c:v>
                </c:pt>
                <c:pt idx="1">
                  <c:v>1102.018488652845</c:v>
                </c:pt>
                <c:pt idx="2">
                  <c:v>25.915431315355423</c:v>
                </c:pt>
              </c:numCache>
            </c:numRef>
          </c:val>
          <c:extLst>
            <c:ext xmlns:c16="http://schemas.microsoft.com/office/drawing/2014/chart" uri="{C3380CC4-5D6E-409C-BE32-E72D297353CC}">
              <c16:uniqueId val="{0000000E-9DCB-4681-BAF6-514E8609598F}"/>
            </c:ext>
          </c:extLst>
        </c:ser>
        <c:dLbls>
          <c:showLegendKey val="0"/>
          <c:showVal val="0"/>
          <c:showCatName val="0"/>
          <c:showSerName val="0"/>
          <c:showPercent val="0"/>
          <c:showBubbleSize val="0"/>
        </c:dLbls>
        <c:gapWidth val="150"/>
        <c:overlap val="100"/>
        <c:axId val="701290608"/>
        <c:axId val="613837088"/>
      </c:barChart>
      <c:catAx>
        <c:axId val="70129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613837088"/>
        <c:crosses val="autoZero"/>
        <c:auto val="1"/>
        <c:lblAlgn val="ctr"/>
        <c:lblOffset val="100"/>
        <c:noMultiLvlLbl val="0"/>
      </c:catAx>
      <c:valAx>
        <c:axId val="613837088"/>
        <c:scaling>
          <c:orientation val="minMax"/>
        </c:scaling>
        <c:delete val="0"/>
        <c:axPos val="b"/>
        <c:majorGridlines>
          <c:spPr>
            <a:ln w="9525" cap="flat" cmpd="sng" algn="ctr">
              <a:solidFill>
                <a:schemeClr val="accent3">
                  <a:lumMod val="20000"/>
                  <a:lumOff val="80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Achievable Potential (MW)</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numFmt formatCode="General"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701290608"/>
        <c:crosses val="max"/>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solidFill>
        <a:schemeClr val="tx1">
          <a:tint val="75000"/>
          <a:shade val="95000"/>
          <a:satMod val="105000"/>
        </a:schemeClr>
      </a:solidFill>
      <a:prstDash val="solid"/>
      <a:round/>
    </a:ln>
    <a:effectLst/>
  </c:spPr>
  <c:txPr>
    <a:bodyPr/>
    <a:lstStyle/>
    <a:p>
      <a:pPr>
        <a:defRPr sz="1100" b="0">
          <a:solidFill>
            <a:schemeClr val="tx1">
              <a:lumMod val="75000"/>
              <a:lumOff val="25000"/>
            </a:schemeClr>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ID Winter DR Potential in 2045</a:t>
            </a:r>
          </a:p>
        </c:rich>
      </c:tx>
      <c:overlay val="0"/>
      <c:spPr>
        <a:noFill/>
        <a:ln>
          <a:noFill/>
        </a:ln>
        <a:effectLst/>
      </c:spPr>
      <c:txPr>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stacked"/>
        <c:varyColors val="0"/>
        <c:ser>
          <c:idx val="0"/>
          <c:order val="0"/>
          <c:spPr>
            <a:solidFill>
              <a:schemeClr val="accent5"/>
            </a:solidFill>
            <a:ln>
              <a:noFill/>
            </a:ln>
            <a:effectLst/>
          </c:spPr>
          <c:invertIfNegative val="0"/>
          <c:dPt>
            <c:idx val="0"/>
            <c:invertIfNegative val="0"/>
            <c:bubble3D val="0"/>
            <c:extLst>
              <c:ext xmlns:c16="http://schemas.microsoft.com/office/drawing/2014/chart" uri="{C3380CC4-5D6E-409C-BE32-E72D297353CC}">
                <c16:uniqueId val="{00000000-0D2F-4D44-B170-6A684A02F248}"/>
              </c:ext>
            </c:extLst>
          </c:dPt>
          <c:dPt>
            <c:idx val="1"/>
            <c:invertIfNegative val="0"/>
            <c:bubble3D val="0"/>
            <c:extLst>
              <c:ext xmlns:c16="http://schemas.microsoft.com/office/drawing/2014/chart" uri="{C3380CC4-5D6E-409C-BE32-E72D297353CC}">
                <c16:uniqueId val="{00000001-0D2F-4D44-B170-6A684A02F248}"/>
              </c:ext>
            </c:extLst>
          </c:dPt>
          <c:dPt>
            <c:idx val="2"/>
            <c:invertIfNegative val="0"/>
            <c:bubble3D val="0"/>
            <c:extLst>
              <c:ext xmlns:c16="http://schemas.microsoft.com/office/drawing/2014/chart" uri="{C3380CC4-5D6E-409C-BE32-E72D297353CC}">
                <c16:uniqueId val="{00000002-0D2F-4D44-B170-6A684A02F248}"/>
              </c:ext>
            </c:extLst>
          </c:dPt>
          <c:dPt>
            <c:idx val="3"/>
            <c:invertIfNegative val="0"/>
            <c:bubble3D val="0"/>
            <c:extLst>
              <c:ext xmlns:c16="http://schemas.microsoft.com/office/drawing/2014/chart" uri="{C3380CC4-5D6E-409C-BE32-E72D297353CC}">
                <c16:uniqueId val="{00000003-0D2F-4D44-B170-6A684A02F248}"/>
              </c:ext>
            </c:extLst>
          </c:dPt>
          <c:dPt>
            <c:idx val="4"/>
            <c:invertIfNegative val="0"/>
            <c:bubble3D val="0"/>
            <c:extLst>
              <c:ext xmlns:c16="http://schemas.microsoft.com/office/drawing/2014/chart" uri="{C3380CC4-5D6E-409C-BE32-E72D297353CC}">
                <c16:uniqueId val="{00000004-0D2F-4D44-B170-6A684A02F248}"/>
              </c:ext>
            </c:extLst>
          </c:dPt>
          <c:dPt>
            <c:idx val="5"/>
            <c:invertIfNegative val="0"/>
            <c:bubble3D val="0"/>
            <c:extLst>
              <c:ext xmlns:c16="http://schemas.microsoft.com/office/drawing/2014/chart" uri="{C3380CC4-5D6E-409C-BE32-E72D297353CC}">
                <c16:uniqueId val="{00000005-0D2F-4D44-B170-6A684A02F248}"/>
              </c:ext>
            </c:extLst>
          </c:dPt>
          <c:dPt>
            <c:idx val="6"/>
            <c:invertIfNegative val="0"/>
            <c:bubble3D val="0"/>
            <c:extLst>
              <c:ext xmlns:c16="http://schemas.microsoft.com/office/drawing/2014/chart" uri="{C3380CC4-5D6E-409C-BE32-E72D297353CC}">
                <c16:uniqueId val="{00000006-0D2F-4D44-B170-6A684A02F248}"/>
              </c:ext>
            </c:extLst>
          </c:dPt>
          <c:dPt>
            <c:idx val="7"/>
            <c:invertIfNegative val="0"/>
            <c:bubble3D val="0"/>
            <c:extLst>
              <c:ext xmlns:c16="http://schemas.microsoft.com/office/drawing/2014/chart" uri="{C3380CC4-5D6E-409C-BE32-E72D297353CC}">
                <c16:uniqueId val="{00000007-0D2F-4D44-B170-6A684A02F248}"/>
              </c:ext>
            </c:extLst>
          </c:dPt>
          <c:dPt>
            <c:idx val="8"/>
            <c:invertIfNegative val="0"/>
            <c:bubble3D val="0"/>
            <c:extLst>
              <c:ext xmlns:c16="http://schemas.microsoft.com/office/drawing/2014/chart" uri="{C3380CC4-5D6E-409C-BE32-E72D297353CC}">
                <c16:uniqueId val="{00000008-0D2F-4D44-B170-6A684A02F248}"/>
              </c:ext>
            </c:extLst>
          </c:dPt>
          <c:dPt>
            <c:idx val="9"/>
            <c:invertIfNegative val="0"/>
            <c:bubble3D val="0"/>
            <c:extLst>
              <c:ext xmlns:c16="http://schemas.microsoft.com/office/drawing/2014/chart" uri="{C3380CC4-5D6E-409C-BE32-E72D297353CC}">
                <c16:uniqueId val="{00000009-0D2F-4D44-B170-6A684A02F248}"/>
              </c:ext>
            </c:extLst>
          </c:dPt>
          <c:dPt>
            <c:idx val="10"/>
            <c:invertIfNegative val="0"/>
            <c:bubble3D val="0"/>
            <c:extLst>
              <c:ext xmlns:c16="http://schemas.microsoft.com/office/drawing/2014/chart" uri="{C3380CC4-5D6E-409C-BE32-E72D297353CC}">
                <c16:uniqueId val="{0000000A-0D2F-4D44-B170-6A684A02F248}"/>
              </c:ext>
            </c:extLst>
          </c:dPt>
          <c:dPt>
            <c:idx val="11"/>
            <c:invertIfNegative val="0"/>
            <c:bubble3D val="0"/>
            <c:extLst>
              <c:ext xmlns:c16="http://schemas.microsoft.com/office/drawing/2014/chart" uri="{C3380CC4-5D6E-409C-BE32-E72D297353CC}">
                <c16:uniqueId val="{0000000B-0D2F-4D44-B170-6A684A02F248}"/>
              </c:ext>
            </c:extLst>
          </c:dPt>
          <c:dPt>
            <c:idx val="12"/>
            <c:invertIfNegative val="0"/>
            <c:bubble3D val="0"/>
            <c:extLst>
              <c:ext xmlns:c16="http://schemas.microsoft.com/office/drawing/2014/chart" uri="{C3380CC4-5D6E-409C-BE32-E72D297353CC}">
                <c16:uniqueId val="{0000000C-0D2F-4D44-B170-6A684A02F248}"/>
              </c:ext>
            </c:extLst>
          </c:dPt>
          <c:dPt>
            <c:idx val="13"/>
            <c:invertIfNegative val="0"/>
            <c:bubble3D val="0"/>
            <c:extLst>
              <c:ext xmlns:c16="http://schemas.microsoft.com/office/drawing/2014/chart" uri="{C3380CC4-5D6E-409C-BE32-E72D297353CC}">
                <c16:uniqueId val="{0000000D-0D2F-4D44-B170-6A684A02F248}"/>
              </c:ext>
            </c:extLst>
          </c:dPt>
          <c:cat>
            <c:strRef>
              <c:f>'Potential by Class'!$G$32:$G$34</c:f>
              <c:strCache>
                <c:ptCount val="3"/>
                <c:pt idx="0">
                  <c:v> Residential </c:v>
                </c:pt>
                <c:pt idx="1">
                  <c:v> Commercial </c:v>
                </c:pt>
                <c:pt idx="2">
                  <c:v> Industrial </c:v>
                </c:pt>
              </c:strCache>
            </c:strRef>
          </c:cat>
          <c:val>
            <c:numRef>
              <c:f>'Potential by Class'!$I$32:$I$34</c:f>
              <c:numCache>
                <c:formatCode>_(* #,##0.00_);_(* \(#,##0.00\);_(* "-"??_);_(@_)</c:formatCode>
                <c:ptCount val="3"/>
                <c:pt idx="0">
                  <c:v>900.26960592564012</c:v>
                </c:pt>
                <c:pt idx="1">
                  <c:v>272.53158804407911</c:v>
                </c:pt>
                <c:pt idx="2">
                  <c:v>8.5565706922090481</c:v>
                </c:pt>
              </c:numCache>
            </c:numRef>
          </c:val>
          <c:extLst>
            <c:ext xmlns:c16="http://schemas.microsoft.com/office/drawing/2014/chart" uri="{C3380CC4-5D6E-409C-BE32-E72D297353CC}">
              <c16:uniqueId val="{0000000E-0D2F-4D44-B170-6A684A02F248}"/>
            </c:ext>
          </c:extLst>
        </c:ser>
        <c:dLbls>
          <c:showLegendKey val="0"/>
          <c:showVal val="0"/>
          <c:showCatName val="0"/>
          <c:showSerName val="0"/>
          <c:showPercent val="0"/>
          <c:showBubbleSize val="0"/>
        </c:dLbls>
        <c:gapWidth val="150"/>
        <c:overlap val="100"/>
        <c:axId val="701290608"/>
        <c:axId val="613837088"/>
      </c:barChart>
      <c:catAx>
        <c:axId val="70129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613837088"/>
        <c:crosses val="autoZero"/>
        <c:auto val="1"/>
        <c:lblAlgn val="ctr"/>
        <c:lblOffset val="100"/>
        <c:noMultiLvlLbl val="0"/>
      </c:catAx>
      <c:valAx>
        <c:axId val="613837088"/>
        <c:scaling>
          <c:orientation val="minMax"/>
        </c:scaling>
        <c:delete val="0"/>
        <c:axPos val="b"/>
        <c:majorGridlines>
          <c:spPr>
            <a:ln w="9525" cap="flat" cmpd="sng" algn="ctr">
              <a:solidFill>
                <a:schemeClr val="accent3">
                  <a:lumMod val="20000"/>
                  <a:lumOff val="80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Achievable Potential (MW)</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numFmt formatCode="General"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701290608"/>
        <c:crosses val="max"/>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solidFill>
        <a:schemeClr val="tx1">
          <a:tint val="75000"/>
          <a:shade val="95000"/>
          <a:satMod val="105000"/>
        </a:schemeClr>
      </a:solidFill>
      <a:prstDash val="solid"/>
      <a:round/>
    </a:ln>
    <a:effectLst/>
  </c:spPr>
  <c:txPr>
    <a:bodyPr/>
    <a:lstStyle/>
    <a:p>
      <a:pPr>
        <a:defRPr sz="1100" b="0">
          <a:solidFill>
            <a:schemeClr val="tx1">
              <a:lumMod val="75000"/>
              <a:lumOff val="25000"/>
            </a:schemeClr>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ID Winter DR Potential by Year</a:t>
            </a:r>
          </a:p>
        </c:rich>
      </c:tx>
      <c:layout>
        <c:manualLayout>
          <c:xMode val="edge"/>
          <c:yMode val="edge"/>
          <c:x val="0.19851983514006322"/>
          <c:y val="2.232382851901319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'Potential by Class'!$I$6</c:f>
              <c:strCache>
                <c:ptCount val="1"/>
                <c:pt idx="0">
                  <c:v>Residential</c:v>
                </c:pt>
              </c:strCache>
            </c:strRef>
          </c:tx>
          <c:spPr>
            <a:solidFill>
              <a:schemeClr val="accent5"/>
            </a:solidFill>
            <a:ln>
              <a:noFill/>
            </a:ln>
            <a:effectLst/>
          </c:spPr>
          <c:invertIfNegative val="0"/>
          <c:cat>
            <c:numRef>
              <c:f>'Potential by Class'!$J$3:$N$3</c:f>
              <c:numCache>
                <c:formatCode>General</c:formatCode>
                <c:ptCount val="5"/>
                <c:pt idx="0">
                  <c:v>2026</c:v>
                </c:pt>
                <c:pt idx="1">
                  <c:v>2027</c:v>
                </c:pt>
                <c:pt idx="2">
                  <c:v>2028</c:v>
                </c:pt>
                <c:pt idx="3">
                  <c:v>2035</c:v>
                </c:pt>
                <c:pt idx="4">
                  <c:v>2045</c:v>
                </c:pt>
              </c:numCache>
            </c:numRef>
          </c:cat>
          <c:val>
            <c:numRef>
              <c:f>'Potential by Class'!$J$6:$N$6</c:f>
              <c:numCache>
                <c:formatCode>#,##0.0;\-#,##0.0;\-;@</c:formatCode>
                <c:ptCount val="5"/>
                <c:pt idx="0">
                  <c:v>447.42817825140702</c:v>
                </c:pt>
                <c:pt idx="1">
                  <c:v>587.08837905439634</c:v>
                </c:pt>
                <c:pt idx="2">
                  <c:v>664.93680960908046</c:v>
                </c:pt>
                <c:pt idx="3">
                  <c:v>754.64804495115641</c:v>
                </c:pt>
                <c:pt idx="4">
                  <c:v>900.26960592564012</c:v>
                </c:pt>
              </c:numCache>
            </c:numRef>
          </c:val>
          <c:extLst>
            <c:ext xmlns:c16="http://schemas.microsoft.com/office/drawing/2014/chart" uri="{C3380CC4-5D6E-409C-BE32-E72D297353CC}">
              <c16:uniqueId val="{00000000-7C2B-4C68-8882-0DB2A26ED908}"/>
            </c:ext>
          </c:extLst>
        </c:ser>
        <c:ser>
          <c:idx val="2"/>
          <c:order val="1"/>
          <c:tx>
            <c:strRef>
              <c:f>'Potential by Class'!$I$7</c:f>
              <c:strCache>
                <c:ptCount val="1"/>
                <c:pt idx="0">
                  <c:v>Commercial</c:v>
                </c:pt>
              </c:strCache>
            </c:strRef>
          </c:tx>
          <c:spPr>
            <a:solidFill>
              <a:srgbClr val="FFC000"/>
            </a:solidFill>
            <a:ln>
              <a:noFill/>
            </a:ln>
            <a:effectLst/>
          </c:spPr>
          <c:invertIfNegative val="0"/>
          <c:cat>
            <c:numRef>
              <c:f>'Potential by Class'!$J$3:$N$3</c:f>
              <c:numCache>
                <c:formatCode>General</c:formatCode>
                <c:ptCount val="5"/>
                <c:pt idx="0">
                  <c:v>2026</c:v>
                </c:pt>
                <c:pt idx="1">
                  <c:v>2027</c:v>
                </c:pt>
                <c:pt idx="2">
                  <c:v>2028</c:v>
                </c:pt>
                <c:pt idx="3">
                  <c:v>2035</c:v>
                </c:pt>
                <c:pt idx="4">
                  <c:v>2045</c:v>
                </c:pt>
              </c:numCache>
            </c:numRef>
          </c:cat>
          <c:val>
            <c:numRef>
              <c:f>'Potential by Class'!$J$7:$N$7</c:f>
              <c:numCache>
                <c:formatCode>#,##0.0;\-#,##0.0;\-;@</c:formatCode>
                <c:ptCount val="5"/>
                <c:pt idx="0">
                  <c:v>174.6207720414302</c:v>
                </c:pt>
                <c:pt idx="1">
                  <c:v>225.56017619646238</c:v>
                </c:pt>
                <c:pt idx="2">
                  <c:v>251.79202317984092</c:v>
                </c:pt>
                <c:pt idx="3">
                  <c:v>260.13352714033306</c:v>
                </c:pt>
                <c:pt idx="4">
                  <c:v>272.53158804407911</c:v>
                </c:pt>
              </c:numCache>
            </c:numRef>
          </c:val>
          <c:extLst xmlns:c15="http://schemas.microsoft.com/office/drawing/2012/chart">
            <c:ext xmlns:c16="http://schemas.microsoft.com/office/drawing/2014/chart" uri="{C3380CC4-5D6E-409C-BE32-E72D297353CC}">
              <c16:uniqueId val="{00000001-7C2B-4C68-8882-0DB2A26ED908}"/>
            </c:ext>
          </c:extLst>
        </c:ser>
        <c:ser>
          <c:idx val="3"/>
          <c:order val="2"/>
          <c:tx>
            <c:strRef>
              <c:f>'Potential by Class'!$I$8</c:f>
              <c:strCache>
                <c:ptCount val="1"/>
                <c:pt idx="0">
                  <c:v>Industrial</c:v>
                </c:pt>
              </c:strCache>
            </c:strRef>
          </c:tx>
          <c:spPr>
            <a:solidFill>
              <a:schemeClr val="accent6">
                <a:lumMod val="60000"/>
              </a:schemeClr>
            </a:solidFill>
            <a:ln>
              <a:noFill/>
            </a:ln>
            <a:effectLst/>
          </c:spPr>
          <c:invertIfNegative val="0"/>
          <c:cat>
            <c:numRef>
              <c:f>'Potential by Class'!$J$3:$N$3</c:f>
              <c:numCache>
                <c:formatCode>General</c:formatCode>
                <c:ptCount val="5"/>
                <c:pt idx="0">
                  <c:v>2026</c:v>
                </c:pt>
                <c:pt idx="1">
                  <c:v>2027</c:v>
                </c:pt>
                <c:pt idx="2">
                  <c:v>2028</c:v>
                </c:pt>
                <c:pt idx="3">
                  <c:v>2035</c:v>
                </c:pt>
                <c:pt idx="4">
                  <c:v>2045</c:v>
                </c:pt>
              </c:numCache>
            </c:numRef>
          </c:cat>
          <c:val>
            <c:numRef>
              <c:f>'Potential by Class'!$J$8:$N$8</c:f>
              <c:numCache>
                <c:formatCode>#,##0.0;\-#,##0.0;\-;@</c:formatCode>
                <c:ptCount val="5"/>
                <c:pt idx="0">
                  <c:v>8.492795461998071</c:v>
                </c:pt>
                <c:pt idx="1">
                  <c:v>8.4961401713701363</c:v>
                </c:pt>
                <c:pt idx="2">
                  <c:v>8.4994861979858385</c:v>
                </c:pt>
                <c:pt idx="3">
                  <c:v>8.5229453107199316</c:v>
                </c:pt>
                <c:pt idx="4">
                  <c:v>8.5565706922090481</c:v>
                </c:pt>
              </c:numCache>
            </c:numRef>
          </c:val>
          <c:extLst>
            <c:ext xmlns:c16="http://schemas.microsoft.com/office/drawing/2014/chart" uri="{C3380CC4-5D6E-409C-BE32-E72D297353CC}">
              <c16:uniqueId val="{00000002-7C2B-4C68-8882-0DB2A26ED908}"/>
            </c:ext>
          </c:extLst>
        </c:ser>
        <c:dLbls>
          <c:showLegendKey val="0"/>
          <c:showVal val="0"/>
          <c:showCatName val="0"/>
          <c:showSerName val="0"/>
          <c:showPercent val="0"/>
          <c:showBubbleSize val="0"/>
        </c:dLbls>
        <c:gapWidth val="100"/>
        <c:overlap val="100"/>
        <c:axId val="436130320"/>
        <c:axId val="436130880"/>
        <c:extLst/>
      </c:barChart>
      <c:catAx>
        <c:axId val="4361303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880"/>
        <c:crosses val="autoZero"/>
        <c:auto val="1"/>
        <c:lblAlgn val="ctr"/>
        <c:lblOffset val="100"/>
        <c:noMultiLvlLbl val="0"/>
      </c:catAx>
      <c:valAx>
        <c:axId val="4361308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"Achievable Potential (MW)"</c:f>
              <c:strCache>
                <c:ptCount val="1"/>
                <c:pt idx="0">
                  <c:v>Achievable Potential (MW)</c:v>
                </c:pt>
              </c:strCache>
            </c:strRef>
          </c:tx>
          <c:layout>
            <c:manualLayout>
              <c:xMode val="edge"/>
              <c:yMode val="edge"/>
              <c:x val="1.7071172617594204E-2"/>
              <c:y val="0.2827699531321151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320"/>
        <c:crosses val="autoZero"/>
        <c:crossBetween val="between"/>
      </c:valAx>
      <c:spPr>
        <a:solidFill>
          <a:schemeClr val="bg1"/>
        </a:solidFill>
        <a:ln>
          <a:noFill/>
        </a:ln>
        <a:effectLst/>
      </c:spPr>
    </c:plotArea>
    <c:legend>
      <c:legendPos val="r"/>
      <c:layout>
        <c:manualLayout>
          <c:xMode val="edge"/>
          <c:yMode val="edge"/>
          <c:x val="0.73763564129823511"/>
          <c:y val="0.22393589939456751"/>
          <c:w val="0.24283485950335537"/>
          <c:h val="0.6801641074612239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121" l="0.70000000000000062" r="0.70000000000000062" t="0.750000000000012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OR Winter DR Potential by Year</a:t>
            </a:r>
          </a:p>
        </c:rich>
      </c:tx>
      <c:layout>
        <c:manualLayout>
          <c:xMode val="edge"/>
          <c:yMode val="edge"/>
          <c:x val="0.19851983514006322"/>
          <c:y val="2.232382851901319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'Potential by Class'!$P$3</c:f>
              <c:strCache>
                <c:ptCount val="1"/>
                <c:pt idx="0">
                  <c:v>WA - Winter Potential</c:v>
                </c:pt>
              </c:strCache>
            </c:strRef>
          </c:tx>
          <c:spPr>
            <a:solidFill>
              <a:schemeClr val="accent5"/>
            </a:solidFill>
            <a:ln>
              <a:noFill/>
            </a:ln>
            <a:effectLst/>
          </c:spPr>
          <c:invertIfNegative val="0"/>
          <c:val>
            <c:numRef>
              <c:f>'Potential by Class'!$Q$3:$U$3</c:f>
              <c:numCache>
                <c:formatCode>General</c:formatCode>
                <c:ptCount val="5"/>
                <c:pt idx="0">
                  <c:v>2026</c:v>
                </c:pt>
                <c:pt idx="1">
                  <c:v>2027</c:v>
                </c:pt>
                <c:pt idx="2">
                  <c:v>2028</c:v>
                </c:pt>
                <c:pt idx="3">
                  <c:v>2035</c:v>
                </c:pt>
                <c:pt idx="4">
                  <c:v>2045</c:v>
                </c:pt>
              </c:numCache>
            </c:numRef>
          </c:val>
          <c:extLst>
            <c:ext xmlns:c16="http://schemas.microsoft.com/office/drawing/2014/chart" uri="{C3380CC4-5D6E-409C-BE32-E72D297353CC}">
              <c16:uniqueId val="{00000000-5686-4296-92F4-45D470C1D119}"/>
            </c:ext>
          </c:extLst>
        </c:ser>
        <c:ser>
          <c:idx val="2"/>
          <c:order val="1"/>
          <c:tx>
            <c:strRef>
              <c:f>'Potential by Class'!$P$6</c:f>
              <c:strCache>
                <c:ptCount val="1"/>
                <c:pt idx="0">
                  <c:v> Residential </c:v>
                </c:pt>
              </c:strCache>
            </c:strRef>
          </c:tx>
          <c:spPr>
            <a:solidFill>
              <a:srgbClr val="FFC000"/>
            </a:solidFill>
            <a:ln>
              <a:noFill/>
            </a:ln>
            <a:effectLst/>
          </c:spPr>
          <c:invertIfNegative val="0"/>
          <c:val>
            <c:numRef>
              <c:f>'Potential by Class'!$Q$6:$U$6</c:f>
              <c:numCache>
                <c:formatCode>#,##0.0;\-#,##0.0;\-;@</c:formatCode>
                <c:ptCount val="5"/>
                <c:pt idx="0">
                  <c:v>1711.2740145962675</c:v>
                </c:pt>
                <c:pt idx="1">
                  <c:v>2180.617084894714</c:v>
                </c:pt>
                <c:pt idx="2">
                  <c:v>2439.8890850445396</c:v>
                </c:pt>
                <c:pt idx="3">
                  <c:v>2692.7899716578854</c:v>
                </c:pt>
                <c:pt idx="4">
                  <c:v>3079.5637665014124</c:v>
                </c:pt>
              </c:numCache>
            </c:numRef>
          </c:val>
          <c:extLst xmlns:c15="http://schemas.microsoft.com/office/drawing/2012/chart">
            <c:ext xmlns:c16="http://schemas.microsoft.com/office/drawing/2014/chart" uri="{C3380CC4-5D6E-409C-BE32-E72D297353CC}">
              <c16:uniqueId val="{00000001-5686-4296-92F4-45D470C1D119}"/>
            </c:ext>
          </c:extLst>
        </c:ser>
        <c:ser>
          <c:idx val="3"/>
          <c:order val="2"/>
          <c:tx>
            <c:strRef>
              <c:f>'Potential by Class'!$P$7</c:f>
              <c:strCache>
                <c:ptCount val="1"/>
                <c:pt idx="0">
                  <c:v> Commercial </c:v>
                </c:pt>
              </c:strCache>
            </c:strRef>
          </c:tx>
          <c:spPr>
            <a:solidFill>
              <a:schemeClr val="accent6">
                <a:lumMod val="60000"/>
              </a:schemeClr>
            </a:solidFill>
            <a:ln>
              <a:noFill/>
            </a:ln>
            <a:effectLst/>
          </c:spPr>
          <c:invertIfNegative val="0"/>
          <c:val>
            <c:numRef>
              <c:f>'Potential by Class'!$Q$7:$U$7</c:f>
              <c:numCache>
                <c:formatCode>#,##0.0;\-#,##0.0;\-;@</c:formatCode>
                <c:ptCount val="5"/>
                <c:pt idx="0">
                  <c:v>679.02389365303804</c:v>
                </c:pt>
                <c:pt idx="1">
                  <c:v>851.35938783029394</c:v>
                </c:pt>
                <c:pt idx="2">
                  <c:v>943.00513039974101</c:v>
                </c:pt>
                <c:pt idx="3">
                  <c:v>1005.4955665352966</c:v>
                </c:pt>
                <c:pt idx="4">
                  <c:v>1102.018488652845</c:v>
                </c:pt>
              </c:numCache>
            </c:numRef>
          </c:val>
          <c:extLst>
            <c:ext xmlns:c16="http://schemas.microsoft.com/office/drawing/2014/chart" uri="{C3380CC4-5D6E-409C-BE32-E72D297353CC}">
              <c16:uniqueId val="{00000002-5686-4296-92F4-45D470C1D119}"/>
            </c:ext>
          </c:extLst>
        </c:ser>
        <c:ser>
          <c:idx val="0"/>
          <c:order val="3"/>
          <c:tx>
            <c:strRef>
              <c:f>'Potential by Class'!$P$8</c:f>
              <c:strCache>
                <c:ptCount val="1"/>
                <c:pt idx="0">
                  <c:v> Industrial </c:v>
                </c:pt>
              </c:strCache>
            </c:strRef>
          </c:tx>
          <c:spPr>
            <a:solidFill>
              <a:schemeClr val="accent6"/>
            </a:solidFill>
            <a:ln>
              <a:noFill/>
            </a:ln>
            <a:effectLst/>
          </c:spPr>
          <c:invertIfNegative val="0"/>
          <c:val>
            <c:numRef>
              <c:f>'Potential by Class'!$Q$8:$U$8</c:f>
              <c:numCache>
                <c:formatCode>#,##0.0;\-#,##0.0;\-;@</c:formatCode>
                <c:ptCount val="5"/>
                <c:pt idx="0">
                  <c:v>16.291267444779855</c:v>
                </c:pt>
                <c:pt idx="1">
                  <c:v>17.948021044606516</c:v>
                </c:pt>
                <c:pt idx="2">
                  <c:v>18.970482199239655</c:v>
                </c:pt>
                <c:pt idx="3">
                  <c:v>21.570702133469673</c:v>
                </c:pt>
                <c:pt idx="4">
                  <c:v>25.915431315355423</c:v>
                </c:pt>
              </c:numCache>
            </c:numRef>
          </c:val>
          <c:extLst>
            <c:ext xmlns:c16="http://schemas.microsoft.com/office/drawing/2014/chart" uri="{C3380CC4-5D6E-409C-BE32-E72D297353CC}">
              <c16:uniqueId val="{00000003-5686-4296-92F4-45D470C1D119}"/>
            </c:ext>
          </c:extLst>
        </c:ser>
        <c:dLbls>
          <c:showLegendKey val="0"/>
          <c:showVal val="0"/>
          <c:showCatName val="0"/>
          <c:showSerName val="0"/>
          <c:showPercent val="0"/>
          <c:showBubbleSize val="0"/>
        </c:dLbls>
        <c:gapWidth val="100"/>
        <c:overlap val="100"/>
        <c:axId val="436130320"/>
        <c:axId val="436130880"/>
        <c:extLst/>
      </c:barChart>
      <c:catAx>
        <c:axId val="4361303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880"/>
        <c:crosses val="autoZero"/>
        <c:auto val="1"/>
        <c:lblAlgn val="ctr"/>
        <c:lblOffset val="100"/>
        <c:noMultiLvlLbl val="0"/>
      </c:catAx>
      <c:valAx>
        <c:axId val="43613088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"Achievable Potential (MW)"</c:f>
              <c:strCache>
                <c:ptCount val="1"/>
                <c:pt idx="0">
                  <c:v>Achievable Potential (MW)</c:v>
                </c:pt>
              </c:strCache>
            </c:strRef>
          </c:tx>
          <c:layout>
            <c:manualLayout>
              <c:xMode val="edge"/>
              <c:yMode val="edge"/>
              <c:x val="1.7071172617594204E-2"/>
              <c:y val="0.2827699531321151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436130320"/>
        <c:crosses val="autoZero"/>
        <c:crossBetween val="between"/>
      </c:valAx>
      <c:spPr>
        <a:solidFill>
          <a:schemeClr val="bg1"/>
        </a:solidFill>
        <a:ln>
          <a:noFill/>
        </a:ln>
        <a:effectLst/>
      </c:spPr>
    </c:plotArea>
    <c:legend>
      <c:legendPos val="r"/>
      <c:layout>
        <c:manualLayout>
          <c:xMode val="edge"/>
          <c:yMode val="edge"/>
          <c:x val="0.73763564129823511"/>
          <c:y val="0.22393589939456751"/>
          <c:w val="0.26236441881400463"/>
          <c:h val="0.4135731237803912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00000000000121" l="0.70000000000000062" r="0.70000000000000062" t="0.750000000000012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OR Winter DR Potential in 2045</a:t>
            </a:r>
          </a:p>
        </c:rich>
      </c:tx>
      <c:overlay val="0"/>
      <c:spPr>
        <a:noFill/>
        <a:ln>
          <a:noFill/>
        </a:ln>
        <a:effectLst/>
      </c:spPr>
      <c:txPr>
        <a:bodyPr rot="0" spcFirstLastPara="1" vertOverflow="ellipsis" vert="horz" wrap="square" anchor="ctr" anchorCtr="1"/>
        <a:lstStyle/>
        <a:p>
          <a:pPr>
            <a:defRPr sz="132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stacked"/>
        <c:varyColors val="0"/>
        <c:ser>
          <c:idx val="0"/>
          <c:order val="0"/>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0-A71A-4FBC-AEC0-EADA3F824A3B}"/>
              </c:ext>
            </c:extLst>
          </c:dPt>
          <c:dPt>
            <c:idx val="1"/>
            <c:invertIfNegative val="0"/>
            <c:bubble3D val="0"/>
            <c:extLst>
              <c:ext xmlns:c16="http://schemas.microsoft.com/office/drawing/2014/chart" uri="{C3380CC4-5D6E-409C-BE32-E72D297353CC}">
                <c16:uniqueId val="{00000001-A71A-4FBC-AEC0-EADA3F824A3B}"/>
              </c:ext>
            </c:extLst>
          </c:dPt>
          <c:dPt>
            <c:idx val="2"/>
            <c:invertIfNegative val="0"/>
            <c:bubble3D val="0"/>
            <c:extLst>
              <c:ext xmlns:c16="http://schemas.microsoft.com/office/drawing/2014/chart" uri="{C3380CC4-5D6E-409C-BE32-E72D297353CC}">
                <c16:uniqueId val="{00000002-A71A-4FBC-AEC0-EADA3F824A3B}"/>
              </c:ext>
            </c:extLst>
          </c:dPt>
          <c:dPt>
            <c:idx val="3"/>
            <c:invertIfNegative val="0"/>
            <c:bubble3D val="0"/>
            <c:extLst>
              <c:ext xmlns:c16="http://schemas.microsoft.com/office/drawing/2014/chart" uri="{C3380CC4-5D6E-409C-BE32-E72D297353CC}">
                <c16:uniqueId val="{00000003-A71A-4FBC-AEC0-EADA3F824A3B}"/>
              </c:ext>
            </c:extLst>
          </c:dPt>
          <c:dPt>
            <c:idx val="4"/>
            <c:invertIfNegative val="0"/>
            <c:bubble3D val="0"/>
            <c:extLst>
              <c:ext xmlns:c16="http://schemas.microsoft.com/office/drawing/2014/chart" uri="{C3380CC4-5D6E-409C-BE32-E72D297353CC}">
                <c16:uniqueId val="{00000004-A71A-4FBC-AEC0-EADA3F824A3B}"/>
              </c:ext>
            </c:extLst>
          </c:dPt>
          <c:dPt>
            <c:idx val="5"/>
            <c:invertIfNegative val="0"/>
            <c:bubble3D val="0"/>
            <c:extLst>
              <c:ext xmlns:c16="http://schemas.microsoft.com/office/drawing/2014/chart" uri="{C3380CC4-5D6E-409C-BE32-E72D297353CC}">
                <c16:uniqueId val="{00000005-A71A-4FBC-AEC0-EADA3F824A3B}"/>
              </c:ext>
            </c:extLst>
          </c:dPt>
          <c:dPt>
            <c:idx val="6"/>
            <c:invertIfNegative val="0"/>
            <c:bubble3D val="0"/>
            <c:extLst>
              <c:ext xmlns:c16="http://schemas.microsoft.com/office/drawing/2014/chart" uri="{C3380CC4-5D6E-409C-BE32-E72D297353CC}">
                <c16:uniqueId val="{00000006-A71A-4FBC-AEC0-EADA3F824A3B}"/>
              </c:ext>
            </c:extLst>
          </c:dPt>
          <c:dPt>
            <c:idx val="7"/>
            <c:invertIfNegative val="0"/>
            <c:bubble3D val="0"/>
            <c:extLst>
              <c:ext xmlns:c16="http://schemas.microsoft.com/office/drawing/2014/chart" uri="{C3380CC4-5D6E-409C-BE32-E72D297353CC}">
                <c16:uniqueId val="{00000007-A71A-4FBC-AEC0-EADA3F824A3B}"/>
              </c:ext>
            </c:extLst>
          </c:dPt>
          <c:dPt>
            <c:idx val="8"/>
            <c:invertIfNegative val="0"/>
            <c:bubble3D val="0"/>
            <c:extLst>
              <c:ext xmlns:c16="http://schemas.microsoft.com/office/drawing/2014/chart" uri="{C3380CC4-5D6E-409C-BE32-E72D297353CC}">
                <c16:uniqueId val="{00000008-A71A-4FBC-AEC0-EADA3F824A3B}"/>
              </c:ext>
            </c:extLst>
          </c:dPt>
          <c:dPt>
            <c:idx val="9"/>
            <c:invertIfNegative val="0"/>
            <c:bubble3D val="0"/>
            <c:extLst>
              <c:ext xmlns:c16="http://schemas.microsoft.com/office/drawing/2014/chart" uri="{C3380CC4-5D6E-409C-BE32-E72D297353CC}">
                <c16:uniqueId val="{00000009-A71A-4FBC-AEC0-EADA3F824A3B}"/>
              </c:ext>
            </c:extLst>
          </c:dPt>
          <c:dPt>
            <c:idx val="10"/>
            <c:invertIfNegative val="0"/>
            <c:bubble3D val="0"/>
            <c:extLst>
              <c:ext xmlns:c16="http://schemas.microsoft.com/office/drawing/2014/chart" uri="{C3380CC4-5D6E-409C-BE32-E72D297353CC}">
                <c16:uniqueId val="{0000000A-A71A-4FBC-AEC0-EADA3F824A3B}"/>
              </c:ext>
            </c:extLst>
          </c:dPt>
          <c:dPt>
            <c:idx val="11"/>
            <c:invertIfNegative val="0"/>
            <c:bubble3D val="0"/>
            <c:extLst>
              <c:ext xmlns:c16="http://schemas.microsoft.com/office/drawing/2014/chart" uri="{C3380CC4-5D6E-409C-BE32-E72D297353CC}">
                <c16:uniqueId val="{0000000B-A71A-4FBC-AEC0-EADA3F824A3B}"/>
              </c:ext>
            </c:extLst>
          </c:dPt>
          <c:dPt>
            <c:idx val="12"/>
            <c:invertIfNegative val="0"/>
            <c:bubble3D val="0"/>
            <c:extLst>
              <c:ext xmlns:c16="http://schemas.microsoft.com/office/drawing/2014/chart" uri="{C3380CC4-5D6E-409C-BE32-E72D297353CC}">
                <c16:uniqueId val="{0000000C-A71A-4FBC-AEC0-EADA3F824A3B}"/>
              </c:ext>
            </c:extLst>
          </c:dPt>
          <c:dPt>
            <c:idx val="13"/>
            <c:invertIfNegative val="0"/>
            <c:bubble3D val="0"/>
            <c:extLst>
              <c:ext xmlns:c16="http://schemas.microsoft.com/office/drawing/2014/chart" uri="{C3380CC4-5D6E-409C-BE32-E72D297353CC}">
                <c16:uniqueId val="{0000000D-A71A-4FBC-AEC0-EADA3F824A3B}"/>
              </c:ext>
            </c:extLst>
          </c:dPt>
          <c:cat>
            <c:strRef>
              <c:f>'Potential by Class'!$G$32:$G$34</c:f>
              <c:strCache>
                <c:ptCount val="3"/>
                <c:pt idx="0">
                  <c:v> Residential </c:v>
                </c:pt>
                <c:pt idx="1">
                  <c:v> Commercial </c:v>
                </c:pt>
                <c:pt idx="2">
                  <c:v> Industrial </c:v>
                </c:pt>
              </c:strCache>
            </c:strRef>
          </c:cat>
          <c:val>
            <c:numRef>
              <c:f>'Potential by Class'!$J$32:$J$34</c:f>
              <c:numCache>
                <c:formatCode>_(* #,##0.00_);_(* \(#,##0.00\);_(* "-"??_);_(@_)</c:formatCode>
                <c:ptCount val="3"/>
                <c:pt idx="0">
                  <c:v>472.21001652761464</c:v>
                </c:pt>
                <c:pt idx="1">
                  <c:v>250.29261268791879</c:v>
                </c:pt>
                <c:pt idx="2">
                  <c:v>4.6624404941413431</c:v>
                </c:pt>
              </c:numCache>
            </c:numRef>
          </c:val>
          <c:extLst>
            <c:ext xmlns:c16="http://schemas.microsoft.com/office/drawing/2014/chart" uri="{C3380CC4-5D6E-409C-BE32-E72D297353CC}">
              <c16:uniqueId val="{0000000E-A71A-4FBC-AEC0-EADA3F824A3B}"/>
            </c:ext>
          </c:extLst>
        </c:ser>
        <c:dLbls>
          <c:showLegendKey val="0"/>
          <c:showVal val="0"/>
          <c:showCatName val="0"/>
          <c:showSerName val="0"/>
          <c:showPercent val="0"/>
          <c:showBubbleSize val="0"/>
        </c:dLbls>
        <c:gapWidth val="150"/>
        <c:overlap val="100"/>
        <c:axId val="701290608"/>
        <c:axId val="613837088"/>
      </c:barChart>
      <c:catAx>
        <c:axId val="701290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613837088"/>
        <c:crosses val="autoZero"/>
        <c:auto val="1"/>
        <c:lblAlgn val="ctr"/>
        <c:lblOffset val="100"/>
        <c:noMultiLvlLbl val="0"/>
      </c:catAx>
      <c:valAx>
        <c:axId val="613837088"/>
        <c:scaling>
          <c:orientation val="minMax"/>
        </c:scaling>
        <c:delete val="0"/>
        <c:axPos val="b"/>
        <c:majorGridlines>
          <c:spPr>
            <a:ln w="9525" cap="flat" cmpd="sng" algn="ctr">
              <a:solidFill>
                <a:schemeClr val="accent3">
                  <a:lumMod val="20000"/>
                  <a:lumOff val="80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r>
                  <a:rPr lang="en-US"/>
                  <a:t>Achievable Potential (MW)</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title>
        <c:numFmt formatCode="General"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1100" b="0" i="0" u="none" strike="noStrike" kern="1200" baseline="0">
                <a:solidFill>
                  <a:schemeClr val="tx1">
                    <a:lumMod val="75000"/>
                    <a:lumOff val="25000"/>
                  </a:schemeClr>
                </a:solidFill>
                <a:latin typeface="Calibri" panose="020F0502020204030204" pitchFamily="34" charset="0"/>
                <a:ea typeface="+mn-ea"/>
                <a:cs typeface="Calibri" panose="020F0502020204030204" pitchFamily="34" charset="0"/>
              </a:defRPr>
            </a:pPr>
            <a:endParaRPr lang="en-US"/>
          </a:p>
        </c:txPr>
        <c:crossAx val="701290608"/>
        <c:crosses val="max"/>
        <c:crossBetween val="between"/>
      </c:valAx>
      <c:spPr>
        <a:solidFill>
          <a:schemeClr val="bg1"/>
        </a:solidFill>
        <a:ln>
          <a:noFill/>
        </a:ln>
        <a:effectLst/>
      </c:spPr>
    </c:plotArea>
    <c:plotVisOnly val="1"/>
    <c:dispBlanksAs val="gap"/>
    <c:showDLblsOverMax val="0"/>
    <c:extLst/>
  </c:chart>
  <c:spPr>
    <a:solidFill>
      <a:schemeClr val="bg1"/>
    </a:solidFill>
    <a:ln w="9525" cap="flat" cmpd="sng" algn="ctr">
      <a:solidFill>
        <a:schemeClr val="tx1">
          <a:tint val="75000"/>
          <a:shade val="95000"/>
          <a:satMod val="105000"/>
        </a:schemeClr>
      </a:solidFill>
      <a:prstDash val="solid"/>
      <a:round/>
    </a:ln>
    <a:effectLst/>
  </c:spPr>
  <c:txPr>
    <a:bodyPr/>
    <a:lstStyle/>
    <a:p>
      <a:pPr>
        <a:defRPr sz="1100" b="0">
          <a:solidFill>
            <a:schemeClr val="tx1">
              <a:lumMod val="75000"/>
              <a:lumOff val="25000"/>
            </a:schemeClr>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a:t>
            </a:r>
          </a:p>
        </c:rich>
      </c:tx>
      <c:overlay val="0"/>
    </c:title>
    <c:autoTitleDeleted val="0"/>
    <c:plotArea>
      <c:layout>
        <c:manualLayout>
          <c:layoutTarget val="inner"/>
          <c:xMode val="edge"/>
          <c:yMode val="edge"/>
          <c:x val="0.12312469545317262"/>
          <c:y val="4.4082810730166691E-2"/>
          <c:w val="0.56636624457200824"/>
          <c:h val="0.81541382073432167"/>
        </c:manualLayout>
      </c:layout>
      <c:barChart>
        <c:barDir val="col"/>
        <c:grouping val="stacked"/>
        <c:varyColors val="0"/>
        <c:ser>
          <c:idx val="2"/>
          <c:order val="0"/>
          <c:tx>
            <c:strRef>
              <c:f>'Program Costs'!$B$5</c:f>
              <c:strCache>
                <c:ptCount val="1"/>
                <c:pt idx="0">
                  <c:v>Behavioral</c:v>
                </c:pt>
              </c:strCache>
            </c:strRef>
          </c:tx>
          <c:spPr>
            <a:solidFill>
              <a:schemeClr val="accent6"/>
            </a:solidFill>
            <a:ln>
              <a:noFill/>
            </a:ln>
            <a:effectLst>
              <a:outerShdw blurRad="40005" dist="20320" dir="5400000" algn="ctr" rotWithShape="0">
                <a:srgbClr val="000000">
                  <a:alpha val="38000"/>
                </a:srgbClr>
              </a:outerShdw>
            </a:effectLst>
          </c:spPr>
          <c:invertIfNegative val="0"/>
          <c:cat>
            <c:numRef>
              <c:f>'Program Costs'!$C$3:$Z$3</c:f>
              <c:numCache>
                <c:formatCode>General</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Costs'!$C$5:$Z$5</c:f>
              <c:numCache>
                <c:formatCode>"$"#,##0.00</c:formatCode>
                <c:ptCount val="24"/>
                <c:pt idx="0">
                  <c:v>0.25823847</c:v>
                </c:pt>
                <c:pt idx="1">
                  <c:v>0.27643338000000001</c:v>
                </c:pt>
                <c:pt idx="2">
                  <c:v>0.28904836</c:v>
                </c:pt>
                <c:pt idx="3">
                  <c:v>0.28981127000000001</c:v>
                </c:pt>
                <c:pt idx="4">
                  <c:v>0.29058419000000002</c:v>
                </c:pt>
                <c:pt idx="5">
                  <c:v>0.2913673</c:v>
                </c:pt>
                <c:pt idx="6">
                  <c:v>0.29216070999999999</c:v>
                </c:pt>
                <c:pt idx="7">
                  <c:v>0.29296455999999998</c:v>
                </c:pt>
                <c:pt idx="8">
                  <c:v>0.29377899000000002</c:v>
                </c:pt>
                <c:pt idx="9">
                  <c:v>0.29460415000000001</c:v>
                </c:pt>
                <c:pt idx="10">
                  <c:v>0.29544017000000006</c:v>
                </c:pt>
                <c:pt idx="11">
                  <c:v>0.29628720000000003</c:v>
                </c:pt>
                <c:pt idx="12">
                  <c:v>0.29714539000000001</c:v>
                </c:pt>
                <c:pt idx="13">
                  <c:v>0.29801489000000003</c:v>
                </c:pt>
                <c:pt idx="14">
                  <c:v>0.29889584999999996</c:v>
                </c:pt>
                <c:pt idx="15">
                  <c:v>0.29978840000000001</c:v>
                </c:pt>
                <c:pt idx="16">
                  <c:v>0.30069274000000001</c:v>
                </c:pt>
                <c:pt idx="17">
                  <c:v>0.30160898999999997</c:v>
                </c:pt>
                <c:pt idx="18">
                  <c:v>0.30253732999999994</c:v>
                </c:pt>
                <c:pt idx="19">
                  <c:v>0.30347790000000002</c:v>
                </c:pt>
                <c:pt idx="20">
                  <c:v>0.30443088000000001</c:v>
                </c:pt>
                <c:pt idx="21">
                  <c:v>0.30539643</c:v>
                </c:pt>
                <c:pt idx="22">
                  <c:v>0.30637472999999998</c:v>
                </c:pt>
                <c:pt idx="23">
                  <c:v>0.30736593000000001</c:v>
                </c:pt>
              </c:numCache>
            </c:numRef>
          </c:val>
          <c:extLst>
            <c:ext xmlns:c16="http://schemas.microsoft.com/office/drawing/2014/chart" uri="{C3380CC4-5D6E-409C-BE32-E72D297353CC}">
              <c16:uniqueId val="{00000000-5626-420E-A8CD-4549BB70D827}"/>
            </c:ext>
          </c:extLst>
        </c:ser>
        <c:ser>
          <c:idx val="0"/>
          <c:order val="1"/>
          <c:tx>
            <c:strRef>
              <c:f>'Program Costs'!$B$6</c:f>
              <c:strCache>
                <c:ptCount val="1"/>
                <c:pt idx="0">
                  <c:v>DLC Smart Thermostats - BYOT</c:v>
                </c:pt>
              </c:strCache>
            </c:strRef>
          </c:tx>
          <c:spPr>
            <a:solidFill>
              <a:schemeClr val="accent4"/>
            </a:solidFill>
            <a:ln>
              <a:noFill/>
            </a:ln>
            <a:effectLst>
              <a:outerShdw blurRad="40005" dist="20320" dir="5400000" algn="ctr" rotWithShape="0">
                <a:srgbClr val="000000">
                  <a:alpha val="38000"/>
                </a:srgbClr>
              </a:outerShdw>
            </a:effectLst>
          </c:spPr>
          <c:invertIfNegative val="0"/>
          <c:cat>
            <c:numRef>
              <c:f>'Program Costs'!$C$3:$Z$3</c:f>
              <c:numCache>
                <c:formatCode>General</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Costs'!$C$6:$Z$6</c:f>
              <c:numCache>
                <c:formatCode>"$"#,##0.00</c:formatCode>
                <c:ptCount val="24"/>
                <c:pt idx="0">
                  <c:v>0.21605727</c:v>
                </c:pt>
                <c:pt idx="1">
                  <c:v>0.40308869999999997</c:v>
                </c:pt>
                <c:pt idx="2">
                  <c:v>0.78221300000000005</c:v>
                </c:pt>
                <c:pt idx="3">
                  <c:v>0.72587181000000001</c:v>
                </c:pt>
                <c:pt idx="4">
                  <c:v>0.70163260000000005</c:v>
                </c:pt>
                <c:pt idx="5">
                  <c:v>0.62245198999999996</c:v>
                </c:pt>
                <c:pt idx="6">
                  <c:v>0.63190002000000001</c:v>
                </c:pt>
                <c:pt idx="7">
                  <c:v>0.63475435999999996</c:v>
                </c:pt>
                <c:pt idx="8">
                  <c:v>0.64182876</c:v>
                </c:pt>
                <c:pt idx="9">
                  <c:v>0.64899657999999993</c:v>
                </c:pt>
                <c:pt idx="10">
                  <c:v>0.65625905999999989</c:v>
                </c:pt>
                <c:pt idx="11">
                  <c:v>0.66361746999999993</c:v>
                </c:pt>
                <c:pt idx="12">
                  <c:v>0.6710730800000001</c:v>
                </c:pt>
                <c:pt idx="13">
                  <c:v>0.67862719999999999</c:v>
                </c:pt>
                <c:pt idx="14">
                  <c:v>0.68628114000000007</c:v>
                </c:pt>
                <c:pt idx="15">
                  <c:v>0.69403621999999998</c:v>
                </c:pt>
                <c:pt idx="16">
                  <c:v>0.70189382</c:v>
                </c:pt>
                <c:pt idx="17">
                  <c:v>0.70985527000000004</c:v>
                </c:pt>
                <c:pt idx="18">
                  <c:v>0.71792199999999995</c:v>
                </c:pt>
                <c:pt idx="19">
                  <c:v>0.72609539000000001</c:v>
                </c:pt>
                <c:pt idx="20">
                  <c:v>0.73437686000000013</c:v>
                </c:pt>
                <c:pt idx="21">
                  <c:v>0.74276787</c:v>
                </c:pt>
                <c:pt idx="22">
                  <c:v>0.7512698699999999</c:v>
                </c:pt>
                <c:pt idx="23">
                  <c:v>0.75988436000000004</c:v>
                </c:pt>
              </c:numCache>
            </c:numRef>
          </c:val>
          <c:extLst>
            <c:ext xmlns:c16="http://schemas.microsoft.com/office/drawing/2014/chart" uri="{C3380CC4-5D6E-409C-BE32-E72D297353CC}">
              <c16:uniqueId val="{00000001-5626-420E-A8CD-4549BB70D827}"/>
            </c:ext>
          </c:extLst>
        </c:ser>
        <c:ser>
          <c:idx val="6"/>
          <c:order val="2"/>
          <c:tx>
            <c:strRef>
              <c:f>'Program Costs'!$B$7</c:f>
              <c:strCache>
                <c:ptCount val="1"/>
                <c:pt idx="0">
                  <c:v>Time-of-Use</c:v>
                </c:pt>
              </c:strCache>
            </c:strRef>
          </c:tx>
          <c:invertIfNegative val="0"/>
          <c:cat>
            <c:numRef>
              <c:f>'Program Costs'!$C$3:$Z$3</c:f>
              <c:numCache>
                <c:formatCode>General</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Costs'!$C$7:$Z$7</c:f>
              <c:numCache>
                <c:formatCode>"$"#,##0.00</c:formatCode>
                <c:ptCount val="24"/>
                <c:pt idx="0">
                  <c:v>0.23096658</c:v>
                </c:pt>
                <c:pt idx="1">
                  <c:v>0.30483187</c:v>
                </c:pt>
                <c:pt idx="2">
                  <c:v>0.45426875999999999</c:v>
                </c:pt>
                <c:pt idx="3">
                  <c:v>0.31403001000000003</c:v>
                </c:pt>
                <c:pt idx="4">
                  <c:v>0.24305404999999999</c:v>
                </c:pt>
                <c:pt idx="5">
                  <c:v>0.16930526000000001</c:v>
                </c:pt>
                <c:pt idx="6">
                  <c:v>0.16943017999999999</c:v>
                </c:pt>
                <c:pt idx="7">
                  <c:v>0.16955677999999999</c:v>
                </c:pt>
                <c:pt idx="8">
                  <c:v>0.16968505</c:v>
                </c:pt>
                <c:pt idx="9">
                  <c:v>0.16981504</c:v>
                </c:pt>
                <c:pt idx="10">
                  <c:v>0.16994677000000002</c:v>
                </c:pt>
                <c:pt idx="11">
                  <c:v>0.17008024999999999</c:v>
                </c:pt>
                <c:pt idx="12">
                  <c:v>0.17021551000000001</c:v>
                </c:pt>
                <c:pt idx="13">
                  <c:v>0.17035257000000001</c:v>
                </c:pt>
                <c:pt idx="14">
                  <c:v>0.17049147000000001</c:v>
                </c:pt>
                <c:pt idx="15">
                  <c:v>0.17063221000000003</c:v>
                </c:pt>
                <c:pt idx="16">
                  <c:v>0.17077483999999998</c:v>
                </c:pt>
                <c:pt idx="17">
                  <c:v>0.17091936000000002</c:v>
                </c:pt>
                <c:pt idx="18">
                  <c:v>0.17106580999999998</c:v>
                </c:pt>
                <c:pt idx="19">
                  <c:v>0.17121422</c:v>
                </c:pt>
                <c:pt idx="20">
                  <c:v>0.17136460999999997</c:v>
                </c:pt>
                <c:pt idx="21">
                  <c:v>0.17151701</c:v>
                </c:pt>
                <c:pt idx="22">
                  <c:v>0.17167144000000001</c:v>
                </c:pt>
                <c:pt idx="23">
                  <c:v>0.17182792000000002</c:v>
                </c:pt>
              </c:numCache>
            </c:numRef>
          </c:val>
          <c:extLst>
            <c:ext xmlns:c16="http://schemas.microsoft.com/office/drawing/2014/chart" uri="{C3380CC4-5D6E-409C-BE32-E72D297353CC}">
              <c16:uniqueId val="{00000002-5626-420E-A8CD-4549BB70D827}"/>
            </c:ext>
          </c:extLst>
        </c:ser>
        <c:ser>
          <c:idx val="1"/>
          <c:order val="3"/>
          <c:tx>
            <c:strRef>
              <c:f>'Program Costs'!$B$8</c:f>
              <c:strCache>
                <c:ptCount val="1"/>
                <c:pt idx="0">
                  <c:v>Variable Peak Pricing</c:v>
                </c:pt>
              </c:strCache>
            </c:strRef>
          </c:tx>
          <c:invertIfNegative val="0"/>
          <c:cat>
            <c:numRef>
              <c:f>'Program Costs'!$C$3:$Z$3</c:f>
              <c:numCache>
                <c:formatCode>General</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Costs'!$C$8:$Z$8</c:f>
              <c:numCache>
                <c:formatCode>"$"#,##0.00</c:formatCode>
                <c:ptCount val="24"/>
                <c:pt idx="0">
                  <c:v>0.30332927000000004</c:v>
                </c:pt>
                <c:pt idx="1">
                  <c:v>0.45159867999999997</c:v>
                </c:pt>
                <c:pt idx="2">
                  <c:v>0.75113185999999998</c:v>
                </c:pt>
                <c:pt idx="3">
                  <c:v>0.46770043</c:v>
                </c:pt>
                <c:pt idx="4">
                  <c:v>0.32447845000000003</c:v>
                </c:pt>
                <c:pt idx="5">
                  <c:v>0.17640343999999999</c:v>
                </c:pt>
                <c:pt idx="6">
                  <c:v>0.17661005999999999</c:v>
                </c:pt>
                <c:pt idx="7">
                  <c:v>0.17681938</c:v>
                </c:pt>
                <c:pt idx="8">
                  <c:v>0.17703144000000001</c:v>
                </c:pt>
                <c:pt idx="9">
                  <c:v>0.17724626999999998</c:v>
                </c:pt>
                <c:pt idx="10">
                  <c:v>0.17746391</c:v>
                </c:pt>
                <c:pt idx="11">
                  <c:v>0.17768439</c:v>
                </c:pt>
                <c:pt idx="12">
                  <c:v>0.17790776</c:v>
                </c:pt>
                <c:pt idx="13">
                  <c:v>0.17813403999999997</c:v>
                </c:pt>
                <c:pt idx="14">
                  <c:v>0.17836329000000001</c:v>
                </c:pt>
                <c:pt idx="15">
                  <c:v>0.17859554</c:v>
                </c:pt>
                <c:pt idx="16">
                  <c:v>0.17883083</c:v>
                </c:pt>
                <c:pt idx="17">
                  <c:v>0.17906920000000001</c:v>
                </c:pt>
                <c:pt idx="18">
                  <c:v>0.17931070000000002</c:v>
                </c:pt>
                <c:pt idx="19">
                  <c:v>0.17955535</c:v>
                </c:pt>
                <c:pt idx="20">
                  <c:v>0.17980321000000002</c:v>
                </c:pt>
                <c:pt idx="21">
                  <c:v>0.18005431</c:v>
                </c:pt>
                <c:pt idx="22">
                  <c:v>0.18030872000000001</c:v>
                </c:pt>
                <c:pt idx="23">
                  <c:v>0.18056645000000002</c:v>
                </c:pt>
              </c:numCache>
            </c:numRef>
          </c:val>
          <c:extLst>
            <c:ext xmlns:c16="http://schemas.microsoft.com/office/drawing/2014/chart" uri="{C3380CC4-5D6E-409C-BE32-E72D297353CC}">
              <c16:uniqueId val="{00000003-5626-420E-A8CD-4549BB70D827}"/>
            </c:ext>
          </c:extLst>
        </c:ser>
        <c:ser>
          <c:idx val="3"/>
          <c:order val="4"/>
          <c:tx>
            <c:strRef>
              <c:f>'Program Costs'!$B$9</c:f>
              <c:strCache>
                <c:ptCount val="1"/>
                <c:pt idx="0">
                  <c:v>Third Party Contracts</c:v>
                </c:pt>
              </c:strCache>
            </c:strRef>
          </c:tx>
          <c:invertIfNegative val="0"/>
          <c:cat>
            <c:numRef>
              <c:f>'Program Costs'!$C$3:$Z$3</c:f>
              <c:numCache>
                <c:formatCode>General</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Costs'!$C$9:$Z$9</c:f>
              <c:numCache>
                <c:formatCode>"$"#,##0.00</c:formatCode>
                <c:ptCount val="24"/>
                <c:pt idx="0">
                  <c:v>0.10860974000000001</c:v>
                </c:pt>
                <c:pt idx="1">
                  <c:v>0.10891938000000001</c:v>
                </c:pt>
                <c:pt idx="2">
                  <c:v>0.10913317</c:v>
                </c:pt>
                <c:pt idx="3">
                  <c:v>0.10914285999999999</c:v>
                </c:pt>
                <c:pt idx="4">
                  <c:v>0.10915271999999999</c:v>
                </c:pt>
                <c:pt idx="5">
                  <c:v>0.10916277000000001</c:v>
                </c:pt>
                <c:pt idx="6">
                  <c:v>0.10917301</c:v>
                </c:pt>
                <c:pt idx="7">
                  <c:v>0.10918343</c:v>
                </c:pt>
                <c:pt idx="8">
                  <c:v>0.10919405</c:v>
                </c:pt>
                <c:pt idx="9">
                  <c:v>0.10920487</c:v>
                </c:pt>
                <c:pt idx="10">
                  <c:v>0.10921589</c:v>
                </c:pt>
                <c:pt idx="11">
                  <c:v>0.10922711</c:v>
                </c:pt>
                <c:pt idx="12">
                  <c:v>0.10923853</c:v>
                </c:pt>
                <c:pt idx="13">
                  <c:v>0.10925016999999999</c:v>
                </c:pt>
                <c:pt idx="14">
                  <c:v>0.10926203</c:v>
                </c:pt>
                <c:pt idx="15">
                  <c:v>0.10927410999999999</c:v>
                </c:pt>
                <c:pt idx="16">
                  <c:v>0.10928641</c:v>
                </c:pt>
                <c:pt idx="17">
                  <c:v>0.10929892999999999</c:v>
                </c:pt>
                <c:pt idx="18">
                  <c:v>0.10931169</c:v>
                </c:pt>
                <c:pt idx="19">
                  <c:v>0.10932469</c:v>
                </c:pt>
                <c:pt idx="20">
                  <c:v>0.10933793</c:v>
                </c:pt>
                <c:pt idx="21">
                  <c:v>0.10935141000000001</c:v>
                </c:pt>
                <c:pt idx="22">
                  <c:v>0.10936514</c:v>
                </c:pt>
                <c:pt idx="23">
                  <c:v>0.10937913</c:v>
                </c:pt>
              </c:numCache>
            </c:numRef>
          </c:val>
          <c:extLst>
            <c:ext xmlns:c16="http://schemas.microsoft.com/office/drawing/2014/chart" uri="{C3380CC4-5D6E-409C-BE32-E72D297353CC}">
              <c16:uniqueId val="{00000004-5626-420E-A8CD-4549BB70D827}"/>
            </c:ext>
          </c:extLst>
        </c:ser>
        <c:dLbls>
          <c:showLegendKey val="0"/>
          <c:showVal val="0"/>
          <c:showCatName val="0"/>
          <c:showSerName val="0"/>
          <c:showPercent val="0"/>
          <c:showBubbleSize val="0"/>
        </c:dLbls>
        <c:gapWidth val="100"/>
        <c:overlap val="100"/>
        <c:axId val="439824240"/>
        <c:axId val="439824800"/>
        <c:extLst>
          <c:ext xmlns:c15="http://schemas.microsoft.com/office/drawing/2012/chart" uri="{02D57815-91ED-43cb-92C2-25804820EDAC}">
            <c15:filteredBarSeries>
              <c15:ser>
                <c:idx val="4"/>
                <c:order val="5"/>
                <c:tx>
                  <c:strRef>
                    <c:extLst>
                      <c:ext uri="{02D57815-91ED-43cb-92C2-25804820EDAC}">
                        <c15:formulaRef>
                          <c15:sqref>'Program Costs'!$B$10</c15:sqref>
                        </c15:formulaRef>
                      </c:ext>
                    </c:extLst>
                    <c:strCache>
                      <c:ptCount val="1"/>
                    </c:strCache>
                  </c:strRef>
                </c:tx>
                <c:invertIfNegative val="0"/>
                <c:cat>
                  <c:numRef>
                    <c:extLst>
                      <c:ext uri="{02D57815-91ED-43cb-92C2-25804820EDAC}">
                        <c15:formulaRef>
                          <c15:sqref>'Program Costs'!$C$3:$Z$3</c15:sqref>
                        </c15:formulaRef>
                      </c:ext>
                    </c:extLst>
                    <c:numCache>
                      <c:formatCode>General</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c:ext uri="{02D57815-91ED-43cb-92C2-25804820EDAC}">
                        <c15:formulaRef>
                          <c15:sqref>'Program Costs'!$C$10:$Z$10</c15:sqref>
                        </c15:formulaRef>
                      </c:ext>
                    </c:extLst>
                    <c:numCache>
                      <c:formatCode>"$"#,##0.00</c:formatCode>
                      <c:ptCount val="24"/>
                    </c:numCache>
                  </c:numRef>
                </c:val>
                <c:extLst>
                  <c:ext xmlns:c16="http://schemas.microsoft.com/office/drawing/2014/chart" uri="{C3380CC4-5D6E-409C-BE32-E72D297353CC}">
                    <c16:uniqueId val="{00000005-5626-420E-A8CD-4549BB70D827}"/>
                  </c:ext>
                </c:extLst>
              </c15:ser>
            </c15:filteredBarSeries>
          </c:ext>
        </c:extLst>
      </c:barChart>
      <c:catAx>
        <c:axId val="439824240"/>
        <c:scaling>
          <c:orientation val="minMax"/>
        </c:scaling>
        <c:delete val="0"/>
        <c:axPos val="b"/>
        <c:numFmt formatCode="General" sourceLinked="1"/>
        <c:majorTickMark val="none"/>
        <c:minorTickMark val="none"/>
        <c:tickLblPos val="nextTo"/>
        <c:spPr>
          <a:ln>
            <a:solidFill>
              <a:schemeClr val="bg1">
                <a:lumMod val="85000"/>
              </a:schemeClr>
            </a:solidFill>
          </a:ln>
        </c:spPr>
        <c:crossAx val="439824800"/>
        <c:crosses val="autoZero"/>
        <c:auto val="1"/>
        <c:lblAlgn val="ctr"/>
        <c:lblOffset val="100"/>
        <c:tickLblSkip val="1"/>
        <c:noMultiLvlLbl val="0"/>
      </c:catAx>
      <c:valAx>
        <c:axId val="439824800"/>
        <c:scaling>
          <c:orientation val="minMax"/>
        </c:scaling>
        <c:delete val="0"/>
        <c:axPos val="l"/>
        <c:majorGridlines>
          <c:spPr>
            <a:ln>
              <a:solidFill>
                <a:sysClr val="window" lastClr="FFFFFF">
                  <a:lumMod val="85000"/>
                </a:sysClr>
              </a:solidFill>
              <a:prstDash val="sysDash"/>
            </a:ln>
          </c:spPr>
        </c:majorGridlines>
        <c:title>
          <c:tx>
            <c:strRef>
              <c:f>'Program Costs'!$B$4</c:f>
              <c:strCache>
                <c:ptCount val="1"/>
                <c:pt idx="0">
                  <c:v>Incremental Spend (Million $)</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9824240"/>
        <c:crosses val="autoZero"/>
        <c:crossBetween val="between"/>
      </c:valAx>
    </c:plotArea>
    <c:legend>
      <c:legendPos val="r"/>
      <c:layout>
        <c:manualLayout>
          <c:xMode val="edge"/>
          <c:yMode val="edge"/>
          <c:x val="0.68550534810000474"/>
          <c:y val="1.9289864129950533E-2"/>
          <c:w val="0.28009792045225118"/>
          <c:h val="0.95466742100955904"/>
        </c:manualLayout>
      </c:layout>
      <c:overlay val="0"/>
      <c:spPr>
        <a:solidFill>
          <a:sysClr val="window" lastClr="FFFFFF">
            <a:alpha val="60000"/>
          </a:sysClr>
        </a:solidFill>
        <a:ln>
          <a:noFill/>
        </a:ln>
      </c:spPr>
      <c:txPr>
        <a:bodyPr/>
        <a:lstStyle/>
        <a:p>
          <a:pPr>
            <a:defRPr sz="800"/>
          </a:pPr>
          <a:endParaRPr lang="en-US"/>
        </a:p>
      </c:txPr>
    </c:legend>
    <c:plotVisOnly val="1"/>
    <c:dispBlanksAs val="gap"/>
    <c:showDLblsOverMax val="0"/>
  </c:chart>
  <c:spPr>
    <a:ln>
      <a:noFill/>
    </a:ln>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a:t>
            </a:r>
          </a:p>
        </c:rich>
      </c:tx>
      <c:overlay val="0"/>
    </c:title>
    <c:autoTitleDeleted val="0"/>
    <c:plotArea>
      <c:layout>
        <c:manualLayout>
          <c:layoutTarget val="inner"/>
          <c:xMode val="edge"/>
          <c:yMode val="edge"/>
          <c:x val="0.12312469545317262"/>
          <c:y val="4.4082810730166691E-2"/>
          <c:w val="0.56636624457200824"/>
          <c:h val="0.81541382073432167"/>
        </c:manualLayout>
      </c:layout>
      <c:barChart>
        <c:barDir val="col"/>
        <c:grouping val="stacked"/>
        <c:varyColors val="0"/>
        <c:ser>
          <c:idx val="0"/>
          <c:order val="1"/>
          <c:tx>
            <c:strRef>
              <c:f>'Program Costs'!$B$41</c:f>
              <c:strCache>
                <c:ptCount val="1"/>
                <c:pt idx="0">
                  <c:v>DLC Smart Thermostats - BYOT</c:v>
                </c:pt>
              </c:strCache>
            </c:strRef>
          </c:tx>
          <c:spPr>
            <a:solidFill>
              <a:schemeClr val="accent4"/>
            </a:solidFill>
            <a:ln>
              <a:noFill/>
            </a:ln>
            <a:effectLst>
              <a:outerShdw blurRad="40005" dist="20320" dir="5400000" algn="ctr" rotWithShape="0">
                <a:srgbClr val="000000">
                  <a:alpha val="38000"/>
                </a:srgbClr>
              </a:outerShdw>
            </a:effectLst>
          </c:spPr>
          <c:invertIfNegative val="0"/>
          <c:cat>
            <c:numRef>
              <c:f>'Program Costs'!$C$38:$Z$38</c:f>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Costs'!$C$41:$Z$41</c:f>
              <c:numCache>
                <c:formatCode>"$"#,##0.00</c:formatCode>
                <c:ptCount val="24"/>
                <c:pt idx="0">
                  <c:v>5.1222619999999996E-2</c:v>
                </c:pt>
                <c:pt idx="1">
                  <c:v>0.1022195</c:v>
                </c:pt>
                <c:pt idx="2">
                  <c:v>0.20571628</c:v>
                </c:pt>
                <c:pt idx="3">
                  <c:v>0.11229009</c:v>
                </c:pt>
                <c:pt idx="4">
                  <c:v>6.3917990000000008E-2</c:v>
                </c:pt>
                <c:pt idx="5">
                  <c:v>1.2999880000000002E-2</c:v>
                </c:pt>
                <c:pt idx="6">
                  <c:v>1.320707E-2</c:v>
                </c:pt>
                <c:pt idx="7">
                  <c:v>1.2652539999999999E-2</c:v>
                </c:pt>
                <c:pt idx="8">
                  <c:v>1.283392E-2</c:v>
                </c:pt>
                <c:pt idx="9">
                  <c:v>1.3018679999999999E-2</c:v>
                </c:pt>
                <c:pt idx="10">
                  <c:v>1.3206899999999999E-2</c:v>
                </c:pt>
                <c:pt idx="11">
                  <c:v>1.339865E-2</c:v>
                </c:pt>
                <c:pt idx="12">
                  <c:v>1.3593980000000002E-2</c:v>
                </c:pt>
                <c:pt idx="13">
                  <c:v>1.3792960000000002E-2</c:v>
                </c:pt>
                <c:pt idx="14">
                  <c:v>1.399567E-2</c:v>
                </c:pt>
                <c:pt idx="15">
                  <c:v>1.420216E-2</c:v>
                </c:pt>
                <c:pt idx="16">
                  <c:v>1.4412530000000002E-2</c:v>
                </c:pt>
                <c:pt idx="17">
                  <c:v>1.462683E-2</c:v>
                </c:pt>
                <c:pt idx="18">
                  <c:v>1.484514E-2</c:v>
                </c:pt>
                <c:pt idx="19">
                  <c:v>1.5067529999999999E-2</c:v>
                </c:pt>
                <c:pt idx="20">
                  <c:v>1.52941E-2</c:v>
                </c:pt>
                <c:pt idx="21">
                  <c:v>1.5524899999999999E-2</c:v>
                </c:pt>
                <c:pt idx="22">
                  <c:v>1.5760039999999999E-2</c:v>
                </c:pt>
                <c:pt idx="23">
                  <c:v>1.5999570000000001E-2</c:v>
                </c:pt>
              </c:numCache>
            </c:numRef>
          </c:val>
          <c:extLst>
            <c:ext xmlns:c16="http://schemas.microsoft.com/office/drawing/2014/chart" uri="{C3380CC4-5D6E-409C-BE32-E72D297353CC}">
              <c16:uniqueId val="{00000001-B8A5-46F7-BACA-6E4EDE82B4F4}"/>
            </c:ext>
          </c:extLst>
        </c:ser>
        <c:ser>
          <c:idx val="3"/>
          <c:order val="4"/>
          <c:tx>
            <c:strRef>
              <c:f>'Program Costs'!$B$44</c:f>
              <c:strCache>
                <c:ptCount val="1"/>
                <c:pt idx="0">
                  <c:v>Third Party Contracts</c:v>
                </c:pt>
              </c:strCache>
            </c:strRef>
          </c:tx>
          <c:invertIfNegative val="0"/>
          <c:cat>
            <c:numRef>
              <c:f>'Program Costs'!$C$38:$Z$38</c:f>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Costs'!$C$44:$Z$44</c:f>
              <c:numCache>
                <c:formatCode>"$"#,##0.00</c:formatCode>
                <c:ptCount val="24"/>
                <c:pt idx="0">
                  <c:v>8.7627599999999996E-3</c:v>
                </c:pt>
                <c:pt idx="1">
                  <c:v>8.7627599999999996E-3</c:v>
                </c:pt>
                <c:pt idx="2">
                  <c:v>8.7627599999999996E-3</c:v>
                </c:pt>
                <c:pt idx="3">
                  <c:v>8.7627599999999996E-3</c:v>
                </c:pt>
                <c:pt idx="4">
                  <c:v>8.7627599999999996E-3</c:v>
                </c:pt>
                <c:pt idx="5">
                  <c:v>8.7627599999999996E-3</c:v>
                </c:pt>
                <c:pt idx="6">
                  <c:v>8.7627599999999996E-3</c:v>
                </c:pt>
                <c:pt idx="7">
                  <c:v>8.7627599999999996E-3</c:v>
                </c:pt>
                <c:pt idx="8">
                  <c:v>8.7627599999999996E-3</c:v>
                </c:pt>
                <c:pt idx="9">
                  <c:v>8.7627599999999996E-3</c:v>
                </c:pt>
                <c:pt idx="10">
                  <c:v>8.7627599999999996E-3</c:v>
                </c:pt>
                <c:pt idx="11">
                  <c:v>8.7627599999999996E-3</c:v>
                </c:pt>
                <c:pt idx="12">
                  <c:v>8.7627599999999996E-3</c:v>
                </c:pt>
                <c:pt idx="13">
                  <c:v>8.7627599999999996E-3</c:v>
                </c:pt>
                <c:pt idx="14">
                  <c:v>8.7627599999999996E-3</c:v>
                </c:pt>
                <c:pt idx="15">
                  <c:v>8.7627599999999996E-3</c:v>
                </c:pt>
                <c:pt idx="16">
                  <c:v>8.7627599999999996E-3</c:v>
                </c:pt>
                <c:pt idx="17">
                  <c:v>8.7627599999999996E-3</c:v>
                </c:pt>
                <c:pt idx="18">
                  <c:v>8.7627599999999996E-3</c:v>
                </c:pt>
                <c:pt idx="19">
                  <c:v>8.7627599999999996E-3</c:v>
                </c:pt>
                <c:pt idx="20">
                  <c:v>8.7627599999999996E-3</c:v>
                </c:pt>
                <c:pt idx="21">
                  <c:v>8.7627599999999996E-3</c:v>
                </c:pt>
                <c:pt idx="22">
                  <c:v>8.7627599999999996E-3</c:v>
                </c:pt>
                <c:pt idx="23">
                  <c:v>8.7627599999999996E-3</c:v>
                </c:pt>
              </c:numCache>
            </c:numRef>
          </c:val>
          <c:extLst>
            <c:ext xmlns:c16="http://schemas.microsoft.com/office/drawing/2014/chart" uri="{C3380CC4-5D6E-409C-BE32-E72D297353CC}">
              <c16:uniqueId val="{00000004-B8A5-46F7-BACA-6E4EDE82B4F4}"/>
            </c:ext>
          </c:extLst>
        </c:ser>
        <c:dLbls>
          <c:showLegendKey val="0"/>
          <c:showVal val="0"/>
          <c:showCatName val="0"/>
          <c:showSerName val="0"/>
          <c:showPercent val="0"/>
          <c:showBubbleSize val="0"/>
        </c:dLbls>
        <c:gapWidth val="100"/>
        <c:overlap val="100"/>
        <c:axId val="439824240"/>
        <c:axId val="439824800"/>
        <c:extLst>
          <c:ext xmlns:c15="http://schemas.microsoft.com/office/drawing/2012/chart" uri="{02D57815-91ED-43cb-92C2-25804820EDAC}">
            <c15:filteredBarSeries>
              <c15:ser>
                <c:idx val="2"/>
                <c:order val="0"/>
                <c:tx>
                  <c:strRef>
                    <c:extLst>
                      <c:ext uri="{02D57815-91ED-43cb-92C2-25804820EDAC}">
                        <c15:formulaRef>
                          <c15:sqref>'Program Costs'!$B$40</c15:sqref>
                        </c15:formulaRef>
                      </c:ext>
                    </c:extLst>
                    <c:strCache>
                      <c:ptCount val="1"/>
                      <c:pt idx="0">
                        <c:v>Behavioral</c:v>
                      </c:pt>
                    </c:strCache>
                  </c:strRef>
                </c:tx>
                <c:spPr>
                  <a:solidFill>
                    <a:schemeClr val="accent6"/>
                  </a:solidFill>
                  <a:ln>
                    <a:noFill/>
                  </a:ln>
                  <a:effectLst>
                    <a:outerShdw blurRad="40005" dist="20320" dir="5400000" algn="ctr" rotWithShape="0">
                      <a:srgbClr val="000000">
                        <a:alpha val="38000"/>
                      </a:srgbClr>
                    </a:outerShdw>
                  </a:effectLst>
                </c:spPr>
                <c:invertIfNegative val="0"/>
                <c:cat>
                  <c:numRef>
                    <c:extLst>
                      <c:ext uri="{02D57815-91ED-43cb-92C2-25804820EDAC}">
                        <c15:formulaRef>
                          <c15:sqref>'Program Costs'!$C$38:$Z$38</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c:ext uri="{02D57815-91ED-43cb-92C2-25804820EDAC}">
                        <c15:formulaRef>
                          <c15:sqref>'Program Costs'!$C$40:$Z$40</c15:sqref>
                        </c15:formulaRef>
                      </c:ext>
                    </c:extLst>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8A5-46F7-BACA-6E4EDE82B4F4}"/>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'Program Costs'!$B$42</c15:sqref>
                        </c15:formulaRef>
                      </c:ext>
                    </c:extLst>
                    <c:strCache>
                      <c:ptCount val="1"/>
                      <c:pt idx="0">
                        <c:v>Time-of-Use</c:v>
                      </c:pt>
                    </c:strCache>
                  </c:strRef>
                </c:tx>
                <c:invertIfNegative val="0"/>
                <c:cat>
                  <c:numRef>
                    <c:extLst xmlns:c15="http://schemas.microsoft.com/office/drawing/2012/chart">
                      <c:ext xmlns:c15="http://schemas.microsoft.com/office/drawing/2012/chart" uri="{02D57815-91ED-43cb-92C2-25804820EDAC}">
                        <c15:formulaRef>
                          <c15:sqref>'Program Costs'!$C$38:$Z$38</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xmlns:c15="http://schemas.microsoft.com/office/drawing/2012/chart">
                      <c:ext xmlns:c15="http://schemas.microsoft.com/office/drawing/2012/chart" uri="{02D57815-91ED-43cb-92C2-25804820EDAC}">
                        <c15:formulaRef>
                          <c15:sqref>'Program Costs'!$C$42:$Z$42</c15:sqref>
                        </c15:formulaRef>
                      </c:ext>
                    </c:extLst>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2-B8A5-46F7-BACA-6E4EDE82B4F4}"/>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'Program Costs'!$B$43</c15:sqref>
                        </c15:formulaRef>
                      </c:ext>
                    </c:extLst>
                    <c:strCache>
                      <c:ptCount val="1"/>
                      <c:pt idx="0">
                        <c:v>Variable Peak Pricing</c:v>
                      </c:pt>
                    </c:strCache>
                  </c:strRef>
                </c:tx>
                <c:invertIfNegative val="0"/>
                <c:cat>
                  <c:numRef>
                    <c:extLst xmlns:c15="http://schemas.microsoft.com/office/drawing/2012/chart">
                      <c:ext xmlns:c15="http://schemas.microsoft.com/office/drawing/2012/chart" uri="{02D57815-91ED-43cb-92C2-25804820EDAC}">
                        <c15:formulaRef>
                          <c15:sqref>'Program Costs'!$C$38:$Z$38</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xmlns:c15="http://schemas.microsoft.com/office/drawing/2012/chart">
                      <c:ext xmlns:c15="http://schemas.microsoft.com/office/drawing/2012/chart" uri="{02D57815-91ED-43cb-92C2-25804820EDAC}">
                        <c15:formulaRef>
                          <c15:sqref>'Program Costs'!$C$43:$Z$43</c15:sqref>
                        </c15:formulaRef>
                      </c:ext>
                    </c:extLst>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3-B8A5-46F7-BACA-6E4EDE82B4F4}"/>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'Program Costs'!$B$45</c15:sqref>
                        </c15:formulaRef>
                      </c:ext>
                    </c:extLst>
                    <c:strCache>
                      <c:ptCount val="1"/>
                    </c:strCache>
                  </c:strRef>
                </c:tx>
                <c:invertIfNegative val="0"/>
                <c:cat>
                  <c:numRef>
                    <c:extLst xmlns:c15="http://schemas.microsoft.com/office/drawing/2012/chart">
                      <c:ext xmlns:c15="http://schemas.microsoft.com/office/drawing/2012/chart" uri="{02D57815-91ED-43cb-92C2-25804820EDAC}">
                        <c15:formulaRef>
                          <c15:sqref>'Program Costs'!$C$38:$Z$38</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xmlns:c15="http://schemas.microsoft.com/office/drawing/2012/chart">
                      <c:ext xmlns:c15="http://schemas.microsoft.com/office/drawing/2012/chart" uri="{02D57815-91ED-43cb-92C2-25804820EDAC}">
                        <c15:formulaRef>
                          <c15:sqref>'Program Costs'!$C$45:$Z$45</c15:sqref>
                        </c15:formulaRef>
                      </c:ext>
                    </c:extLst>
                    <c:numCache>
                      <c:formatCode>"$"#,##0.00</c:formatCode>
                      <c:ptCount val="24"/>
                    </c:numCache>
                  </c:numRef>
                </c:val>
                <c:extLst xmlns:c15="http://schemas.microsoft.com/office/drawing/2012/chart">
                  <c:ext xmlns:c16="http://schemas.microsoft.com/office/drawing/2014/chart" uri="{C3380CC4-5D6E-409C-BE32-E72D297353CC}">
                    <c16:uniqueId val="{00000005-B8A5-46F7-BACA-6E4EDE82B4F4}"/>
                  </c:ext>
                </c:extLst>
              </c15:ser>
            </c15:filteredBarSeries>
          </c:ext>
        </c:extLst>
      </c:barChart>
      <c:catAx>
        <c:axId val="439824240"/>
        <c:scaling>
          <c:orientation val="minMax"/>
        </c:scaling>
        <c:delete val="0"/>
        <c:axPos val="b"/>
        <c:numFmt formatCode="0" sourceLinked="1"/>
        <c:majorTickMark val="none"/>
        <c:minorTickMark val="none"/>
        <c:tickLblPos val="nextTo"/>
        <c:spPr>
          <a:ln>
            <a:solidFill>
              <a:schemeClr val="bg1">
                <a:lumMod val="85000"/>
              </a:schemeClr>
            </a:solidFill>
          </a:ln>
        </c:spPr>
        <c:crossAx val="439824800"/>
        <c:crosses val="autoZero"/>
        <c:auto val="1"/>
        <c:lblAlgn val="ctr"/>
        <c:lblOffset val="100"/>
        <c:tickLblSkip val="1"/>
        <c:noMultiLvlLbl val="0"/>
      </c:catAx>
      <c:valAx>
        <c:axId val="439824800"/>
        <c:scaling>
          <c:orientation val="minMax"/>
        </c:scaling>
        <c:delete val="0"/>
        <c:axPos val="l"/>
        <c:majorGridlines>
          <c:spPr>
            <a:ln>
              <a:solidFill>
                <a:sysClr val="window" lastClr="FFFFFF">
                  <a:lumMod val="85000"/>
                </a:sysClr>
              </a:solidFill>
              <a:prstDash val="sysDash"/>
            </a:ln>
          </c:spPr>
        </c:majorGridlines>
        <c:title>
          <c:tx>
            <c:strRef>
              <c:f>'Program Costs'!$B$4</c:f>
              <c:strCache>
                <c:ptCount val="1"/>
                <c:pt idx="0">
                  <c:v>Incremental Spend (Million $)</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9824240"/>
        <c:crosses val="autoZero"/>
        <c:crossBetween val="between"/>
      </c:valAx>
    </c:plotArea>
    <c:legend>
      <c:legendPos val="r"/>
      <c:layout>
        <c:manualLayout>
          <c:xMode val="edge"/>
          <c:yMode val="edge"/>
          <c:x val="0.69832593041254454"/>
          <c:y val="1.9289864129950533E-2"/>
          <c:w val="0.28650817686250751"/>
          <c:h val="0.93689054302143682"/>
        </c:manualLayout>
      </c:layout>
      <c:overlay val="0"/>
      <c:spPr>
        <a:solidFill>
          <a:sysClr val="window" lastClr="FFFFFF">
            <a:alpha val="60000"/>
          </a:sysClr>
        </a:solidFill>
        <a:ln>
          <a:noFill/>
        </a:ln>
      </c:spPr>
      <c:txPr>
        <a:bodyPr/>
        <a:lstStyle/>
        <a:p>
          <a:pPr>
            <a:defRPr sz="800"/>
          </a:pPr>
          <a:endParaRPr lang="en-US"/>
        </a:p>
      </c:txPr>
    </c:legend>
    <c:plotVisOnly val="1"/>
    <c:dispBlanksAs val="gap"/>
    <c:showDLblsOverMax val="0"/>
  </c:chart>
  <c:spPr>
    <a:ln>
      <a:noFill/>
    </a:ln>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 Select Years</a:t>
            </a:r>
          </a:p>
        </c:rich>
      </c:tx>
      <c:overlay val="0"/>
    </c:title>
    <c:autoTitleDeleted val="0"/>
    <c:plotArea>
      <c:layout>
        <c:manualLayout>
          <c:layoutTarget val="inner"/>
          <c:xMode val="edge"/>
          <c:yMode val="edge"/>
          <c:x val="0.12312469545317262"/>
          <c:y val="4.4082810730166691E-2"/>
          <c:w val="0.56636624457200824"/>
          <c:h val="0.81541382073432167"/>
        </c:manualLayout>
      </c:layout>
      <c:barChart>
        <c:barDir val="col"/>
        <c:grouping val="stacked"/>
        <c:varyColors val="0"/>
        <c:ser>
          <c:idx val="2"/>
          <c:order val="0"/>
          <c:tx>
            <c:strRef>
              <c:f>'Program Costs'!$B$5</c:f>
              <c:strCache>
                <c:ptCount val="1"/>
                <c:pt idx="0">
                  <c:v>Behavioral</c:v>
                </c:pt>
              </c:strCache>
            </c:strRef>
          </c:tx>
          <c:spPr>
            <a:solidFill>
              <a:schemeClr val="accent6"/>
            </a:solidFill>
            <a:ln>
              <a:noFill/>
            </a:ln>
            <a:effectLst>
              <a:outerShdw blurRad="40005" dist="20320" dir="5400000" algn="ctr" rotWithShape="0">
                <a:srgbClr val="000000">
                  <a:alpha val="38000"/>
                </a:srgbClr>
              </a:outerShdw>
            </a:effectLst>
          </c:spPr>
          <c:invertIfNegative val="0"/>
          <c:cat>
            <c:numRef>
              <c:extLst>
                <c:ext xmlns:c15="http://schemas.microsoft.com/office/drawing/2012/chart" uri="{02D57815-91ED-43cb-92C2-25804820EDAC}">
                  <c15:fullRef>
                    <c15:sqref>'Program Costs'!$C$3:$Z$3</c15:sqref>
                  </c15:fullRef>
                </c:ext>
              </c:extLst>
              <c:f>('Program Costs'!$E$3:$G$3,'Program Costs'!$N$3,'Program Costs'!$X$3)</c:f>
              <c:numCache>
                <c:formatCode>General</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Costs'!$C$5:$Z$5</c15:sqref>
                  </c15:fullRef>
                </c:ext>
              </c:extLst>
              <c:f>('Program Costs'!$E$5:$G$5,'Program Costs'!$N$5,'Program Costs'!$X$5)</c:f>
              <c:numCache>
                <c:formatCode>"$"#,##0.00</c:formatCode>
                <c:ptCount val="5"/>
                <c:pt idx="0">
                  <c:v>0.28904836</c:v>
                </c:pt>
                <c:pt idx="1">
                  <c:v>0.28981127000000001</c:v>
                </c:pt>
                <c:pt idx="2">
                  <c:v>0.29058419000000002</c:v>
                </c:pt>
                <c:pt idx="3">
                  <c:v>0.29628720000000003</c:v>
                </c:pt>
                <c:pt idx="4">
                  <c:v>0.30539643</c:v>
                </c:pt>
              </c:numCache>
            </c:numRef>
          </c:val>
          <c:extLst>
            <c:ext xmlns:c16="http://schemas.microsoft.com/office/drawing/2014/chart" uri="{C3380CC4-5D6E-409C-BE32-E72D297353CC}">
              <c16:uniqueId val="{00000000-25CC-4685-9B5E-4642DDA6FA07}"/>
            </c:ext>
          </c:extLst>
        </c:ser>
        <c:ser>
          <c:idx val="0"/>
          <c:order val="1"/>
          <c:tx>
            <c:strRef>
              <c:f>'Program Costs'!$B$6</c:f>
              <c:strCache>
                <c:ptCount val="1"/>
                <c:pt idx="0">
                  <c:v>DLC Smart Thermostats - BYOT</c:v>
                </c:pt>
              </c:strCache>
            </c:strRef>
          </c:tx>
          <c:spPr>
            <a:solidFill>
              <a:schemeClr val="accent4"/>
            </a:solidFill>
            <a:ln>
              <a:noFill/>
            </a:ln>
            <a:effectLst>
              <a:outerShdw blurRad="40005" dist="20320" dir="5400000" algn="ctr" rotWithShape="0">
                <a:srgbClr val="000000">
                  <a:alpha val="38000"/>
                </a:srgbClr>
              </a:outerShdw>
            </a:effectLst>
          </c:spPr>
          <c:invertIfNegative val="0"/>
          <c:cat>
            <c:numRef>
              <c:extLst>
                <c:ext xmlns:c15="http://schemas.microsoft.com/office/drawing/2012/chart" uri="{02D57815-91ED-43cb-92C2-25804820EDAC}">
                  <c15:fullRef>
                    <c15:sqref>'Program Costs'!$C$3:$Z$3</c15:sqref>
                  </c15:fullRef>
                </c:ext>
              </c:extLst>
              <c:f>('Program Costs'!$E$3:$G$3,'Program Costs'!$N$3,'Program Costs'!$X$3)</c:f>
              <c:numCache>
                <c:formatCode>General</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Costs'!$C$6:$Z$6</c15:sqref>
                  </c15:fullRef>
                </c:ext>
              </c:extLst>
              <c:f>('Program Costs'!$E$6:$G$6,'Program Costs'!$N$6,'Program Costs'!$X$6)</c:f>
              <c:numCache>
                <c:formatCode>"$"#,##0.00</c:formatCode>
                <c:ptCount val="5"/>
                <c:pt idx="0">
                  <c:v>0.78221300000000005</c:v>
                </c:pt>
                <c:pt idx="1">
                  <c:v>0.72587181000000001</c:v>
                </c:pt>
                <c:pt idx="2">
                  <c:v>0.70163260000000005</c:v>
                </c:pt>
                <c:pt idx="3">
                  <c:v>0.66361746999999993</c:v>
                </c:pt>
                <c:pt idx="4">
                  <c:v>0.74276787</c:v>
                </c:pt>
              </c:numCache>
            </c:numRef>
          </c:val>
          <c:extLst>
            <c:ext xmlns:c16="http://schemas.microsoft.com/office/drawing/2014/chart" uri="{C3380CC4-5D6E-409C-BE32-E72D297353CC}">
              <c16:uniqueId val="{00000001-25CC-4685-9B5E-4642DDA6FA07}"/>
            </c:ext>
          </c:extLst>
        </c:ser>
        <c:ser>
          <c:idx val="6"/>
          <c:order val="2"/>
          <c:tx>
            <c:strRef>
              <c:f>'Program Costs'!$B$7</c:f>
              <c:strCache>
                <c:ptCount val="1"/>
                <c:pt idx="0">
                  <c:v>Time-of-Use</c:v>
                </c:pt>
              </c:strCache>
            </c:strRef>
          </c:tx>
          <c:invertIfNegative val="0"/>
          <c:cat>
            <c:numRef>
              <c:extLst>
                <c:ext xmlns:c15="http://schemas.microsoft.com/office/drawing/2012/chart" uri="{02D57815-91ED-43cb-92C2-25804820EDAC}">
                  <c15:fullRef>
                    <c15:sqref>'Program Costs'!$C$3:$Z$3</c15:sqref>
                  </c15:fullRef>
                </c:ext>
              </c:extLst>
              <c:f>('Program Costs'!$E$3:$G$3,'Program Costs'!$N$3,'Program Costs'!$X$3)</c:f>
              <c:numCache>
                <c:formatCode>General</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Costs'!$C$7:$Z$7</c15:sqref>
                  </c15:fullRef>
                </c:ext>
              </c:extLst>
              <c:f>('Program Costs'!$E$7:$G$7,'Program Costs'!$N$7,'Program Costs'!$X$7)</c:f>
              <c:numCache>
                <c:formatCode>"$"#,##0.00</c:formatCode>
                <c:ptCount val="5"/>
                <c:pt idx="0">
                  <c:v>0.45426875999999999</c:v>
                </c:pt>
                <c:pt idx="1">
                  <c:v>0.31403001000000003</c:v>
                </c:pt>
                <c:pt idx="2">
                  <c:v>0.24305404999999999</c:v>
                </c:pt>
                <c:pt idx="3">
                  <c:v>0.17008024999999999</c:v>
                </c:pt>
                <c:pt idx="4">
                  <c:v>0.17151701</c:v>
                </c:pt>
              </c:numCache>
            </c:numRef>
          </c:val>
          <c:extLst>
            <c:ext xmlns:c16="http://schemas.microsoft.com/office/drawing/2014/chart" uri="{C3380CC4-5D6E-409C-BE32-E72D297353CC}">
              <c16:uniqueId val="{00000002-25CC-4685-9B5E-4642DDA6FA07}"/>
            </c:ext>
          </c:extLst>
        </c:ser>
        <c:ser>
          <c:idx val="1"/>
          <c:order val="3"/>
          <c:tx>
            <c:strRef>
              <c:f>'Program Costs'!$B$8</c:f>
              <c:strCache>
                <c:ptCount val="1"/>
                <c:pt idx="0">
                  <c:v>Variable Peak Pricing</c:v>
                </c:pt>
              </c:strCache>
            </c:strRef>
          </c:tx>
          <c:invertIfNegative val="0"/>
          <c:cat>
            <c:numRef>
              <c:extLst>
                <c:ext xmlns:c15="http://schemas.microsoft.com/office/drawing/2012/chart" uri="{02D57815-91ED-43cb-92C2-25804820EDAC}">
                  <c15:fullRef>
                    <c15:sqref>'Program Costs'!$C$3:$Z$3</c15:sqref>
                  </c15:fullRef>
                </c:ext>
              </c:extLst>
              <c:f>('Program Costs'!$E$3:$G$3,'Program Costs'!$N$3,'Program Costs'!$X$3)</c:f>
              <c:numCache>
                <c:formatCode>General</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Costs'!$C$8:$Z$8</c15:sqref>
                  </c15:fullRef>
                </c:ext>
              </c:extLst>
              <c:f>('Program Costs'!$E$8:$G$8,'Program Costs'!$N$8,'Program Costs'!$X$8)</c:f>
              <c:numCache>
                <c:formatCode>"$"#,##0.00</c:formatCode>
                <c:ptCount val="5"/>
                <c:pt idx="0">
                  <c:v>0.75113185999999998</c:v>
                </c:pt>
                <c:pt idx="1">
                  <c:v>0.46770043</c:v>
                </c:pt>
                <c:pt idx="2">
                  <c:v>0.32447845000000003</c:v>
                </c:pt>
                <c:pt idx="3">
                  <c:v>0.17768439</c:v>
                </c:pt>
                <c:pt idx="4">
                  <c:v>0.18005431</c:v>
                </c:pt>
              </c:numCache>
            </c:numRef>
          </c:val>
          <c:extLst>
            <c:ext xmlns:c16="http://schemas.microsoft.com/office/drawing/2014/chart" uri="{C3380CC4-5D6E-409C-BE32-E72D297353CC}">
              <c16:uniqueId val="{00000003-25CC-4685-9B5E-4642DDA6FA07}"/>
            </c:ext>
          </c:extLst>
        </c:ser>
        <c:ser>
          <c:idx val="3"/>
          <c:order val="4"/>
          <c:tx>
            <c:strRef>
              <c:f>'Program Costs'!$B$9</c:f>
              <c:strCache>
                <c:ptCount val="1"/>
                <c:pt idx="0">
                  <c:v>Third Party Contracts</c:v>
                </c:pt>
              </c:strCache>
            </c:strRef>
          </c:tx>
          <c:invertIfNegative val="0"/>
          <c:cat>
            <c:numRef>
              <c:extLst>
                <c:ext xmlns:c15="http://schemas.microsoft.com/office/drawing/2012/chart" uri="{02D57815-91ED-43cb-92C2-25804820EDAC}">
                  <c15:fullRef>
                    <c15:sqref>'Program Costs'!$C$3:$Z$3</c15:sqref>
                  </c15:fullRef>
                </c:ext>
              </c:extLst>
              <c:f>('Program Costs'!$E$3:$G$3,'Program Costs'!$N$3,'Program Costs'!$X$3)</c:f>
              <c:numCache>
                <c:formatCode>General</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Costs'!$C$9:$Z$9</c15:sqref>
                  </c15:fullRef>
                </c:ext>
              </c:extLst>
              <c:f>('Program Costs'!$E$9:$G$9,'Program Costs'!$N$9,'Program Costs'!$X$9)</c:f>
              <c:numCache>
                <c:formatCode>"$"#,##0.00</c:formatCode>
                <c:ptCount val="5"/>
                <c:pt idx="0">
                  <c:v>0.10913317</c:v>
                </c:pt>
                <c:pt idx="1">
                  <c:v>0.10914285999999999</c:v>
                </c:pt>
                <c:pt idx="2">
                  <c:v>0.10915271999999999</c:v>
                </c:pt>
                <c:pt idx="3">
                  <c:v>0.10922711</c:v>
                </c:pt>
                <c:pt idx="4">
                  <c:v>0.10935141000000001</c:v>
                </c:pt>
              </c:numCache>
            </c:numRef>
          </c:val>
          <c:extLst>
            <c:ext xmlns:c16="http://schemas.microsoft.com/office/drawing/2014/chart" uri="{C3380CC4-5D6E-409C-BE32-E72D297353CC}">
              <c16:uniqueId val="{00000004-25CC-4685-9B5E-4642DDA6FA07}"/>
            </c:ext>
          </c:extLst>
        </c:ser>
        <c:dLbls>
          <c:showLegendKey val="0"/>
          <c:showVal val="0"/>
          <c:showCatName val="0"/>
          <c:showSerName val="0"/>
          <c:showPercent val="0"/>
          <c:showBubbleSize val="0"/>
        </c:dLbls>
        <c:gapWidth val="100"/>
        <c:overlap val="100"/>
        <c:axId val="439824240"/>
        <c:axId val="439824800"/>
        <c:extLst>
          <c:ext xmlns:c15="http://schemas.microsoft.com/office/drawing/2012/chart" uri="{02D57815-91ED-43cb-92C2-25804820EDAC}">
            <c15:filteredBarSeries>
              <c15:ser>
                <c:idx val="4"/>
                <c:order val="5"/>
                <c:tx>
                  <c:strRef>
                    <c:extLst>
                      <c:ext uri="{02D57815-91ED-43cb-92C2-25804820EDAC}">
                        <c15:formulaRef>
                          <c15:sqref>'Program Costs'!$B$10</c15:sqref>
                        </c15:formulaRef>
                      </c:ext>
                    </c:extLst>
                    <c:strCache>
                      <c:ptCount val="1"/>
                    </c:strCache>
                  </c:strRef>
                </c:tx>
                <c:invertIfNegative val="0"/>
                <c:cat>
                  <c:numRef>
                    <c:extLst>
                      <c:ext uri="{02D57815-91ED-43cb-92C2-25804820EDAC}">
                        <c15:fullRef>
                          <c15:sqref>'Program Costs'!$C$3:$Z$3</c15:sqref>
                        </c15:fullRef>
                        <c15:formulaRef>
                          <c15:sqref>('Program Costs'!$E$3:$G$3,'Program Costs'!$N$3,'Program Costs'!$X$3)</c15:sqref>
                        </c15:formulaRef>
                      </c:ext>
                    </c:extLst>
                    <c:numCache>
                      <c:formatCode>General</c:formatCode>
                      <c:ptCount val="5"/>
                      <c:pt idx="0">
                        <c:v>2026</c:v>
                      </c:pt>
                      <c:pt idx="1">
                        <c:v>2027</c:v>
                      </c:pt>
                      <c:pt idx="2">
                        <c:v>2028</c:v>
                      </c:pt>
                      <c:pt idx="3">
                        <c:v>2035</c:v>
                      </c:pt>
                      <c:pt idx="4">
                        <c:v>2045</c:v>
                      </c:pt>
                    </c:numCache>
                  </c:numRef>
                </c:cat>
                <c:val>
                  <c:numRef>
                    <c:extLst>
                      <c:ext uri="{02D57815-91ED-43cb-92C2-25804820EDAC}">
                        <c15:fullRef>
                          <c15:sqref>'Program Costs'!$C$10:$Z$10</c15:sqref>
                        </c15:fullRef>
                        <c15:formulaRef>
                          <c15:sqref>('Program Costs'!$E$10:$G$10,'Program Costs'!$N$10,'Program Costs'!$X$10)</c15:sqref>
                        </c15:formulaRef>
                      </c:ext>
                    </c:extLst>
                    <c:numCache>
                      <c:formatCode>"$"#,##0.00</c:formatCode>
                      <c:ptCount val="5"/>
                    </c:numCache>
                  </c:numRef>
                </c:val>
                <c:extLst>
                  <c:ext xmlns:c16="http://schemas.microsoft.com/office/drawing/2014/chart" uri="{C3380CC4-5D6E-409C-BE32-E72D297353CC}">
                    <c16:uniqueId val="{00000005-25CC-4685-9B5E-4642DDA6FA07}"/>
                  </c:ext>
                </c:extLst>
              </c15:ser>
            </c15:filteredBarSeries>
          </c:ext>
        </c:extLst>
      </c:barChart>
      <c:catAx>
        <c:axId val="439824240"/>
        <c:scaling>
          <c:orientation val="minMax"/>
        </c:scaling>
        <c:delete val="0"/>
        <c:axPos val="b"/>
        <c:numFmt formatCode="General" sourceLinked="1"/>
        <c:majorTickMark val="none"/>
        <c:minorTickMark val="none"/>
        <c:tickLblPos val="nextTo"/>
        <c:spPr>
          <a:ln>
            <a:solidFill>
              <a:schemeClr val="bg1">
                <a:lumMod val="85000"/>
              </a:schemeClr>
            </a:solidFill>
          </a:ln>
        </c:spPr>
        <c:crossAx val="439824800"/>
        <c:crosses val="autoZero"/>
        <c:auto val="1"/>
        <c:lblAlgn val="ctr"/>
        <c:lblOffset val="100"/>
        <c:noMultiLvlLbl val="0"/>
      </c:catAx>
      <c:valAx>
        <c:axId val="439824800"/>
        <c:scaling>
          <c:orientation val="minMax"/>
        </c:scaling>
        <c:delete val="0"/>
        <c:axPos val="l"/>
        <c:majorGridlines>
          <c:spPr>
            <a:ln>
              <a:solidFill>
                <a:sysClr val="window" lastClr="FFFFFF">
                  <a:lumMod val="85000"/>
                </a:sysClr>
              </a:solidFill>
              <a:prstDash val="sysDash"/>
            </a:ln>
          </c:spPr>
        </c:majorGridlines>
        <c:title>
          <c:tx>
            <c:strRef>
              <c:f>'Program Costs'!$B$4</c:f>
              <c:strCache>
                <c:ptCount val="1"/>
                <c:pt idx="0">
                  <c:v>Incremental Spend (Million $)</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9824240"/>
        <c:crosses val="autoZero"/>
        <c:crossBetween val="between"/>
      </c:valAx>
    </c:plotArea>
    <c:legend>
      <c:legendPos val="r"/>
      <c:layout>
        <c:manualLayout>
          <c:xMode val="edge"/>
          <c:yMode val="edge"/>
          <c:x val="0.68550534810000474"/>
          <c:y val="1.9289864129950533E-2"/>
          <c:w val="0.28009792045225118"/>
          <c:h val="0.97772126929284897"/>
        </c:manualLayout>
      </c:layout>
      <c:overlay val="0"/>
      <c:spPr>
        <a:solidFill>
          <a:sysClr val="window" lastClr="FFFFFF">
            <a:alpha val="60000"/>
          </a:sysClr>
        </a:solidFill>
        <a:ln>
          <a:noFill/>
        </a:ln>
      </c:spPr>
      <c:txPr>
        <a:bodyPr/>
        <a:lstStyle/>
        <a:p>
          <a:pPr>
            <a:defRPr sz="800"/>
          </a:pPr>
          <a:endParaRPr lang="en-US"/>
        </a:p>
      </c:txPr>
    </c:legend>
    <c:plotVisOnly val="1"/>
    <c:dispBlanksAs val="gap"/>
    <c:showDLblsOverMax val="0"/>
  </c:chart>
  <c:spPr>
    <a:ln>
      <a:noFill/>
    </a:ln>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 - Select Years</a:t>
            </a:r>
          </a:p>
        </c:rich>
      </c:tx>
      <c:overlay val="0"/>
    </c:title>
    <c:autoTitleDeleted val="0"/>
    <c:plotArea>
      <c:layout>
        <c:manualLayout>
          <c:layoutTarget val="inner"/>
          <c:xMode val="edge"/>
          <c:yMode val="edge"/>
          <c:x val="0.12312469545317262"/>
          <c:y val="4.4082810730166691E-2"/>
          <c:w val="0.56636624457200824"/>
          <c:h val="0.81541382073432167"/>
        </c:manualLayout>
      </c:layout>
      <c:barChart>
        <c:barDir val="col"/>
        <c:grouping val="stacked"/>
        <c:varyColors val="0"/>
        <c:ser>
          <c:idx val="0"/>
          <c:order val="1"/>
          <c:tx>
            <c:strRef>
              <c:f>'Program Costs'!$B$41</c:f>
              <c:strCache>
                <c:ptCount val="1"/>
                <c:pt idx="0">
                  <c:v>DLC Smart Thermostats - BYOT</c:v>
                </c:pt>
              </c:strCache>
            </c:strRef>
          </c:tx>
          <c:spPr>
            <a:solidFill>
              <a:schemeClr val="accent4"/>
            </a:solidFill>
            <a:ln>
              <a:noFill/>
            </a:ln>
            <a:effectLst>
              <a:outerShdw blurRad="40005" dist="20320" dir="5400000" algn="ctr" rotWithShape="0">
                <a:srgbClr val="000000">
                  <a:alpha val="38000"/>
                </a:srgbClr>
              </a:outerShdw>
            </a:effectLst>
          </c:spPr>
          <c:invertIfNegative val="0"/>
          <c:cat>
            <c:numRef>
              <c:extLst>
                <c:ext xmlns:c15="http://schemas.microsoft.com/office/drawing/2012/chart" uri="{02D57815-91ED-43cb-92C2-25804820EDAC}">
                  <c15:fullRef>
                    <c15:sqref>'Program Costs'!$C$38:$Z$38</c15:sqref>
                  </c15:fullRef>
                </c:ext>
              </c:extLst>
              <c:f>('Program Costs'!$E$38:$G$38,'Program Costs'!$N$38,'Program Costs'!$X$38)</c:f>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Costs'!$C$41:$Z$41</c15:sqref>
                  </c15:fullRef>
                </c:ext>
              </c:extLst>
              <c:f>('Program Costs'!$E$41:$G$41,'Program Costs'!$N$41,'Program Costs'!$X$41)</c:f>
              <c:numCache>
                <c:formatCode>"$"#,##0.00</c:formatCode>
                <c:ptCount val="5"/>
                <c:pt idx="0">
                  <c:v>0.20571628</c:v>
                </c:pt>
                <c:pt idx="1">
                  <c:v>0.11229009</c:v>
                </c:pt>
                <c:pt idx="2">
                  <c:v>6.3917990000000008E-2</c:v>
                </c:pt>
                <c:pt idx="3">
                  <c:v>1.339865E-2</c:v>
                </c:pt>
                <c:pt idx="4">
                  <c:v>1.5524899999999999E-2</c:v>
                </c:pt>
              </c:numCache>
            </c:numRef>
          </c:val>
          <c:extLst>
            <c:ext xmlns:c16="http://schemas.microsoft.com/office/drawing/2014/chart" uri="{C3380CC4-5D6E-409C-BE32-E72D297353CC}">
              <c16:uniqueId val="{00000001-F7A9-4828-AD92-8CCE0EB3AFC3}"/>
            </c:ext>
          </c:extLst>
        </c:ser>
        <c:ser>
          <c:idx val="3"/>
          <c:order val="4"/>
          <c:tx>
            <c:strRef>
              <c:f>'Program Costs'!$B$44</c:f>
              <c:strCache>
                <c:ptCount val="1"/>
                <c:pt idx="0">
                  <c:v>Third Party Contracts</c:v>
                </c:pt>
              </c:strCache>
            </c:strRef>
          </c:tx>
          <c:invertIfNegative val="0"/>
          <c:cat>
            <c:numRef>
              <c:extLst>
                <c:ext xmlns:c15="http://schemas.microsoft.com/office/drawing/2012/chart" uri="{02D57815-91ED-43cb-92C2-25804820EDAC}">
                  <c15:fullRef>
                    <c15:sqref>'Program Costs'!$C$38:$Z$38</c15:sqref>
                  </c15:fullRef>
                </c:ext>
              </c:extLst>
              <c:f>('Program Costs'!$E$38:$G$38,'Program Costs'!$N$38,'Program Costs'!$X$38)</c:f>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Costs'!$C$44:$Z$44</c15:sqref>
                  </c15:fullRef>
                </c:ext>
              </c:extLst>
              <c:f>('Program Costs'!$E$44:$G$44,'Program Costs'!$N$44,'Program Costs'!$X$44)</c:f>
              <c:numCache>
                <c:formatCode>"$"#,##0.00</c:formatCode>
                <c:ptCount val="5"/>
                <c:pt idx="0">
                  <c:v>8.7627599999999996E-3</c:v>
                </c:pt>
                <c:pt idx="1">
                  <c:v>8.7627599999999996E-3</c:v>
                </c:pt>
                <c:pt idx="2">
                  <c:v>8.7627599999999996E-3</c:v>
                </c:pt>
                <c:pt idx="3">
                  <c:v>8.7627599999999996E-3</c:v>
                </c:pt>
                <c:pt idx="4">
                  <c:v>8.7627599999999996E-3</c:v>
                </c:pt>
              </c:numCache>
            </c:numRef>
          </c:val>
          <c:extLst>
            <c:ext xmlns:c16="http://schemas.microsoft.com/office/drawing/2014/chart" uri="{C3380CC4-5D6E-409C-BE32-E72D297353CC}">
              <c16:uniqueId val="{00000004-F7A9-4828-AD92-8CCE0EB3AFC3}"/>
            </c:ext>
          </c:extLst>
        </c:ser>
        <c:dLbls>
          <c:showLegendKey val="0"/>
          <c:showVal val="0"/>
          <c:showCatName val="0"/>
          <c:showSerName val="0"/>
          <c:showPercent val="0"/>
          <c:showBubbleSize val="0"/>
        </c:dLbls>
        <c:gapWidth val="100"/>
        <c:overlap val="100"/>
        <c:axId val="439824240"/>
        <c:axId val="439824800"/>
        <c:extLst>
          <c:ext xmlns:c15="http://schemas.microsoft.com/office/drawing/2012/chart" uri="{02D57815-91ED-43cb-92C2-25804820EDAC}">
            <c15:filteredBarSeries>
              <c15:ser>
                <c:idx val="2"/>
                <c:order val="0"/>
                <c:tx>
                  <c:strRef>
                    <c:extLst>
                      <c:ext uri="{02D57815-91ED-43cb-92C2-25804820EDAC}">
                        <c15:formulaRef>
                          <c15:sqref>'Program Costs'!$B$40</c15:sqref>
                        </c15:formulaRef>
                      </c:ext>
                    </c:extLst>
                    <c:strCache>
                      <c:ptCount val="1"/>
                      <c:pt idx="0">
                        <c:v>Behavioral</c:v>
                      </c:pt>
                    </c:strCache>
                  </c:strRef>
                </c:tx>
                <c:spPr>
                  <a:solidFill>
                    <a:schemeClr val="accent6"/>
                  </a:solidFill>
                  <a:ln>
                    <a:noFill/>
                  </a:ln>
                  <a:effectLst>
                    <a:outerShdw blurRad="40005" dist="20320" dir="5400000" algn="ctr" rotWithShape="0">
                      <a:srgbClr val="000000">
                        <a:alpha val="38000"/>
                      </a:srgbClr>
                    </a:outerShdw>
                  </a:effectLst>
                </c:spPr>
                <c:invertIfNegative val="0"/>
                <c:cat>
                  <c:numRef>
                    <c:extLst>
                      <c:ext uri="{02D57815-91ED-43cb-92C2-25804820EDAC}">
                        <c15:fullRef>
                          <c15:sqref>'Program Costs'!$C$38:$Z$38</c15:sqref>
                        </c15:fullRef>
                        <c15:formulaRef>
                          <c15:sqref>('Program Costs'!$E$38:$G$38,'Program Costs'!$N$38,'Program Costs'!$X$38)</c15:sqref>
                        </c15:formulaRef>
                      </c:ext>
                    </c:extLst>
                    <c:numCache>
                      <c:formatCode>0</c:formatCode>
                      <c:ptCount val="5"/>
                      <c:pt idx="0">
                        <c:v>2026</c:v>
                      </c:pt>
                      <c:pt idx="1">
                        <c:v>2027</c:v>
                      </c:pt>
                      <c:pt idx="2">
                        <c:v>2028</c:v>
                      </c:pt>
                      <c:pt idx="3">
                        <c:v>2035</c:v>
                      </c:pt>
                      <c:pt idx="4">
                        <c:v>2045</c:v>
                      </c:pt>
                    </c:numCache>
                  </c:numRef>
                </c:cat>
                <c:val>
                  <c:numRef>
                    <c:extLst>
                      <c:ext uri="{02D57815-91ED-43cb-92C2-25804820EDAC}">
                        <c15:fullRef>
                          <c15:sqref>'Program Costs'!$C$40:$Z$40</c15:sqref>
                        </c15:fullRef>
                        <c15:formulaRef>
                          <c15:sqref>('Program Costs'!$E$40:$G$40,'Program Costs'!$N$40,'Program Costs'!$X$40)</c15:sqref>
                        </c15:formulaRef>
                      </c:ext>
                    </c:extLst>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F7A9-4828-AD92-8CCE0EB3AFC3}"/>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'Program Costs'!$B$42</c15:sqref>
                        </c15:formulaRef>
                      </c:ext>
                    </c:extLst>
                    <c:strCache>
                      <c:ptCount val="1"/>
                      <c:pt idx="0">
                        <c:v>Time-of-Use</c:v>
                      </c:pt>
                    </c:strCache>
                  </c:strRef>
                </c:tx>
                <c:invertIfNegative val="0"/>
                <c:cat>
                  <c:numRef>
                    <c:extLst>
                      <c:ext xmlns:c15="http://schemas.microsoft.com/office/drawing/2012/chart" uri="{02D57815-91ED-43cb-92C2-25804820EDAC}">
                        <c15:fullRef>
                          <c15:sqref>'Program Costs'!$C$38:$Z$38</c15:sqref>
                        </c15:fullRef>
                        <c15:formulaRef>
                          <c15:sqref>('Program Costs'!$E$38:$G$38,'Program Costs'!$N$38,'Program Costs'!$X$38)</c15:sqref>
                        </c15:formulaRef>
                      </c:ext>
                    </c:extLst>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Costs'!$C$42:$Z$42</c15:sqref>
                        </c15:fullRef>
                        <c15:formulaRef>
                          <c15:sqref>('Program Costs'!$E$42:$G$42,'Program Costs'!$N$42,'Program Costs'!$X$42)</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F7A9-4828-AD92-8CCE0EB3AFC3}"/>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'Program Costs'!$B$43</c15:sqref>
                        </c15:formulaRef>
                      </c:ext>
                    </c:extLst>
                    <c:strCache>
                      <c:ptCount val="1"/>
                      <c:pt idx="0">
                        <c:v>Variable Peak Pricing</c:v>
                      </c:pt>
                    </c:strCache>
                  </c:strRef>
                </c:tx>
                <c:invertIfNegative val="0"/>
                <c:cat>
                  <c:numRef>
                    <c:extLst>
                      <c:ext xmlns:c15="http://schemas.microsoft.com/office/drawing/2012/chart" uri="{02D57815-91ED-43cb-92C2-25804820EDAC}">
                        <c15:fullRef>
                          <c15:sqref>'Program Costs'!$C$38:$Z$38</c15:sqref>
                        </c15:fullRef>
                        <c15:formulaRef>
                          <c15:sqref>('Program Costs'!$E$38:$G$38,'Program Costs'!$N$38,'Program Costs'!$X$38)</c15:sqref>
                        </c15:formulaRef>
                      </c:ext>
                    </c:extLst>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Costs'!$C$43:$Z$43</c15:sqref>
                        </c15:fullRef>
                        <c15:formulaRef>
                          <c15:sqref>('Program Costs'!$E$43:$G$43,'Program Costs'!$N$43,'Program Costs'!$X$43)</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F7A9-4828-AD92-8CCE0EB3AFC3}"/>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'Program Costs'!$B$45</c15:sqref>
                        </c15:formulaRef>
                      </c:ext>
                    </c:extLst>
                    <c:strCache>
                      <c:ptCount val="1"/>
                    </c:strCache>
                  </c:strRef>
                </c:tx>
                <c:invertIfNegative val="0"/>
                <c:cat>
                  <c:numRef>
                    <c:extLst>
                      <c:ext xmlns:c15="http://schemas.microsoft.com/office/drawing/2012/chart" uri="{02D57815-91ED-43cb-92C2-25804820EDAC}">
                        <c15:fullRef>
                          <c15:sqref>'Program Costs'!$C$38:$Z$38</c15:sqref>
                        </c15:fullRef>
                        <c15:formulaRef>
                          <c15:sqref>('Program Costs'!$E$38:$G$38,'Program Costs'!$N$38,'Program Costs'!$X$38)</c15:sqref>
                        </c15:formulaRef>
                      </c:ext>
                    </c:extLst>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Costs'!$C$45:$Z$45</c15:sqref>
                        </c15:fullRef>
                        <c15:formulaRef>
                          <c15:sqref>('Program Costs'!$E$45:$G$45,'Program Costs'!$N$45,'Program Costs'!$X$45)</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5-F7A9-4828-AD92-8CCE0EB3AFC3}"/>
                  </c:ext>
                </c:extLst>
              </c15:ser>
            </c15:filteredBarSeries>
          </c:ext>
        </c:extLst>
      </c:barChart>
      <c:catAx>
        <c:axId val="439824240"/>
        <c:scaling>
          <c:orientation val="minMax"/>
        </c:scaling>
        <c:delete val="0"/>
        <c:axPos val="b"/>
        <c:numFmt formatCode="0" sourceLinked="1"/>
        <c:majorTickMark val="none"/>
        <c:minorTickMark val="none"/>
        <c:tickLblPos val="nextTo"/>
        <c:spPr>
          <a:ln>
            <a:solidFill>
              <a:schemeClr val="bg1">
                <a:lumMod val="85000"/>
              </a:schemeClr>
            </a:solidFill>
          </a:ln>
        </c:spPr>
        <c:crossAx val="439824800"/>
        <c:crosses val="autoZero"/>
        <c:auto val="1"/>
        <c:lblAlgn val="ctr"/>
        <c:lblOffset val="100"/>
        <c:noMultiLvlLbl val="0"/>
      </c:catAx>
      <c:valAx>
        <c:axId val="439824800"/>
        <c:scaling>
          <c:orientation val="minMax"/>
        </c:scaling>
        <c:delete val="0"/>
        <c:axPos val="l"/>
        <c:majorGridlines>
          <c:spPr>
            <a:ln>
              <a:solidFill>
                <a:sysClr val="window" lastClr="FFFFFF">
                  <a:lumMod val="85000"/>
                </a:sysClr>
              </a:solidFill>
              <a:prstDash val="sysDash"/>
            </a:ln>
          </c:spPr>
        </c:majorGridlines>
        <c:title>
          <c:tx>
            <c:strRef>
              <c:f>'Program Costs'!$B$4</c:f>
              <c:strCache>
                <c:ptCount val="1"/>
                <c:pt idx="0">
                  <c:v>Incremental Spend (Million $)</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9824240"/>
        <c:crosses val="autoZero"/>
        <c:crossBetween val="between"/>
      </c:valAx>
    </c:plotArea>
    <c:legend>
      <c:legendPos val="r"/>
      <c:layout>
        <c:manualLayout>
          <c:xMode val="edge"/>
          <c:yMode val="edge"/>
          <c:x val="0.69832593041254454"/>
          <c:y val="1.9289864129950533E-2"/>
          <c:w val="0.28650817686250751"/>
          <c:h val="0.93689054302143682"/>
        </c:manualLayout>
      </c:layout>
      <c:overlay val="0"/>
      <c:spPr>
        <a:solidFill>
          <a:sysClr val="window" lastClr="FFFFFF">
            <a:alpha val="60000"/>
          </a:sysClr>
        </a:solidFill>
        <a:ln>
          <a:noFill/>
        </a:ln>
      </c:spPr>
      <c:txPr>
        <a:bodyPr/>
        <a:lstStyle/>
        <a:p>
          <a:pPr>
            <a:defRPr sz="800"/>
          </a:pPr>
          <a:endParaRPr lang="en-US"/>
        </a:p>
      </c:txPr>
    </c:legend>
    <c:plotVisOnly val="1"/>
    <c:dispBlanksAs val="gap"/>
    <c:showDLblsOverMax val="0"/>
  </c:chart>
  <c:spPr>
    <a:ln>
      <a:noFill/>
    </a:ln>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OR</a:t>
            </a:r>
          </a:p>
        </c:rich>
      </c:tx>
      <c:overlay val="0"/>
    </c:title>
    <c:autoTitleDeleted val="0"/>
    <c:plotArea>
      <c:layout>
        <c:manualLayout>
          <c:layoutTarget val="inner"/>
          <c:xMode val="edge"/>
          <c:yMode val="edge"/>
          <c:x val="0.12312469545317262"/>
          <c:y val="4.4082810730166691E-2"/>
          <c:w val="0.56636624457200824"/>
          <c:h val="0.81541382073432167"/>
        </c:manualLayout>
      </c:layout>
      <c:barChart>
        <c:barDir val="col"/>
        <c:grouping val="stacked"/>
        <c:varyColors val="0"/>
        <c:ser>
          <c:idx val="0"/>
          <c:order val="1"/>
          <c:tx>
            <c:strRef>
              <c:f>'Program Costs'!$B$60</c:f>
              <c:strCache>
                <c:ptCount val="1"/>
                <c:pt idx="0">
                  <c:v>DLC Smart Thermostats - BYOT</c:v>
                </c:pt>
              </c:strCache>
            </c:strRef>
          </c:tx>
          <c:spPr>
            <a:solidFill>
              <a:schemeClr val="accent4"/>
            </a:solidFill>
            <a:ln>
              <a:noFill/>
            </a:ln>
            <a:effectLst>
              <a:outerShdw blurRad="40005" dist="20320" dir="5400000" algn="ctr" rotWithShape="0">
                <a:srgbClr val="000000">
                  <a:alpha val="38000"/>
                </a:srgbClr>
              </a:outerShdw>
            </a:effectLst>
          </c:spPr>
          <c:invertIfNegative val="0"/>
          <c:cat>
            <c:numRef>
              <c:f>'Program Costs'!$C$57:$Z$57</c:f>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Costs'!$C$60:$Z$60</c:f>
              <c:numCache>
                <c:formatCode>"$"#,##0.00</c:formatCode>
                <c:ptCount val="24"/>
                <c:pt idx="0">
                  <c:v>9.9434709999999996E-2</c:v>
                </c:pt>
                <c:pt idx="1">
                  <c:v>0.19496031</c:v>
                </c:pt>
                <c:pt idx="2">
                  <c:v>0.38820875999999999</c:v>
                </c:pt>
                <c:pt idx="3">
                  <c:v>0.35470627999999998</c:v>
                </c:pt>
                <c:pt idx="4">
                  <c:v>0.33929065999999997</c:v>
                </c:pt>
                <c:pt idx="5">
                  <c:v>0.29692004</c:v>
                </c:pt>
                <c:pt idx="6">
                  <c:v>0.29972642000000005</c:v>
                </c:pt>
                <c:pt idx="7">
                  <c:v>0.30256274999999999</c:v>
                </c:pt>
                <c:pt idx="8">
                  <c:v>0.30542936999999998</c:v>
                </c:pt>
                <c:pt idx="9">
                  <c:v>0.30832659000000001</c:v>
                </c:pt>
                <c:pt idx="10">
                  <c:v>0.31125475000000002</c:v>
                </c:pt>
                <c:pt idx="11">
                  <c:v>0.31421418000000007</c:v>
                </c:pt>
                <c:pt idx="12">
                  <c:v>0.31720521999999995</c:v>
                </c:pt>
                <c:pt idx="13">
                  <c:v>0.32022820000000002</c:v>
                </c:pt>
                <c:pt idx="14">
                  <c:v>0.32328347999999996</c:v>
                </c:pt>
                <c:pt idx="15">
                  <c:v>0.32637138999999998</c:v>
                </c:pt>
                <c:pt idx="16">
                  <c:v>0.32949230000000002</c:v>
                </c:pt>
                <c:pt idx="17">
                  <c:v>0.33264655000000004</c:v>
                </c:pt>
                <c:pt idx="18">
                  <c:v>0.33583451000000003</c:v>
                </c:pt>
                <c:pt idx="19">
                  <c:v>0.33905654000000002</c:v>
                </c:pt>
                <c:pt idx="20">
                  <c:v>0.34231301000000003</c:v>
                </c:pt>
                <c:pt idx="21">
                  <c:v>0.34560428000000004</c:v>
                </c:pt>
                <c:pt idx="22">
                  <c:v>0.34893074000000002</c:v>
                </c:pt>
                <c:pt idx="23">
                  <c:v>0.35229274999999999</c:v>
                </c:pt>
              </c:numCache>
            </c:numRef>
          </c:val>
          <c:extLst>
            <c:ext xmlns:c16="http://schemas.microsoft.com/office/drawing/2014/chart" uri="{C3380CC4-5D6E-409C-BE32-E72D297353CC}">
              <c16:uniqueId val="{00000001-FA8E-4C74-9FFB-86F21049CA84}"/>
            </c:ext>
          </c:extLst>
        </c:ser>
        <c:ser>
          <c:idx val="3"/>
          <c:order val="4"/>
          <c:tx>
            <c:strRef>
              <c:f>'Program Costs'!$B$63</c:f>
              <c:strCache>
                <c:ptCount val="1"/>
                <c:pt idx="0">
                  <c:v>Third Party Contracts</c:v>
                </c:pt>
              </c:strCache>
            </c:strRef>
          </c:tx>
          <c:invertIfNegative val="0"/>
          <c:cat>
            <c:numRef>
              <c:f>'Program Costs'!$C$57:$Z$57</c:f>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f>'Program Costs'!$C$63:$Z$63</c:f>
              <c:numCache>
                <c:formatCode>"$"#,##0.00</c:formatCode>
                <c:ptCount val="24"/>
                <c:pt idx="0">
                  <c:v>0.10826985</c:v>
                </c:pt>
                <c:pt idx="1">
                  <c:v>0.10837013000000001</c:v>
                </c:pt>
                <c:pt idx="2">
                  <c:v>0.10843733999999999</c:v>
                </c:pt>
                <c:pt idx="3">
                  <c:v>0.10843822</c:v>
                </c:pt>
                <c:pt idx="4">
                  <c:v>0.10843910000000001</c:v>
                </c:pt>
                <c:pt idx="5">
                  <c:v>0.10843999</c:v>
                </c:pt>
                <c:pt idx="6">
                  <c:v>0.10844088</c:v>
                </c:pt>
                <c:pt idx="7">
                  <c:v>0.10844177000000001</c:v>
                </c:pt>
                <c:pt idx="8">
                  <c:v>0.10844267</c:v>
                </c:pt>
                <c:pt idx="9">
                  <c:v>0.10844357</c:v>
                </c:pt>
                <c:pt idx="10">
                  <c:v>0.10844447</c:v>
                </c:pt>
                <c:pt idx="11">
                  <c:v>0.10844538000000001</c:v>
                </c:pt>
                <c:pt idx="12">
                  <c:v>0.10844630000000001</c:v>
                </c:pt>
                <c:pt idx="13">
                  <c:v>0.10844722</c:v>
                </c:pt>
                <c:pt idx="14">
                  <c:v>0.10844814</c:v>
                </c:pt>
                <c:pt idx="15">
                  <c:v>0.10844906</c:v>
                </c:pt>
                <c:pt idx="16">
                  <c:v>0.10845</c:v>
                </c:pt>
                <c:pt idx="17">
                  <c:v>0.10845092999999999</c:v>
                </c:pt>
                <c:pt idx="18">
                  <c:v>0.10845186999999999</c:v>
                </c:pt>
                <c:pt idx="19">
                  <c:v>0.10845281</c:v>
                </c:pt>
                <c:pt idx="20">
                  <c:v>0.10845376</c:v>
                </c:pt>
                <c:pt idx="21">
                  <c:v>0.10845471000000001</c:v>
                </c:pt>
                <c:pt idx="22">
                  <c:v>0.10845567</c:v>
                </c:pt>
                <c:pt idx="23">
                  <c:v>0.10845663</c:v>
                </c:pt>
              </c:numCache>
            </c:numRef>
          </c:val>
          <c:extLst>
            <c:ext xmlns:c16="http://schemas.microsoft.com/office/drawing/2014/chart" uri="{C3380CC4-5D6E-409C-BE32-E72D297353CC}">
              <c16:uniqueId val="{00000004-FA8E-4C74-9FFB-86F21049CA84}"/>
            </c:ext>
          </c:extLst>
        </c:ser>
        <c:dLbls>
          <c:showLegendKey val="0"/>
          <c:showVal val="0"/>
          <c:showCatName val="0"/>
          <c:showSerName val="0"/>
          <c:showPercent val="0"/>
          <c:showBubbleSize val="0"/>
        </c:dLbls>
        <c:gapWidth val="100"/>
        <c:overlap val="100"/>
        <c:axId val="439824240"/>
        <c:axId val="439824800"/>
        <c:extLst>
          <c:ext xmlns:c15="http://schemas.microsoft.com/office/drawing/2012/chart" uri="{02D57815-91ED-43cb-92C2-25804820EDAC}">
            <c15:filteredBarSeries>
              <c15:ser>
                <c:idx val="2"/>
                <c:order val="0"/>
                <c:tx>
                  <c:strRef>
                    <c:extLst>
                      <c:ext uri="{02D57815-91ED-43cb-92C2-25804820EDAC}">
                        <c15:formulaRef>
                          <c15:sqref>'Program Costs'!$B$59</c15:sqref>
                        </c15:formulaRef>
                      </c:ext>
                    </c:extLst>
                    <c:strCache>
                      <c:ptCount val="1"/>
                      <c:pt idx="0">
                        <c:v>Behavioral</c:v>
                      </c:pt>
                    </c:strCache>
                  </c:strRef>
                </c:tx>
                <c:spPr>
                  <a:solidFill>
                    <a:schemeClr val="accent6"/>
                  </a:solidFill>
                  <a:ln>
                    <a:noFill/>
                  </a:ln>
                  <a:effectLst>
                    <a:outerShdw blurRad="40005" dist="20320" dir="5400000" algn="ctr" rotWithShape="0">
                      <a:srgbClr val="000000">
                        <a:alpha val="38000"/>
                      </a:srgbClr>
                    </a:outerShdw>
                  </a:effectLst>
                </c:spPr>
                <c:invertIfNegative val="0"/>
                <c:cat>
                  <c:numRef>
                    <c:extLst>
                      <c:ext uri="{02D57815-91ED-43cb-92C2-25804820EDAC}">
                        <c15:formulaRef>
                          <c15:sqref>'Program Costs'!$C$57:$Z$57</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c:ext uri="{02D57815-91ED-43cb-92C2-25804820EDAC}">
                        <c15:formulaRef>
                          <c15:sqref>'Program Costs'!$C$59:$Z$59</c15:sqref>
                        </c15:formulaRef>
                      </c:ext>
                    </c:extLst>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FA8E-4C74-9FFB-86F21049CA84}"/>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'Program Costs'!$B$61</c15:sqref>
                        </c15:formulaRef>
                      </c:ext>
                    </c:extLst>
                    <c:strCache>
                      <c:ptCount val="1"/>
                      <c:pt idx="0">
                        <c:v>Time-of-Use</c:v>
                      </c:pt>
                    </c:strCache>
                  </c:strRef>
                </c:tx>
                <c:invertIfNegative val="0"/>
                <c:cat>
                  <c:numRef>
                    <c:extLst xmlns:c15="http://schemas.microsoft.com/office/drawing/2012/chart">
                      <c:ext xmlns:c15="http://schemas.microsoft.com/office/drawing/2012/chart" uri="{02D57815-91ED-43cb-92C2-25804820EDAC}">
                        <c15:formulaRef>
                          <c15:sqref>'Program Costs'!$C$57:$Z$57</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xmlns:c15="http://schemas.microsoft.com/office/drawing/2012/chart">
                      <c:ext xmlns:c15="http://schemas.microsoft.com/office/drawing/2012/chart" uri="{02D57815-91ED-43cb-92C2-25804820EDAC}">
                        <c15:formulaRef>
                          <c15:sqref>'Program Costs'!$C$61:$Z$61</c15:sqref>
                        </c15:formulaRef>
                      </c:ext>
                    </c:extLst>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2-FA8E-4C74-9FFB-86F21049CA84}"/>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'Program Costs'!$B$62</c15:sqref>
                        </c15:formulaRef>
                      </c:ext>
                    </c:extLst>
                    <c:strCache>
                      <c:ptCount val="1"/>
                      <c:pt idx="0">
                        <c:v>Variable Peak Pricing</c:v>
                      </c:pt>
                    </c:strCache>
                  </c:strRef>
                </c:tx>
                <c:invertIfNegative val="0"/>
                <c:cat>
                  <c:numRef>
                    <c:extLst xmlns:c15="http://schemas.microsoft.com/office/drawing/2012/chart">
                      <c:ext xmlns:c15="http://schemas.microsoft.com/office/drawing/2012/chart" uri="{02D57815-91ED-43cb-92C2-25804820EDAC}">
                        <c15:formulaRef>
                          <c15:sqref>'Program Costs'!$C$57:$Z$57</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xmlns:c15="http://schemas.microsoft.com/office/drawing/2012/chart">
                      <c:ext xmlns:c15="http://schemas.microsoft.com/office/drawing/2012/chart" uri="{02D57815-91ED-43cb-92C2-25804820EDAC}">
                        <c15:formulaRef>
                          <c15:sqref>'Program Costs'!$C$62:$Z$62</c15:sqref>
                        </c15:formulaRef>
                      </c:ext>
                    </c:extLst>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5="http://schemas.microsoft.com/office/drawing/2012/chart">
                  <c:ext xmlns:c16="http://schemas.microsoft.com/office/drawing/2014/chart" uri="{C3380CC4-5D6E-409C-BE32-E72D297353CC}">
                    <c16:uniqueId val="{00000003-FA8E-4C74-9FFB-86F21049CA84}"/>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'Program Costs'!$B$64</c15:sqref>
                        </c15:formulaRef>
                      </c:ext>
                    </c:extLst>
                    <c:strCache>
                      <c:ptCount val="1"/>
                    </c:strCache>
                  </c:strRef>
                </c:tx>
                <c:invertIfNegative val="0"/>
                <c:cat>
                  <c:numRef>
                    <c:extLst xmlns:c15="http://schemas.microsoft.com/office/drawing/2012/chart">
                      <c:ext xmlns:c15="http://schemas.microsoft.com/office/drawing/2012/chart" uri="{02D57815-91ED-43cb-92C2-25804820EDAC}">
                        <c15:formulaRef>
                          <c15:sqref>'Program Costs'!$C$57:$Z$57</c15:sqref>
                        </c15:formulaRef>
                      </c:ext>
                    </c:extLst>
                    <c:numCache>
                      <c:formatCode>0</c:formatCode>
                      <c:ptCount val="24"/>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numCache>
                  </c:numRef>
                </c:cat>
                <c:val>
                  <c:numRef>
                    <c:extLst xmlns:c15="http://schemas.microsoft.com/office/drawing/2012/chart">
                      <c:ext xmlns:c15="http://schemas.microsoft.com/office/drawing/2012/chart" uri="{02D57815-91ED-43cb-92C2-25804820EDAC}">
                        <c15:formulaRef>
                          <c15:sqref>'Program Costs'!$C$64:$Z$64</c15:sqref>
                        </c15:formulaRef>
                      </c:ext>
                    </c:extLst>
                    <c:numCache>
                      <c:formatCode>"$"#,##0.00</c:formatCode>
                      <c:ptCount val="24"/>
                    </c:numCache>
                  </c:numRef>
                </c:val>
                <c:extLst xmlns:c15="http://schemas.microsoft.com/office/drawing/2012/chart">
                  <c:ext xmlns:c16="http://schemas.microsoft.com/office/drawing/2014/chart" uri="{C3380CC4-5D6E-409C-BE32-E72D297353CC}">
                    <c16:uniqueId val="{00000005-FA8E-4C74-9FFB-86F21049CA84}"/>
                  </c:ext>
                </c:extLst>
              </c15:ser>
            </c15:filteredBarSeries>
          </c:ext>
        </c:extLst>
      </c:barChart>
      <c:catAx>
        <c:axId val="439824240"/>
        <c:scaling>
          <c:orientation val="minMax"/>
        </c:scaling>
        <c:delete val="0"/>
        <c:axPos val="b"/>
        <c:numFmt formatCode="0" sourceLinked="1"/>
        <c:majorTickMark val="none"/>
        <c:minorTickMark val="none"/>
        <c:tickLblPos val="nextTo"/>
        <c:spPr>
          <a:ln>
            <a:solidFill>
              <a:schemeClr val="bg1">
                <a:lumMod val="85000"/>
              </a:schemeClr>
            </a:solidFill>
          </a:ln>
        </c:spPr>
        <c:crossAx val="439824800"/>
        <c:crosses val="autoZero"/>
        <c:auto val="1"/>
        <c:lblAlgn val="ctr"/>
        <c:lblOffset val="100"/>
        <c:tickLblSkip val="1"/>
        <c:noMultiLvlLbl val="0"/>
      </c:catAx>
      <c:valAx>
        <c:axId val="439824800"/>
        <c:scaling>
          <c:orientation val="minMax"/>
        </c:scaling>
        <c:delete val="0"/>
        <c:axPos val="l"/>
        <c:majorGridlines>
          <c:spPr>
            <a:ln>
              <a:solidFill>
                <a:sysClr val="window" lastClr="FFFFFF">
                  <a:lumMod val="85000"/>
                </a:sysClr>
              </a:solidFill>
              <a:prstDash val="sysDash"/>
            </a:ln>
          </c:spPr>
        </c:majorGridlines>
        <c:title>
          <c:tx>
            <c:strRef>
              <c:f>'Program Costs'!$B$4</c:f>
              <c:strCache>
                <c:ptCount val="1"/>
                <c:pt idx="0">
                  <c:v>Incremental Spend (Million $)</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9824240"/>
        <c:crosses val="autoZero"/>
        <c:crossBetween val="between"/>
      </c:valAx>
    </c:plotArea>
    <c:legend>
      <c:legendPos val="r"/>
      <c:layout>
        <c:manualLayout>
          <c:xMode val="edge"/>
          <c:yMode val="edge"/>
          <c:x val="0.68550534810000474"/>
          <c:y val="1.9289864129950533E-2"/>
          <c:w val="0.28009792045225118"/>
          <c:h val="0.95466742100955904"/>
        </c:manualLayout>
      </c:layout>
      <c:overlay val="0"/>
      <c:spPr>
        <a:solidFill>
          <a:sysClr val="window" lastClr="FFFFFF">
            <a:alpha val="60000"/>
          </a:sysClr>
        </a:solidFill>
        <a:ln>
          <a:noFill/>
        </a:ln>
      </c:spPr>
      <c:txPr>
        <a:bodyPr/>
        <a:lstStyle/>
        <a:p>
          <a:pPr>
            <a:defRPr sz="800"/>
          </a:pPr>
          <a:endParaRPr lang="en-US"/>
        </a:p>
      </c:txPr>
    </c:legend>
    <c:plotVisOnly val="1"/>
    <c:dispBlanksAs val="gap"/>
    <c:showDLblsOverMax val="0"/>
  </c:chart>
  <c:spPr>
    <a:ln>
      <a:noFill/>
    </a:ln>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OR - Select Years</a:t>
            </a:r>
          </a:p>
        </c:rich>
      </c:tx>
      <c:overlay val="0"/>
    </c:title>
    <c:autoTitleDeleted val="0"/>
    <c:plotArea>
      <c:layout>
        <c:manualLayout>
          <c:layoutTarget val="inner"/>
          <c:xMode val="edge"/>
          <c:yMode val="edge"/>
          <c:x val="0.12312469545317262"/>
          <c:y val="4.4082810730166691E-2"/>
          <c:w val="0.56636624457200824"/>
          <c:h val="0.81541382073432167"/>
        </c:manualLayout>
      </c:layout>
      <c:barChart>
        <c:barDir val="col"/>
        <c:grouping val="stacked"/>
        <c:varyColors val="0"/>
        <c:ser>
          <c:idx val="0"/>
          <c:order val="1"/>
          <c:tx>
            <c:strRef>
              <c:f>'Program Costs'!$B$60</c:f>
              <c:strCache>
                <c:ptCount val="1"/>
                <c:pt idx="0">
                  <c:v>DLC Smart Thermostats - BYOT</c:v>
                </c:pt>
              </c:strCache>
            </c:strRef>
          </c:tx>
          <c:spPr>
            <a:solidFill>
              <a:schemeClr val="accent4"/>
            </a:solidFill>
            <a:ln>
              <a:noFill/>
            </a:ln>
            <a:effectLst>
              <a:outerShdw blurRad="40005" dist="20320" dir="5400000" algn="ctr" rotWithShape="0">
                <a:srgbClr val="000000">
                  <a:alpha val="38000"/>
                </a:srgbClr>
              </a:outerShdw>
            </a:effectLst>
          </c:spPr>
          <c:invertIfNegative val="0"/>
          <c:cat>
            <c:numRef>
              <c:extLst>
                <c:ext xmlns:c15="http://schemas.microsoft.com/office/drawing/2012/chart" uri="{02D57815-91ED-43cb-92C2-25804820EDAC}">
                  <c15:fullRef>
                    <c15:sqref>'Program Costs'!$C$57:$Z$57</c15:sqref>
                  </c15:fullRef>
                </c:ext>
              </c:extLst>
              <c:f>('Program Costs'!$E$57:$G$57,'Program Costs'!$N$57,'Program Costs'!$X$57)</c:f>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Costs'!$C$60:$Z$60</c15:sqref>
                  </c15:fullRef>
                </c:ext>
              </c:extLst>
              <c:f>('Program Costs'!$E$60:$G$60,'Program Costs'!$N$60,'Program Costs'!$X$60)</c:f>
              <c:numCache>
                <c:formatCode>"$"#,##0.00</c:formatCode>
                <c:ptCount val="5"/>
                <c:pt idx="0">
                  <c:v>0.38820875999999999</c:v>
                </c:pt>
                <c:pt idx="1">
                  <c:v>0.35470627999999998</c:v>
                </c:pt>
                <c:pt idx="2">
                  <c:v>0.33929065999999997</c:v>
                </c:pt>
                <c:pt idx="3">
                  <c:v>0.31421418000000007</c:v>
                </c:pt>
                <c:pt idx="4">
                  <c:v>0.34560428000000004</c:v>
                </c:pt>
              </c:numCache>
            </c:numRef>
          </c:val>
          <c:extLst>
            <c:ext xmlns:c16="http://schemas.microsoft.com/office/drawing/2014/chart" uri="{C3380CC4-5D6E-409C-BE32-E72D297353CC}">
              <c16:uniqueId val="{00000001-49F9-459B-A4AC-FD755CA84272}"/>
            </c:ext>
          </c:extLst>
        </c:ser>
        <c:ser>
          <c:idx val="3"/>
          <c:order val="4"/>
          <c:tx>
            <c:strRef>
              <c:f>'Program Costs'!$B$63</c:f>
              <c:strCache>
                <c:ptCount val="1"/>
                <c:pt idx="0">
                  <c:v>Third Party Contracts</c:v>
                </c:pt>
              </c:strCache>
            </c:strRef>
          </c:tx>
          <c:invertIfNegative val="0"/>
          <c:cat>
            <c:numRef>
              <c:extLst>
                <c:ext xmlns:c15="http://schemas.microsoft.com/office/drawing/2012/chart" uri="{02D57815-91ED-43cb-92C2-25804820EDAC}">
                  <c15:fullRef>
                    <c15:sqref>'Program Costs'!$C$57:$Z$57</c15:sqref>
                  </c15:fullRef>
                </c:ext>
              </c:extLst>
              <c:f>('Program Costs'!$E$57:$G$57,'Program Costs'!$N$57,'Program Costs'!$X$57)</c:f>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Costs'!$C$63:$Z$63</c15:sqref>
                  </c15:fullRef>
                </c:ext>
              </c:extLst>
              <c:f>('Program Costs'!$E$63:$G$63,'Program Costs'!$N$63,'Program Costs'!$X$63)</c:f>
              <c:numCache>
                <c:formatCode>"$"#,##0.00</c:formatCode>
                <c:ptCount val="5"/>
                <c:pt idx="0">
                  <c:v>0.10843733999999999</c:v>
                </c:pt>
                <c:pt idx="1">
                  <c:v>0.10843822</c:v>
                </c:pt>
                <c:pt idx="2">
                  <c:v>0.10843910000000001</c:v>
                </c:pt>
                <c:pt idx="3">
                  <c:v>0.10844538000000001</c:v>
                </c:pt>
                <c:pt idx="4">
                  <c:v>0.10845471000000001</c:v>
                </c:pt>
              </c:numCache>
            </c:numRef>
          </c:val>
          <c:extLst>
            <c:ext xmlns:c16="http://schemas.microsoft.com/office/drawing/2014/chart" uri="{C3380CC4-5D6E-409C-BE32-E72D297353CC}">
              <c16:uniqueId val="{00000004-49F9-459B-A4AC-FD755CA84272}"/>
            </c:ext>
          </c:extLst>
        </c:ser>
        <c:dLbls>
          <c:showLegendKey val="0"/>
          <c:showVal val="0"/>
          <c:showCatName val="0"/>
          <c:showSerName val="0"/>
          <c:showPercent val="0"/>
          <c:showBubbleSize val="0"/>
        </c:dLbls>
        <c:gapWidth val="100"/>
        <c:overlap val="100"/>
        <c:axId val="439824240"/>
        <c:axId val="439824800"/>
        <c:extLst>
          <c:ext xmlns:c15="http://schemas.microsoft.com/office/drawing/2012/chart" uri="{02D57815-91ED-43cb-92C2-25804820EDAC}">
            <c15:filteredBarSeries>
              <c15:ser>
                <c:idx val="2"/>
                <c:order val="0"/>
                <c:tx>
                  <c:strRef>
                    <c:extLst>
                      <c:ext uri="{02D57815-91ED-43cb-92C2-25804820EDAC}">
                        <c15:formulaRef>
                          <c15:sqref>'Program Costs'!$B$59</c15:sqref>
                        </c15:formulaRef>
                      </c:ext>
                    </c:extLst>
                    <c:strCache>
                      <c:ptCount val="1"/>
                      <c:pt idx="0">
                        <c:v>Behavioral</c:v>
                      </c:pt>
                    </c:strCache>
                  </c:strRef>
                </c:tx>
                <c:spPr>
                  <a:solidFill>
                    <a:schemeClr val="accent6"/>
                  </a:solidFill>
                  <a:ln>
                    <a:noFill/>
                  </a:ln>
                  <a:effectLst>
                    <a:outerShdw blurRad="40005" dist="20320" dir="5400000" algn="ctr" rotWithShape="0">
                      <a:srgbClr val="000000">
                        <a:alpha val="38000"/>
                      </a:srgbClr>
                    </a:outerShdw>
                  </a:effectLst>
                </c:spPr>
                <c:invertIfNegative val="0"/>
                <c:cat>
                  <c:numRef>
                    <c:extLst>
                      <c:ext uri="{02D57815-91ED-43cb-92C2-25804820EDAC}">
                        <c15:fullRef>
                          <c15:sqref>'Program Costs'!$C$57:$Z$57</c15:sqref>
                        </c15:fullRef>
                        <c15:formulaRef>
                          <c15:sqref>('Program Costs'!$E$57:$G$57,'Program Costs'!$N$57,'Program Costs'!$X$57)</c15:sqref>
                        </c15:formulaRef>
                      </c:ext>
                    </c:extLst>
                    <c:numCache>
                      <c:formatCode>0</c:formatCode>
                      <c:ptCount val="5"/>
                      <c:pt idx="0">
                        <c:v>2026</c:v>
                      </c:pt>
                      <c:pt idx="1">
                        <c:v>2027</c:v>
                      </c:pt>
                      <c:pt idx="2">
                        <c:v>2028</c:v>
                      </c:pt>
                      <c:pt idx="3">
                        <c:v>2035</c:v>
                      </c:pt>
                      <c:pt idx="4">
                        <c:v>2045</c:v>
                      </c:pt>
                    </c:numCache>
                  </c:numRef>
                </c:cat>
                <c:val>
                  <c:numRef>
                    <c:extLst>
                      <c:ext uri="{02D57815-91ED-43cb-92C2-25804820EDAC}">
                        <c15:fullRef>
                          <c15:sqref>'Program Costs'!$C$59:$Z$59</c15:sqref>
                        </c15:fullRef>
                        <c15:formulaRef>
                          <c15:sqref>('Program Costs'!$E$59:$G$59,'Program Costs'!$N$59,'Program Costs'!$X$59)</c15:sqref>
                        </c15:formulaRef>
                      </c:ext>
                    </c:extLst>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49F9-459B-A4AC-FD755CA84272}"/>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'Program Costs'!$B$61</c15:sqref>
                        </c15:formulaRef>
                      </c:ext>
                    </c:extLst>
                    <c:strCache>
                      <c:ptCount val="1"/>
                      <c:pt idx="0">
                        <c:v>Time-of-Use</c:v>
                      </c:pt>
                    </c:strCache>
                  </c:strRef>
                </c:tx>
                <c:invertIfNegative val="0"/>
                <c:cat>
                  <c:numRef>
                    <c:extLst>
                      <c:ext xmlns:c15="http://schemas.microsoft.com/office/drawing/2012/chart" uri="{02D57815-91ED-43cb-92C2-25804820EDAC}">
                        <c15:fullRef>
                          <c15:sqref>'Program Costs'!$C$57:$Z$57</c15:sqref>
                        </c15:fullRef>
                        <c15:formulaRef>
                          <c15:sqref>('Program Costs'!$E$57:$G$57,'Program Costs'!$N$57,'Program Costs'!$X$57)</c15:sqref>
                        </c15:formulaRef>
                      </c:ext>
                    </c:extLst>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Costs'!$C$61:$Z$61</c15:sqref>
                        </c15:fullRef>
                        <c15:formulaRef>
                          <c15:sqref>('Program Costs'!$E$61:$G$61,'Program Costs'!$N$61,'Program Costs'!$X$61)</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2-49F9-459B-A4AC-FD755CA84272}"/>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'Program Costs'!$B$62</c15:sqref>
                        </c15:formulaRef>
                      </c:ext>
                    </c:extLst>
                    <c:strCache>
                      <c:ptCount val="1"/>
                      <c:pt idx="0">
                        <c:v>Variable Peak Pricing</c:v>
                      </c:pt>
                    </c:strCache>
                  </c:strRef>
                </c:tx>
                <c:invertIfNegative val="0"/>
                <c:cat>
                  <c:numRef>
                    <c:extLst>
                      <c:ext xmlns:c15="http://schemas.microsoft.com/office/drawing/2012/chart" uri="{02D57815-91ED-43cb-92C2-25804820EDAC}">
                        <c15:fullRef>
                          <c15:sqref>'Program Costs'!$C$57:$Z$57</c15:sqref>
                        </c15:fullRef>
                        <c15:formulaRef>
                          <c15:sqref>('Program Costs'!$E$57:$G$57,'Program Costs'!$N$57,'Program Costs'!$X$57)</c15:sqref>
                        </c15:formulaRef>
                      </c:ext>
                    </c:extLst>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Costs'!$C$62:$Z$62</c15:sqref>
                        </c15:fullRef>
                        <c15:formulaRef>
                          <c15:sqref>('Program Costs'!$E$62:$G$62,'Program Costs'!$N$62,'Program Costs'!$X$62)</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3-49F9-459B-A4AC-FD755CA84272}"/>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'Program Costs'!$B$64</c15:sqref>
                        </c15:formulaRef>
                      </c:ext>
                    </c:extLst>
                    <c:strCache>
                      <c:ptCount val="1"/>
                    </c:strCache>
                  </c:strRef>
                </c:tx>
                <c:invertIfNegative val="0"/>
                <c:cat>
                  <c:numRef>
                    <c:extLst>
                      <c:ext xmlns:c15="http://schemas.microsoft.com/office/drawing/2012/chart" uri="{02D57815-91ED-43cb-92C2-25804820EDAC}">
                        <c15:fullRef>
                          <c15:sqref>'Program Costs'!$C$57:$Z$57</c15:sqref>
                        </c15:fullRef>
                        <c15:formulaRef>
                          <c15:sqref>('Program Costs'!$E$57:$G$57,'Program Costs'!$N$57,'Program Costs'!$X$57)</c15:sqref>
                        </c15:formulaRef>
                      </c:ext>
                    </c:extLst>
                    <c:numCache>
                      <c:formatCode>0</c:formatCode>
                      <c:ptCount val="5"/>
                      <c:pt idx="0">
                        <c:v>2026</c:v>
                      </c:pt>
                      <c:pt idx="1">
                        <c:v>2027</c:v>
                      </c:pt>
                      <c:pt idx="2">
                        <c:v>2028</c:v>
                      </c:pt>
                      <c:pt idx="3">
                        <c:v>2035</c:v>
                      </c:pt>
                      <c:pt idx="4">
                        <c:v>2045</c:v>
                      </c:pt>
                    </c:numCache>
                  </c:numRef>
                </c:cat>
                <c:val>
                  <c:numRef>
                    <c:extLst>
                      <c:ext xmlns:c15="http://schemas.microsoft.com/office/drawing/2012/chart" uri="{02D57815-91ED-43cb-92C2-25804820EDAC}">
                        <c15:fullRef>
                          <c15:sqref>'Program Costs'!$C$64:$Z$64</c15:sqref>
                        </c15:fullRef>
                        <c15:formulaRef>
                          <c15:sqref>('Program Costs'!$E$64:$G$64,'Program Costs'!$N$64,'Program Costs'!$X$64)</c15:sqref>
                        </c15:formulaRef>
                      </c:ext>
                    </c:extLst>
                    <c:numCache>
                      <c:formatCode>"$"#,##0.00</c:formatCode>
                      <c:ptCount val="5"/>
                    </c:numCache>
                  </c:numRef>
                </c:val>
                <c:extLst xmlns:c15="http://schemas.microsoft.com/office/drawing/2012/chart">
                  <c:ext xmlns:c16="http://schemas.microsoft.com/office/drawing/2014/chart" uri="{C3380CC4-5D6E-409C-BE32-E72D297353CC}">
                    <c16:uniqueId val="{00000005-49F9-459B-A4AC-FD755CA84272}"/>
                  </c:ext>
                </c:extLst>
              </c15:ser>
            </c15:filteredBarSeries>
          </c:ext>
        </c:extLst>
      </c:barChart>
      <c:catAx>
        <c:axId val="439824240"/>
        <c:scaling>
          <c:orientation val="minMax"/>
        </c:scaling>
        <c:delete val="0"/>
        <c:axPos val="b"/>
        <c:numFmt formatCode="0" sourceLinked="1"/>
        <c:majorTickMark val="none"/>
        <c:minorTickMark val="none"/>
        <c:tickLblPos val="nextTo"/>
        <c:spPr>
          <a:ln>
            <a:solidFill>
              <a:schemeClr val="bg1">
                <a:lumMod val="85000"/>
              </a:schemeClr>
            </a:solidFill>
          </a:ln>
        </c:spPr>
        <c:crossAx val="439824800"/>
        <c:crosses val="autoZero"/>
        <c:auto val="1"/>
        <c:lblAlgn val="ctr"/>
        <c:lblOffset val="100"/>
        <c:noMultiLvlLbl val="0"/>
      </c:catAx>
      <c:valAx>
        <c:axId val="439824800"/>
        <c:scaling>
          <c:orientation val="minMax"/>
        </c:scaling>
        <c:delete val="0"/>
        <c:axPos val="l"/>
        <c:majorGridlines>
          <c:spPr>
            <a:ln>
              <a:solidFill>
                <a:sysClr val="window" lastClr="FFFFFF">
                  <a:lumMod val="85000"/>
                </a:sysClr>
              </a:solidFill>
              <a:prstDash val="sysDash"/>
            </a:ln>
          </c:spPr>
        </c:majorGridlines>
        <c:title>
          <c:tx>
            <c:strRef>
              <c:f>'Program Costs'!$B$4</c:f>
              <c:strCache>
                <c:ptCount val="1"/>
                <c:pt idx="0">
                  <c:v>Incremental Spend (Million $)</c:v>
                </c:pt>
              </c:strCache>
            </c:strRef>
          </c:tx>
          <c:overlay val="0"/>
          <c:txPr>
            <a:bodyPr rot="-5400000" vert="horz"/>
            <a:lstStyle/>
            <a:p>
              <a:pPr>
                <a:defRPr/>
              </a:pPr>
              <a:endParaRPr lang="en-US"/>
            </a:p>
          </c:txPr>
        </c:title>
        <c:numFmt formatCode="#,##0.0" sourceLinked="0"/>
        <c:majorTickMark val="out"/>
        <c:minorTickMark val="none"/>
        <c:tickLblPos val="nextTo"/>
        <c:spPr>
          <a:ln>
            <a:solidFill>
              <a:sysClr val="window" lastClr="FFFFFF">
                <a:lumMod val="85000"/>
              </a:sysClr>
            </a:solidFill>
          </a:ln>
        </c:spPr>
        <c:crossAx val="439824240"/>
        <c:crosses val="autoZero"/>
        <c:crossBetween val="between"/>
      </c:valAx>
    </c:plotArea>
    <c:legend>
      <c:legendPos val="r"/>
      <c:layout>
        <c:manualLayout>
          <c:xMode val="edge"/>
          <c:yMode val="edge"/>
          <c:x val="0.69832593041254454"/>
          <c:y val="1.9289864129950533E-2"/>
          <c:w val="0.28650817686250751"/>
          <c:h val="0.93689054302143682"/>
        </c:manualLayout>
      </c:layout>
      <c:overlay val="0"/>
      <c:spPr>
        <a:solidFill>
          <a:sysClr val="window" lastClr="FFFFFF">
            <a:alpha val="60000"/>
          </a:sysClr>
        </a:solidFill>
        <a:ln>
          <a:noFill/>
        </a:ln>
      </c:spPr>
      <c:txPr>
        <a:bodyPr/>
        <a:lstStyle/>
        <a:p>
          <a:pPr>
            <a:defRPr sz="800"/>
          </a:pPr>
          <a:endParaRPr lang="en-US"/>
        </a:p>
      </c:txPr>
    </c:legend>
    <c:plotVisOnly val="1"/>
    <c:dispBlanksAs val="gap"/>
    <c:showDLblsOverMax val="0"/>
  </c:chart>
  <c:spPr>
    <a:ln>
      <a:noFill/>
    </a:ln>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[Avista Gas Stand Alone Results Summary 10_18_2022.xlsx]WA Winter Potential!PivotTable1</c:name>
    <c:fmtId val="1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w="12700">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2"/>
        <c:spPr>
          <a:solidFill>
            <a:schemeClr val="accent3"/>
          </a:solidFill>
          <a:ln w="12700">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
        <c:spPr>
          <a:solidFill>
            <a:schemeClr val="accent6"/>
          </a:solidFill>
          <a:ln w="12700">
            <a:noFill/>
          </a:ln>
          <a:effectLst/>
        </c:spPr>
        <c:dLbl>
          <c:idx val="0"/>
          <c:layout>
            <c:manualLayout>
              <c:x val="-2.431909171936011E-17"/>
              <c:y val="-2.8102776500578432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363D379-DC57-416C-86D5-5462662664F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
        <c:spPr>
          <a:solidFill>
            <a:schemeClr val="accent6"/>
          </a:solidFill>
          <a:ln w="12700">
            <a:noFill/>
          </a:ln>
          <a:effectLst/>
        </c:spPr>
        <c:dLbl>
          <c:idx val="0"/>
          <c:layout>
            <c:manualLayout>
              <c:x val="-4.863818343872022E-17"/>
              <c:y val="-1.4051388250289207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2D9258D-C01A-4F06-A99A-C06DF364729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
        <c:spPr>
          <a:solidFill>
            <a:schemeClr val="accent6"/>
          </a:solidFill>
          <a:ln w="12700">
            <a:noFill/>
          </a:ln>
          <a:effectLst/>
        </c:spPr>
        <c:dLbl>
          <c:idx val="0"/>
          <c:layout>
            <c:manualLayout>
              <c:x val="-4.863818343872022E-17"/>
              <c:y val="-2.2080752964740182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A39EF33-9490-4EEF-BF57-76EA949635DA}"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6"/>
        <c:spPr>
          <a:solidFill>
            <a:schemeClr val="accent6"/>
          </a:solidFill>
          <a:ln w="12700">
            <a:noFill/>
          </a:ln>
          <a:effectLst/>
        </c:spPr>
        <c:dLbl>
          <c:idx val="0"/>
          <c:layout>
            <c:manualLayout>
              <c:x val="0"/>
              <c:y val="-3.2117458857804052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6D52863B-A050-4727-A2AC-1965BEC134E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7"/>
        <c:spPr>
          <a:solidFill>
            <a:schemeClr val="accent6"/>
          </a:solidFill>
          <a:ln w="12700">
            <a:noFill/>
          </a:ln>
          <a:effectLst/>
        </c:spPr>
        <c:dLbl>
          <c:idx val="0"/>
          <c:layout>
            <c:manualLayout>
              <c:x val="0"/>
              <c:y val="-3.8139482393642135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49839F27-1A6D-4AAD-8BBA-87CA2237A60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8"/>
        <c:spPr>
          <a:solidFill>
            <a:schemeClr val="accent3"/>
          </a:solidFill>
          <a:ln w="12700">
            <a:noFill/>
          </a:ln>
          <a:effectLst/>
        </c:spPr>
        <c:dLbl>
          <c:idx val="0"/>
          <c:layout>
            <c:manualLayout>
              <c:x val="-1.3265112357590662E-3"/>
              <c:y val="-2.0073411786127441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E7CDA99-1E13-4AB6-9A51-6CA8EAF335B5}"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9"/>
        <c:spPr>
          <a:solidFill>
            <a:schemeClr val="accent6"/>
          </a:solidFill>
          <a:ln w="12700">
            <a:noFill/>
          </a:ln>
          <a:effectLst/>
        </c:spPr>
        <c:dLbl>
          <c:idx val="0"/>
          <c:layout>
            <c:manualLayout>
              <c:x val="0"/>
              <c:y val="-3.8139482393642135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E9A57F61-50BE-4917-8C2A-549261343031}"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0"/>
        <c:spPr>
          <a:solidFill>
            <a:schemeClr val="accent6"/>
          </a:solidFill>
          <a:ln w="12700">
            <a:noFill/>
          </a:ln>
          <a:effectLst/>
        </c:spPr>
        <c:dLbl>
          <c:idx val="0"/>
          <c:layout>
            <c:manualLayout>
              <c:x val="0"/>
              <c:y val="-2.6095435321965746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60A8C705-A45A-4D99-B065-B7EB6F7C9DB1}"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41EBFA3-235F-4B2F-8D7C-822A22EAF47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EF104B0-4447-486A-915D-092D2F91258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D12AAB2-E098-4205-B3FB-B2596E2456E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81F4998-ADC4-41AB-849B-89F97A4368C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14DF281-1D1E-412E-9741-A8E095D3F56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061BD22-E0C9-4EE6-A576-C2C23741DD6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7"/>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0A5A6447-8A7E-4336-8CC5-CC59DF5616A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8"/>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7A40DC6-7A42-4A36-9AA0-FC8E8C16CC1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9"/>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BFA4835-53F3-4D49-95E6-EB0AF981B7D4}"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0"/>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560865A-72EB-4558-813C-806EF815581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1"/>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2600CFCA-0384-4F15-BA85-E00604C0284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2"/>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DAC4C95-4996-447D-9DB7-E83979EBC2F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3"/>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DFBF153E-325B-45E9-9A9F-C18ABA36ED04}"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4"/>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F6CE9BA-34A8-443F-9D91-7D79D127A9C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5"/>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EBAEDFE5-34FD-4813-A7A3-7621B028ECF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6"/>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1281D0B-1A11-434A-AFA8-707B8F0D54E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7"/>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207862D-879B-48B3-B8C9-0063183CAA4A}"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8"/>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0A28006-EA91-44C9-BE2C-132D06A6E95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9"/>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FF3C928-CD40-43E2-836D-E7F6A5185EB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0"/>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4628EE8-8192-445C-95F8-2BF7C7DA0FD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1"/>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35C9EF0-9716-42F9-8906-86F43419032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2"/>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F98D7F9-595F-41EC-BD69-70AABB70D0A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3"/>
        <c:spPr>
          <a:solidFill>
            <a:schemeClr val="accent6"/>
          </a:solidFill>
          <a:ln w="12700">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4"/>
        <c:spPr>
          <a:solidFill>
            <a:schemeClr val="accent6"/>
          </a:solidFill>
          <a:ln w="12700">
            <a:noFill/>
          </a:ln>
          <a:effectLst/>
        </c:spPr>
        <c:dLbl>
          <c:idx val="0"/>
          <c:layout>
            <c:manualLayout>
              <c:x val="-2.431909171936011E-17"/>
              <c:y val="-2.8102776500578432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5"/>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41EBFA3-235F-4B2F-8D7C-822A22EAF47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6"/>
        <c:spPr>
          <a:solidFill>
            <a:schemeClr val="accent6"/>
          </a:solidFill>
          <a:ln w="12700">
            <a:noFill/>
          </a:ln>
          <a:effectLst/>
        </c:spPr>
        <c:dLbl>
          <c:idx val="0"/>
          <c:layout>
            <c:manualLayout>
              <c:x val="-4.863818343872022E-17"/>
              <c:y val="-1.4051388250289207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7"/>
        <c:spPr>
          <a:solidFill>
            <a:schemeClr val="accent6"/>
          </a:solidFill>
          <a:ln w="12700">
            <a:noFill/>
          </a:ln>
          <a:effectLst/>
        </c:spPr>
        <c:dLbl>
          <c:idx val="0"/>
          <c:layout>
            <c:manualLayout>
              <c:x val="-4.863818343872022E-17"/>
              <c:y val="-2.2080752964740182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8"/>
        <c:spPr>
          <a:solidFill>
            <a:schemeClr val="accent6"/>
          </a:solidFill>
          <a:ln w="12700">
            <a:noFill/>
          </a:ln>
          <a:effectLst/>
        </c:spPr>
        <c:dLbl>
          <c:idx val="0"/>
          <c:layout>
            <c:manualLayout>
              <c:x val="0"/>
              <c:y val="-3.2117458857804052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9"/>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14DF281-1D1E-412E-9741-A8E095D3F56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0"/>
        <c:spPr>
          <a:solidFill>
            <a:schemeClr val="accent6"/>
          </a:solidFill>
          <a:ln w="12700">
            <a:noFill/>
          </a:ln>
          <a:effectLst/>
        </c:spPr>
        <c:dLbl>
          <c:idx val="0"/>
          <c:layout>
            <c:manualLayout>
              <c:x val="0"/>
              <c:y val="-3.8139482393642135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1"/>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061BD22-E0C9-4EE6-A576-C2C23741DD6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2"/>
        <c:spPr>
          <a:solidFill>
            <a:schemeClr val="accent6"/>
          </a:solidFill>
          <a:ln w="12700">
            <a:noFill/>
          </a:ln>
          <a:effectLst/>
        </c:spPr>
        <c:dLbl>
          <c:idx val="0"/>
          <c:layout>
            <c:manualLayout>
              <c:x val="0"/>
              <c:y val="-3.8139482393642135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3"/>
        <c:spPr>
          <a:solidFill>
            <a:schemeClr val="accent6"/>
          </a:solidFill>
          <a:ln w="12700">
            <a:noFill/>
          </a:ln>
          <a:effectLst/>
        </c:spPr>
        <c:dLbl>
          <c:idx val="0"/>
          <c:layout>
            <c:manualLayout>
              <c:x val="0"/>
              <c:y val="-2.6095435321965746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4"/>
        <c:spPr>
          <a:solidFill>
            <a:schemeClr val="accent3"/>
          </a:solidFill>
          <a:ln w="12700">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5"/>
        <c:spPr>
          <a:solidFill>
            <a:schemeClr val="accent3"/>
          </a:solidFill>
          <a:ln w="12700">
            <a:noFill/>
          </a:ln>
          <a:effectLst/>
        </c:spPr>
        <c:dLbl>
          <c:idx val="0"/>
          <c:layout>
            <c:manualLayout>
              <c:x val="-1.3265112357590662E-3"/>
              <c:y val="-2.0073411786127441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6"/>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4628EE8-8192-445C-95F8-2BF7C7DA0FD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7"/>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35C9EF0-9716-42F9-8906-86F43419032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8"/>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F98D7F9-595F-41EC-BD69-70AABB70D0A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9"/>
        <c:spPr>
          <a:solidFill>
            <a:schemeClr val="accent6">
              <a:lumMod val="60000"/>
              <a:lumOff val="40000"/>
            </a:schemeClr>
          </a:solidFill>
          <a:ln>
            <a:noFill/>
          </a:ln>
          <a:effectLst/>
        </c:spPr>
        <c:marker>
          <c:symbol val="none"/>
        </c:marke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50"/>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DECA761-FAE1-4C44-A8AB-38922AB6B66F}"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1"/>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8B743FE-C1F0-4306-A367-2CF6879C1EE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2"/>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925FD56E-9A36-436A-8349-31EED9CDDF5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3"/>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0365F9FC-AD65-4D85-9984-71F2236C1ED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4"/>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A6D4D16-9DEB-4DC9-AAB7-A16F7EDCF43F}"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5"/>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47A6ED8-6699-49B8-AD5E-A312EF7F014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6"/>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32AC139-368F-443E-8877-9C111FF0493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7"/>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2F9A9A3-B171-44CE-A4AB-E6C21F9E7D3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8"/>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CF042BE-DDB4-4605-BED4-E8B9C93F72D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9"/>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DE7A375-40C0-4463-8E86-B42EEF58E33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0"/>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0FBC48B2-1E74-42EA-9BE4-5BFC301D8F6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1"/>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EB4C359-BF11-4307-9DD0-4F1CD0B5EC2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2"/>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B0C298C-AFC6-4B82-907B-17C2C4EB1D2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3"/>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AA564EF-21E3-4A03-8FDE-99538E00FC1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4"/>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3CCF48F-D1BA-413D-8DA4-361337D3674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5"/>
        <c:spPr>
          <a:solidFill>
            <a:schemeClr val="accent3">
              <a:lumMod val="60000"/>
              <a:lumOff val="40000"/>
            </a:schemeClr>
          </a:solidFill>
          <a:ln>
            <a:noFill/>
          </a:ln>
          <a:effectLst/>
        </c:spPr>
        <c:marker>
          <c:symbol val="none"/>
        </c:marke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66"/>
      </c:pivotFmt>
      <c:pivotFmt>
        <c:idx val="6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7BDC8B9F-6955-4FF5-BE34-4A3A975A57B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EAB8F02-A786-463A-B20B-21635B3BB34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9"/>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70"/>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6F1614A-1D92-4CA1-8644-DF4B7D4E241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71"/>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72"/>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BE6851A-103E-4E51-9EC4-54589A53DD6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3"/>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E0886F1-E57C-4CE1-B4E6-A6D5E934EDC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4"/>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C123D92-06E7-474D-9448-76A40C5B8AA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5"/>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1FF63D9-40BA-420A-BD8F-8B46065E313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6"/>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C125FEB-7F6F-4453-8C07-9CF79829FE7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F9C7F58-5E48-4381-AA6C-DAA3C16DE38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8C5EF1E-A5B2-4F2B-99F8-6AFB89DD377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9"/>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438B8B7-E2AB-4824-8CAF-D584DE9E3B42}"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0"/>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BF73AEE-6F07-4A9D-9D75-C2A1612467B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1"/>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A0B22C6-8CA4-423F-A023-5548C30B0A2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2"/>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3D3B613-3E9E-44DB-BA95-15BE58CE2B6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3"/>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9CF7B22-366F-47A6-9603-BF1C12F2E98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4"/>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A874BDD-7E81-416C-96CE-29606EE8BA8A}"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5"/>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6"/>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7C53B82A-82FF-4932-8568-F131CB9312A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8"/>
        <c:spPr>
          <a:solidFill>
            <a:schemeClr val="accent5">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D883764-AFA1-48A2-B8D9-9D8F96ACB62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9"/>
        <c:spPr>
          <a:solidFill>
            <a:schemeClr val="accent3">
              <a:lumMod val="20000"/>
              <a:lumOff val="8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A160971-4570-48A3-A8D1-4601E279A75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0"/>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4D33099-8F42-47B5-BF28-8729D87755A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1"/>
        <c:spPr>
          <a:solidFill>
            <a:schemeClr val="bg2">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AE13A60-6778-4B05-965A-365388BFFC4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2"/>
        <c:spPr>
          <a:solidFill>
            <a:schemeClr val="accent5"/>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2B2EF4B-21B4-4574-A00C-3ABEA577B1A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3"/>
        <c:spPr>
          <a:solidFill>
            <a:srgbClr val="FFC00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B3FEB8B-A5FD-4C31-AEF8-8B3DE6AF3A8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4"/>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028C5380-2A67-43D3-B5FB-09D2624E2EDF}"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5"/>
        <c:spPr>
          <a:solidFill>
            <a:schemeClr val="accent6">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1A8641D-39F6-4D6F-9CDE-4C91DE4E100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6"/>
        <c:spPr>
          <a:solidFill>
            <a:schemeClr val="bg1">
              <a:lumMod val="8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F8ADFA5-7D30-4C4D-80E4-12417891961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7"/>
        <c:spPr>
          <a:solidFill>
            <a:srgbClr val="92D05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E5BE830-5203-4ABB-8935-5888D04ADE9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8"/>
        <c:spPr>
          <a:solidFill>
            <a:schemeClr val="bg1">
              <a:lumMod val="6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308709A-ADCF-4FCC-8240-D45D1BDCB61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9"/>
        <c:spPr>
          <a:solidFill>
            <a:srgbClr val="006B99"/>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081B9CD-F417-43C7-A888-152BB5A94A3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0"/>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6C06E5B-89CD-4774-B636-827F3976CAD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1"/>
        <c:spPr>
          <a:solidFill>
            <a:schemeClr val="accent6"/>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0AC2AE6-F04D-4CB7-A281-39E69A8FA66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2"/>
        <c:spPr>
          <a:solidFill>
            <a:schemeClr val="accent6"/>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18C6379-AB9B-4241-89B4-B219920B234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0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0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4AD36A5-613E-4A99-BEE4-26D1268DC58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0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40BA8E3-E774-472D-A586-E6A367EBD05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09"/>
        <c:dLbl>
          <c:idx val="0"/>
          <c:tx>
            <c:rich>
              <a:bodyPr/>
              <a:lstStyle/>
              <a:p>
                <a:fld id="{842066E5-5CE4-439E-8030-5AE85A3F40D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0"/>
      </c:pivotFmt>
      <c:pivotFmt>
        <c:idx val="11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D046259-31B1-4AE4-94FB-C25240977EE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2"/>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28695FE-6100-4DB5-A71C-F7146B77EA9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3F6E725-9BC8-4623-89AA-9E8AFFF9667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4"/>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CE5E9F6-5B65-4C94-9AC5-1AE87BF656D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5"/>
        <c:dLbl>
          <c:idx val="0"/>
          <c:tx>
            <c:rich>
              <a:bodyPr/>
              <a:lstStyle/>
              <a:p>
                <a:fld id="{56ABC7F2-9771-4414-95EF-C162B53E6EC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6"/>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75FB9FA-EAE4-4F17-9559-5FF5A36FCE1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7"/>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C50B28C-7F12-4AD7-9D37-10C9D9EDA79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8"/>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5B4ACBB-D0B8-4E57-837E-F241EF926259}"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9"/>
        <c:spPr>
          <a:solidFill>
            <a:schemeClr val="accent1"/>
          </a:solidFill>
          <a:ln>
            <a:noFill/>
          </a:ln>
          <a:effectLst/>
        </c:spPr>
      </c:pivotFmt>
      <c:pivotFmt>
        <c:idx val="120"/>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AB96699-5CFC-47B4-8D95-DCEFAEF69A8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1"/>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8203287-7265-4BDB-94BA-1A59EAADA5A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2"/>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CCA361A-EEC1-462B-8B47-B2C0DFF4F98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3C167F8-9EC9-48F5-BB3D-27859289B33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4"/>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179C88B-EEB0-4463-BD3B-7C8D8D91BE1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5"/>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E6F5266-C6BD-4306-8EF8-43A062971B2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2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28"/>
        <c:dLbl>
          <c:idx val="0"/>
          <c:tx>
            <c:rich>
              <a:bodyPr/>
              <a:lstStyle/>
              <a:p>
                <a:fld id="{8620832B-A3CC-4110-B100-0E4EB7E0406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9"/>
        <c:dLbl>
          <c:idx val="0"/>
          <c:tx>
            <c:rich>
              <a:bodyPr/>
              <a:lstStyle/>
              <a:p>
                <a:fld id="{75A70290-A50E-42C7-8422-2CA63CEAB8F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0"/>
        <c:dLbl>
          <c:idx val="0"/>
          <c:tx>
            <c:rich>
              <a:bodyPr/>
              <a:lstStyle/>
              <a:p>
                <a:fld id="{C240A127-9C76-4360-99A4-F50664DC0EF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1"/>
      </c:pivotFmt>
      <c:pivotFmt>
        <c:idx val="13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3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70E0F72-9401-4BDF-9C12-32EDE10C67E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64D3F4D-51FA-4E8F-941B-ECB134A8D25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5"/>
        <c:spPr>
          <a:solidFill>
            <a:schemeClr val="accent1"/>
          </a:solidFill>
          <a:ln>
            <a:noFill/>
          </a:ln>
          <a:effectLst/>
        </c:spPr>
      </c:pivotFmt>
      <c:pivotFmt>
        <c:idx val="136"/>
        <c:spPr>
          <a:solidFill>
            <a:schemeClr val="accent1"/>
          </a:solidFill>
          <a:ln>
            <a:noFill/>
          </a:ln>
          <a:effectLst/>
        </c:spPr>
      </c:pivotFmt>
      <c:pivotFmt>
        <c:idx val="13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4760434-BD29-4D1C-B0AD-8BA7A0235FF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3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ABA274E-24F2-4A3E-8431-A31C053E1FE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9DE4B2A-658E-4402-951E-B6F6479B904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A9AE0FB-E214-48D9-9E8F-116B769ADCB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1036BD6-39F0-4DA1-88BD-56A20273981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824BD26-9B91-42D2-99AA-0DEAFD751BA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1F21E7D-F271-4458-B362-9E2B44B3CD3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5DBE0AC-709D-4BEF-BE90-226BFA61656D}"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6"/>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7A011A6-9292-4C8F-BBC7-2F3EA7BDCEEE}"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2E56A1C-31F1-4A4E-A080-401D666D1EEC}"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5A1E265-AFF3-43D3-923C-6584BD45AC1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DC39FBC-02EE-46A2-B238-58368600F73D}"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4A015F7-4EB8-4778-B0F3-A54972B054EC}"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s>
    <c:plotArea>
      <c:layout/>
      <c:barChart>
        <c:barDir val="bar"/>
        <c:grouping val="clustered"/>
        <c:varyColors val="0"/>
        <c:ser>
          <c:idx val="0"/>
          <c:order val="0"/>
          <c:tx>
            <c:strRef>
              <c:f>'WA Winter Potential'!$D$6:$D$11</c:f>
              <c:strCache>
                <c:ptCount val="1"/>
                <c:pt idx="0">
                  <c:v>Winter Peak Reduction @Meter  (Therms)</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0056-4C7B-A209-F4C3ECF3196A}"/>
              </c:ext>
            </c:extLst>
          </c:dPt>
          <c:dPt>
            <c:idx val="1"/>
            <c:invertIfNegative val="0"/>
            <c:bubble3D val="0"/>
            <c:extLst>
              <c:ext xmlns:c16="http://schemas.microsoft.com/office/drawing/2014/chart" uri="{C3380CC4-5D6E-409C-BE32-E72D297353CC}">
                <c16:uniqueId val="{00000001-0056-4C7B-A209-F4C3ECF3196A}"/>
              </c:ext>
            </c:extLst>
          </c:dPt>
          <c:dPt>
            <c:idx val="2"/>
            <c:invertIfNegative val="0"/>
            <c:bubble3D val="0"/>
            <c:extLst>
              <c:ext xmlns:c16="http://schemas.microsoft.com/office/drawing/2014/chart" uri="{C3380CC4-5D6E-409C-BE32-E72D297353CC}">
                <c16:uniqueId val="{0000000A-0056-4C7B-A209-F4C3ECF3196A}"/>
              </c:ext>
            </c:extLst>
          </c:dPt>
          <c:dPt>
            <c:idx val="3"/>
            <c:invertIfNegative val="0"/>
            <c:bubble3D val="0"/>
            <c:extLst>
              <c:ext xmlns:c16="http://schemas.microsoft.com/office/drawing/2014/chart" uri="{C3380CC4-5D6E-409C-BE32-E72D297353CC}">
                <c16:uniqueId val="{00000002-0056-4C7B-A209-F4C3ECF3196A}"/>
              </c:ext>
            </c:extLst>
          </c:dPt>
          <c:dPt>
            <c:idx val="4"/>
            <c:invertIfNegative val="0"/>
            <c:bubble3D val="0"/>
            <c:extLst>
              <c:ext xmlns:c16="http://schemas.microsoft.com/office/drawing/2014/chart" uri="{C3380CC4-5D6E-409C-BE32-E72D297353CC}">
                <c16:uniqueId val="{00000003-0056-4C7B-A209-F4C3ECF3196A}"/>
              </c:ext>
            </c:extLst>
          </c:dPt>
          <c:dPt>
            <c:idx val="5"/>
            <c:invertIfNegative val="0"/>
            <c:bubble3D val="0"/>
            <c:extLst>
              <c:ext xmlns:c16="http://schemas.microsoft.com/office/drawing/2014/chart" uri="{C3380CC4-5D6E-409C-BE32-E72D297353CC}">
                <c16:uniqueId val="{0000000B-0056-4C7B-A209-F4C3ECF3196A}"/>
              </c:ext>
            </c:extLst>
          </c:dPt>
          <c:dPt>
            <c:idx val="6"/>
            <c:invertIfNegative val="0"/>
            <c:bubble3D val="0"/>
            <c:extLst>
              <c:ext xmlns:c16="http://schemas.microsoft.com/office/drawing/2014/chart" uri="{C3380CC4-5D6E-409C-BE32-E72D297353CC}">
                <c16:uniqueId val="{0000000C-0056-4C7B-A209-F4C3ECF3196A}"/>
              </c:ext>
            </c:extLst>
          </c:dPt>
          <c:dPt>
            <c:idx val="7"/>
            <c:invertIfNegative val="0"/>
            <c:bubble3D val="0"/>
            <c:extLst>
              <c:ext xmlns:c16="http://schemas.microsoft.com/office/drawing/2014/chart" uri="{C3380CC4-5D6E-409C-BE32-E72D297353CC}">
                <c16:uniqueId val="{00000004-0056-4C7B-A209-F4C3ECF3196A}"/>
              </c:ext>
            </c:extLst>
          </c:dPt>
          <c:dPt>
            <c:idx val="8"/>
            <c:invertIfNegative val="0"/>
            <c:bubble3D val="0"/>
            <c:extLst>
              <c:ext xmlns:c16="http://schemas.microsoft.com/office/drawing/2014/chart" uri="{C3380CC4-5D6E-409C-BE32-E72D297353CC}">
                <c16:uniqueId val="{00000005-0056-4C7B-A209-F4C3ECF3196A}"/>
              </c:ext>
            </c:extLst>
          </c:dPt>
          <c:dPt>
            <c:idx val="9"/>
            <c:invertIfNegative val="0"/>
            <c:bubble3D val="0"/>
            <c:extLst>
              <c:ext xmlns:c16="http://schemas.microsoft.com/office/drawing/2014/chart" uri="{C3380CC4-5D6E-409C-BE32-E72D297353CC}">
                <c16:uniqueId val="{00000006-0056-4C7B-A209-F4C3ECF3196A}"/>
              </c:ext>
            </c:extLst>
          </c:dPt>
          <c:dPt>
            <c:idx val="10"/>
            <c:invertIfNegative val="0"/>
            <c:bubble3D val="0"/>
            <c:extLst>
              <c:ext xmlns:c16="http://schemas.microsoft.com/office/drawing/2014/chart" uri="{C3380CC4-5D6E-409C-BE32-E72D297353CC}">
                <c16:uniqueId val="{00000007-0056-4C7B-A209-F4C3ECF3196A}"/>
              </c:ext>
            </c:extLst>
          </c:dPt>
          <c:dPt>
            <c:idx val="11"/>
            <c:invertIfNegative val="0"/>
            <c:bubble3D val="0"/>
            <c:extLst>
              <c:ext xmlns:c16="http://schemas.microsoft.com/office/drawing/2014/chart" uri="{C3380CC4-5D6E-409C-BE32-E72D297353CC}">
                <c16:uniqueId val="{00000008-0056-4C7B-A209-F4C3ECF3196A}"/>
              </c:ext>
            </c:extLst>
          </c:dPt>
          <c:dPt>
            <c:idx val="12"/>
            <c:invertIfNegative val="0"/>
            <c:bubble3D val="0"/>
            <c:extLst>
              <c:ext xmlns:c16="http://schemas.microsoft.com/office/drawing/2014/chart" uri="{C3380CC4-5D6E-409C-BE32-E72D297353CC}">
                <c16:uniqueId val="{00000009-0056-4C7B-A209-F4C3ECF3196A}"/>
              </c:ext>
            </c:extLst>
          </c:dPt>
          <c:dPt>
            <c:idx val="13"/>
            <c:invertIfNegative val="0"/>
            <c:bubble3D val="0"/>
            <c:extLst>
              <c:ext xmlns:c16="http://schemas.microsoft.com/office/drawing/2014/chart" uri="{C3380CC4-5D6E-409C-BE32-E72D297353CC}">
                <c16:uniqueId val="{0000000D-0056-4C7B-A209-F4C3ECF3196A}"/>
              </c:ext>
            </c:extLst>
          </c:dPt>
          <c:dPt>
            <c:idx val="14"/>
            <c:invertIfNegative val="0"/>
            <c:bubble3D val="0"/>
            <c:extLst>
              <c:ext xmlns:c16="http://schemas.microsoft.com/office/drawing/2014/chart" uri="{C3380CC4-5D6E-409C-BE32-E72D297353CC}">
                <c16:uniqueId val="{0000000E-7870-467C-AC0C-9D6481AC8DFB}"/>
              </c:ext>
            </c:extLst>
          </c:dPt>
          <c:dPt>
            <c:idx val="15"/>
            <c:invertIfNegative val="0"/>
            <c:bubble3D val="0"/>
            <c:extLst>
              <c:ext xmlns:c16="http://schemas.microsoft.com/office/drawing/2014/chart" uri="{C3380CC4-5D6E-409C-BE32-E72D297353CC}">
                <c16:uniqueId val="{0000000E-B9C3-4544-8832-6CA960C1CA77}"/>
              </c:ext>
            </c:extLst>
          </c:dPt>
          <c:dLbls>
            <c:dLbl>
              <c:idx val="0"/>
              <c:tx>
                <c:rich>
                  <a:bodyPr/>
                  <a:lstStyle/>
                  <a:p>
                    <a:fld id="{D5DBE0AC-709D-4BEF-BE90-226BFA61656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056-4C7B-A209-F4C3ECF3196A}"/>
                </c:ext>
              </c:extLst>
            </c:dLbl>
            <c:dLbl>
              <c:idx val="1"/>
              <c:tx>
                <c:rich>
                  <a:bodyPr/>
                  <a:lstStyle/>
                  <a:p>
                    <a:fld id="{F7A011A6-9292-4C8F-BBC7-2F3EA7BDCEE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056-4C7B-A209-F4C3ECF3196A}"/>
                </c:ext>
              </c:extLst>
            </c:dLbl>
            <c:dLbl>
              <c:idx val="2"/>
              <c:tx>
                <c:rich>
                  <a:bodyPr/>
                  <a:lstStyle/>
                  <a:p>
                    <a:fld id="{12E56A1C-31F1-4A4E-A080-401D666D1EE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056-4C7B-A209-F4C3ECF3196A}"/>
                </c:ext>
              </c:extLst>
            </c:dLbl>
            <c:dLbl>
              <c:idx val="3"/>
              <c:tx>
                <c:rich>
                  <a:bodyPr/>
                  <a:lstStyle/>
                  <a:p>
                    <a:fld id="{94A015F7-4EB8-4778-B0F3-A54972B054E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056-4C7B-A209-F4C3ECF3196A}"/>
                </c:ext>
              </c:extLst>
            </c:dLbl>
            <c:dLbl>
              <c:idx val="4"/>
              <c:tx>
                <c:rich>
                  <a:bodyPr/>
                  <a:lstStyle/>
                  <a:p>
                    <a:fld id="{DDC39FBC-02EE-46A2-B238-58368600F73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056-4C7B-A209-F4C3ECF319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'WA Winter Potential'!$D$6:$D$11</c:f>
              <c:strCache>
                <c:ptCount val="5"/>
                <c:pt idx="0">
                  <c:v>Third Party Contracts</c:v>
                </c:pt>
                <c:pt idx="1">
                  <c:v>Time-of-Use</c:v>
                </c:pt>
                <c:pt idx="2">
                  <c:v>Behavioral</c:v>
                </c:pt>
                <c:pt idx="3">
                  <c:v>Variable Peak Pricing</c:v>
                </c:pt>
                <c:pt idx="4">
                  <c:v>DLC Smart Thermostats - BYOT</c:v>
                </c:pt>
              </c:strCache>
            </c:strRef>
          </c:cat>
          <c:val>
            <c:numRef>
              <c:f>'WA Winter Potential'!$D$6:$D$11</c:f>
              <c:numCache>
                <c:formatCode>_(* #,##0.00_);_(* \(#,##0.00\);_(* "-"??_);_(@_)</c:formatCode>
                <c:ptCount val="5"/>
                <c:pt idx="0">
                  <c:v>16.48843859023011</c:v>
                </c:pt>
                <c:pt idx="1">
                  <c:v>280.68874723441229</c:v>
                </c:pt>
                <c:pt idx="2">
                  <c:v>364.5254927837691</c:v>
                </c:pt>
                <c:pt idx="3">
                  <c:v>1440.2582898651985</c:v>
                </c:pt>
                <c:pt idx="4">
                  <c:v>2105.5367179960026</c:v>
                </c:pt>
              </c:numCache>
            </c:numRef>
          </c:val>
          <c:extLst>
            <c:ext xmlns:c15="http://schemas.microsoft.com/office/drawing/2012/chart" uri="{02D57815-91ED-43cb-92C2-25804820EDAC}">
              <c15:datalabelsRange>
                <c15:f>'WA Winter Potential'!$D$6:$D$11</c15:f>
                <c15:dlblRangeCache>
                  <c:ptCount val="6"/>
                  <c:pt idx="0">
                    <c:v>$8,032</c:v>
                  </c:pt>
                  <c:pt idx="1">
                    <c:v>$870</c:v>
                  </c:pt>
                  <c:pt idx="2">
                    <c:v>$918</c:v>
                  </c:pt>
                  <c:pt idx="3">
                    <c:v>$207</c:v>
                  </c:pt>
                  <c:pt idx="4">
                    <c:v>$381</c:v>
                  </c:pt>
                </c15:dlblRangeCache>
              </c15:datalabelsRange>
            </c:ext>
            <c:ext xmlns:c16="http://schemas.microsoft.com/office/drawing/2014/chart" uri="{C3380CC4-5D6E-409C-BE32-E72D297353CC}">
              <c16:uniqueId val="{0000000F-0056-4C7B-A209-F4C3ECF3196A}"/>
            </c:ext>
          </c:extLst>
        </c:ser>
        <c:dLbls>
          <c:dLblPos val="outEnd"/>
          <c:showLegendKey val="0"/>
          <c:showVal val="1"/>
          <c:showCatName val="0"/>
          <c:showSerName val="0"/>
          <c:showPercent val="0"/>
          <c:showBubbleSize val="0"/>
        </c:dLbls>
        <c:gapWidth val="100"/>
        <c:axId val="959148143"/>
        <c:axId val="959150639"/>
      </c:barChart>
      <c:catAx>
        <c:axId val="9591481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50639"/>
        <c:crosses val="autoZero"/>
        <c:auto val="1"/>
        <c:lblAlgn val="ctr"/>
        <c:lblOffset val="100"/>
        <c:noMultiLvlLbl val="0"/>
      </c:catAx>
      <c:valAx>
        <c:axId val="9591506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Seasonal Potential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48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[Avista Gas Stand Alone Results Summary 10_18_2022.xlsx]WA Winter Potential!PivotTable2</c:name>
    <c:fmtId val="26"/>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w="12700">
            <a:solidFill>
              <a:schemeClr val="bg1"/>
            </a:solid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w="12700">
            <a:solidFill>
              <a:schemeClr val="bg1"/>
            </a:solid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9"/>
        <c:spPr>
          <a:solidFill>
            <a:schemeClr val="accent6"/>
          </a:solidFill>
          <a:ln>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0"/>
        <c:spPr>
          <a:solidFill>
            <a:schemeClr val="accent6"/>
          </a:solidFill>
          <a:ln>
            <a:noFill/>
          </a:ln>
          <a:effectLst/>
        </c:spPr>
        <c:dLbl>
          <c:idx val="0"/>
          <c:layout>
            <c:manualLayout>
              <c:x val="0"/>
              <c:y val="-3.0110117679191178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6379A5E-3A08-4A17-A1FD-060A9051704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spPr>
          <a:solidFill>
            <a:schemeClr val="accent6"/>
          </a:solidFill>
          <a:ln>
            <a:noFill/>
          </a:ln>
          <a:effectLst/>
        </c:spPr>
        <c:dLbl>
          <c:idx val="0"/>
          <c:layout>
            <c:manualLayout>
              <c:x val="-3.9808917197452229E-3"/>
              <c:y val="0"/>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E6E28F1A-08D3-4972-98F2-5136856B099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2"/>
        <c:spPr>
          <a:solidFill>
            <a:schemeClr val="accent3"/>
          </a:solidFill>
          <a:ln>
            <a:noFill/>
          </a:ln>
          <a:effectLst/>
        </c:spPr>
        <c:dLbl>
          <c:idx val="0"/>
          <c:layout>
            <c:manualLayout>
              <c:x val="5.3078556263269636E-3"/>
              <c:y val="-2.0073411786127441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C397CAE-79DC-4033-98E9-5CBFD416468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3"/>
        <c:spPr>
          <a:solidFill>
            <a:schemeClr val="accent6"/>
          </a:solidFill>
          <a:ln>
            <a:noFill/>
          </a:ln>
          <a:effectLst/>
        </c:spPr>
        <c:dLbl>
          <c:idx val="0"/>
          <c:layout>
            <c:manualLayout>
              <c:x val="-1.3269639065817409E-3"/>
              <c:y val="2.0073411786127441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8B78B34-424B-457C-A740-86489E9230B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4"/>
        <c:spPr>
          <a:solidFill>
            <a:schemeClr val="accent6"/>
          </a:solidFill>
          <a:ln>
            <a:noFill/>
          </a:ln>
          <a:effectLst/>
        </c:spPr>
        <c:dLbl>
          <c:idx val="0"/>
          <c:layout>
            <c:manualLayout>
              <c:x val="-4.8654781177146472E-17"/>
              <c:y val="-6.0220235358383056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D6744BE-193A-48B9-8E4E-8B4C5624FB8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5"/>
        <c:spPr>
          <a:solidFill>
            <a:schemeClr val="accent6"/>
          </a:solidFill>
          <a:ln>
            <a:noFill/>
          </a:ln>
          <a:effectLst/>
        </c:spPr>
        <c:dLbl>
          <c:idx val="0"/>
          <c:layout>
            <c:manualLayout>
              <c:x val="-9.7309562354292944E-17"/>
              <c:y val="-4.2154164750867619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70FB11A-8F7E-46B2-B5D6-F3D19C3F624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6"/>
        <c:spPr>
          <a:solidFill>
            <a:schemeClr val="accent6"/>
          </a:solidFill>
          <a:ln>
            <a:noFill/>
          </a:ln>
          <a:effectLst/>
        </c:spPr>
        <c:dLbl>
          <c:idx val="0"/>
          <c:layout>
            <c:manualLayout>
              <c:x val="0"/>
              <c:y val="-4.4161505929480441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FC3F5C5-AECA-4F1C-8AEC-C5B62AA23FE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7"/>
        <c:spPr>
          <a:solidFill>
            <a:schemeClr val="accent6"/>
          </a:solidFill>
          <a:ln>
            <a:noFill/>
          </a:ln>
          <a:effectLst/>
        </c:spPr>
        <c:dLbl>
          <c:idx val="0"/>
          <c:layout>
            <c:manualLayout>
              <c:x val="0"/>
              <c:y val="-1.4051388250289207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DE54668A-9F7D-417B-83FF-E52F341FA38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8"/>
        <c:spPr>
          <a:solidFill>
            <a:schemeClr val="accent3"/>
          </a:solidFill>
          <a:ln>
            <a:noFill/>
          </a:ln>
          <a:effectLst/>
        </c:spPr>
        <c:dLbl>
          <c:idx val="0"/>
          <c:layout>
            <c:manualLayout>
              <c:x val="2.6539278131634332E-3"/>
              <c:y val="-4.0146823572254882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613A39A-496E-4102-9D87-9659E414D70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9"/>
        <c:spPr>
          <a:solidFill>
            <a:schemeClr val="accent3"/>
          </a:solidFill>
          <a:ln>
            <a:noFill/>
          </a:ln>
          <a:effectLst/>
        </c:spPr>
        <c:dLbl>
          <c:idx val="0"/>
          <c:layout>
            <c:manualLayout>
              <c:x val="0"/>
              <c:y val="-1.0036705893063793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076D3DDC-FB53-4400-B74C-D279184BEF8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0"/>
        <c:spPr>
          <a:solidFill>
            <a:schemeClr val="accent6"/>
          </a:solidFill>
          <a:ln>
            <a:noFill/>
          </a:ln>
          <a:effectLst/>
        </c:spPr>
        <c:dLbl>
          <c:idx val="0"/>
          <c:layout>
            <c:manualLayout>
              <c:x val="0"/>
              <c:y val="-2.007341178612744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0B4AC0C-A93A-4D0F-84BB-FBF242DCE93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1"/>
        <c:spPr>
          <a:solidFill>
            <a:schemeClr val="accent3"/>
          </a:solidFill>
          <a:ln>
            <a:noFill/>
          </a:ln>
          <a:effectLst/>
        </c:spPr>
        <c:dLbl>
          <c:idx val="0"/>
          <c:layout>
            <c:manualLayout>
              <c:x val="3.9808917197452229E-3"/>
              <c:y val="-6.0220235358383056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030D9153-40C7-43E5-BC6F-A14AA543785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2"/>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D8719B9-A183-43F1-ABD6-F4D842D92D5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3"/>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F0909EC-C2E7-4532-B3F2-55482AD2D51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4"/>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BB9C2A6-D188-4AAE-A0CB-CC5222CE56E8}"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5"/>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73591B8-BEC0-4E98-B2B6-A815E5BB404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6"/>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49A0A380-A572-4EAC-AFE5-E238090F2825}"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7"/>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2982DB4-BFE1-4DE2-B7EC-638CB73BEFC1}"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8"/>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2D4BABA-90AD-4C2B-8D6F-737A6CE5AFA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9"/>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CD72BA4-3A21-4FBA-88EE-DA879EEEDE9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0"/>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E849559-A1D2-48C6-9479-A5F09A0A62D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1"/>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916C1B2-64C6-4DDD-A0D0-515347146908}"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2"/>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C34818E-9858-49D8-99A1-D9306BC0F77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3"/>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1419D8B-1530-453D-B6DB-A2020C676CC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4"/>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514EBB3-D603-4B9B-A3D8-C8E9C54F5C8A}"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5"/>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D9093F0-4041-4518-901D-52F9ADD6353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6"/>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DBB02642-67CF-403D-A918-EA6F464F9C3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7"/>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D4362A0-5570-4031-ABB0-B4EE4B4AE42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8"/>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34FEF66-3741-4133-A0CB-CAC2A8B2CCD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9"/>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028F584-0CC4-4186-8E90-5FF01BA9BCC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40"/>
        <c:spPr>
          <a:solidFill>
            <a:schemeClr val="accent6"/>
          </a:solidFill>
          <a:ln>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1"/>
        <c:dLbl>
          <c:idx val="0"/>
          <c:layout>
            <c:manualLayout>
              <c:x val="0"/>
              <c:y val="-3.0110117679191178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2"/>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D8719B9-A183-43F1-ABD6-F4D842D92D5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3"/>
        <c:dLbl>
          <c:idx val="0"/>
          <c:layout>
            <c:manualLayout>
              <c:x val="-3.9808917197452229E-3"/>
              <c:y val="0"/>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4"/>
        <c:dLbl>
          <c:idx val="0"/>
          <c:layout>
            <c:manualLayout>
              <c:x val="0"/>
              <c:y val="-1.4051388250289207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5"/>
        <c:dLbl>
          <c:idx val="0"/>
          <c:layout>
            <c:manualLayout>
              <c:x val="-1.3269639065817409E-3"/>
              <c:y val="2.0073411786127441E-3"/>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6"/>
        <c:dLbl>
          <c:idx val="0"/>
          <c:layout>
            <c:manualLayout>
              <c:x val="-4.8654781177146472E-17"/>
              <c:y val="-6.0220235358383056E-3"/>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7"/>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73591B8-BEC0-4E98-B2B6-A815E5BB404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8"/>
        <c:dLbl>
          <c:idx val="0"/>
          <c:layout>
            <c:manualLayout>
              <c:x val="-9.7309562354292944E-17"/>
              <c:y val="-4.2154164750867619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9"/>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49A0A380-A572-4EAC-AFE5-E238090F2825}"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0"/>
        <c:dLbl>
          <c:idx val="0"/>
          <c:layout>
            <c:manualLayout>
              <c:x val="0"/>
              <c:y val="-4.4161505929480441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1"/>
        <c:dLbl>
          <c:idx val="0"/>
          <c:layout>
            <c:manualLayout>
              <c:x val="0"/>
              <c:y val="-2.007341178612744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2"/>
        <c:spPr>
          <a:solidFill>
            <a:schemeClr val="accent3"/>
          </a:solidFill>
          <a:ln>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3"/>
        <c:spPr>
          <a:solidFill>
            <a:schemeClr val="accent3"/>
          </a:solidFill>
          <a:ln>
            <a:noFill/>
          </a:ln>
          <a:effectLst/>
        </c:spPr>
        <c:dLbl>
          <c:idx val="0"/>
          <c:layout>
            <c:manualLayout>
              <c:x val="2.6539278131634332E-3"/>
              <c:y val="-4.0146823572254882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4"/>
        <c:spPr>
          <a:solidFill>
            <a:schemeClr val="accent3"/>
          </a:solidFill>
          <a:ln>
            <a:noFill/>
          </a:ln>
          <a:effectLst/>
        </c:spPr>
        <c:dLbl>
          <c:idx val="0"/>
          <c:layout>
            <c:manualLayout>
              <c:x val="5.3078556263269636E-3"/>
              <c:y val="-2.0073411786127441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5"/>
        <c:spPr>
          <a:solidFill>
            <a:schemeClr val="accent3"/>
          </a:solidFill>
          <a:ln>
            <a:noFill/>
          </a:ln>
          <a:effectLst/>
        </c:spPr>
        <c:dLbl>
          <c:idx val="0"/>
          <c:layout>
            <c:manualLayout>
              <c:x val="0"/>
              <c:y val="-1.0036705893063793E-2"/>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6"/>
        <c:spPr>
          <a:solidFill>
            <a:schemeClr val="accent3"/>
          </a:solidFill>
          <a:ln>
            <a:noFill/>
          </a:ln>
          <a:effectLst/>
        </c:spPr>
        <c:dLbl>
          <c:idx val="0"/>
          <c:layout>
            <c:manualLayout>
              <c:x val="3.9808917197452229E-3"/>
              <c:y val="-6.0220235358383056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7"/>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D4362A0-5570-4031-ABB0-B4EE4B4AE42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8"/>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34FEF66-3741-4133-A0CB-CAC2A8B2CCD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9"/>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028F584-0CC4-4186-8E90-5FF01BA9BCC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60"/>
        <c:spPr>
          <a:solidFill>
            <a:schemeClr val="accent6">
              <a:lumMod val="40000"/>
              <a:lumOff val="60000"/>
            </a:schemeClr>
          </a:solidFill>
          <a:ln>
            <a:noFill/>
          </a:ln>
          <a:effectLst/>
        </c:spPr>
        <c:marker>
          <c:symbol val="none"/>
        </c:marke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61"/>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00C8B39-DD2C-4735-B9D0-3D4D17C941F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2"/>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2B5AF00-0DE8-40FB-9319-53C3BE65B21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3"/>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9F5A2078-8243-4297-A86F-71A333E09252}"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4"/>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1641244-6129-4703-BBB0-5DDB3A794F0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5"/>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504B202-1E01-4E9C-829A-53ACB92DA6E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6"/>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F9948B4-4CE2-4524-A8E1-1DBC40D5BB8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7"/>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64CD254-4486-4622-B512-03716BF7659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8"/>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72E8E9C-A981-4A75-94FF-EA9D640025B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9"/>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F994C67-97FA-456D-9B19-D6203AF6A4B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0"/>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97A13855-1C12-48FC-B601-7E1500FD33F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1"/>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B2E6A54-F746-426B-AD86-B0E75E3346D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2"/>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92CDEEA-9B2C-47BB-B46F-B5B96605611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3"/>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800D0E3-F8A0-4C59-87CC-B2777A05B44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4"/>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DEEAF16-C386-4432-9328-72E59530DBB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5"/>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F7AE38B-9145-41B0-8A34-748C50B6CF4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6"/>
        <c:spPr>
          <a:solidFill>
            <a:schemeClr val="accent3">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pivotFmt>
      <c:pivotFmt>
        <c:idx val="7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48DA43A-97F8-4389-B417-36D255054A9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9"/>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8C22300-E335-4DC0-89B2-A339918334BA}"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0"/>
        <c:spPr>
          <a:solidFill>
            <a:schemeClr val="accent3">
              <a:lumMod val="40000"/>
              <a:lumOff val="6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81"/>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BEA6BEE-2655-4699-9F82-A195D956AF2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82"/>
        <c:spPr>
          <a:solidFill>
            <a:schemeClr val="accent3">
              <a:lumMod val="40000"/>
              <a:lumOff val="6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83"/>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D67C49F-B76E-4968-827A-85A448267CC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4"/>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D1E717C-8D6F-4E28-B702-D3818E30E37A}"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5"/>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5039835-5527-457C-8FA0-CDF8977247E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6"/>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8645447-0917-43AB-A1E0-75723DC346E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AA36263-AA22-444F-ADA0-658D786203B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2166DE0-4D55-45DA-90EE-9A05863616D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9"/>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0816A8-9C3C-4B7D-AD1E-6CA1FE104F4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0"/>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14376C6-7729-4D0C-87AE-5E0B3176B0B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1"/>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2D1FD8B-5420-45A5-AA5A-3369EB6D1B6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2"/>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F4E3594-7EF7-4CED-B31A-DC9BC03C995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3"/>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8088198-CBDF-4D65-B732-2A3970FB15C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4"/>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792AFE53-4868-4509-9F5D-CB3F09C7C5A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5"/>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35B2AB6-BC85-4867-BB51-9C9DC1B21A7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6"/>
        <c:spPr>
          <a:solidFill>
            <a:schemeClr val="accent3">
              <a:lumMod val="40000"/>
              <a:lumOff val="6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7"/>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C14581A-B1F8-4E1A-A03A-D7EAA5AF57F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9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1C8AE0-DAF7-4703-975F-5C8AE3AED42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9"/>
        <c:spPr>
          <a:solidFill>
            <a:schemeClr val="accent5">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759A6E7-651B-46DE-8774-67D369BA97D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0"/>
        <c:spPr>
          <a:solidFill>
            <a:schemeClr val="accent3">
              <a:lumMod val="20000"/>
              <a:lumOff val="8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52355B9-9A4B-4237-9FEB-ACF49D6A611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1"/>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F9F4B58-D600-4CB1-80D3-092D7F16380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2"/>
        <c:spPr>
          <a:solidFill>
            <a:schemeClr val="bg2">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931CA48-518F-43AA-B79F-4BA53C87A49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3"/>
        <c:spPr>
          <a:solidFill>
            <a:schemeClr val="accent5"/>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07EAAEF-EBC8-4C1E-8BAA-A722C2EDA73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4"/>
        <c:spPr>
          <a:solidFill>
            <a:srgbClr val="92D05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1A5B434-4393-4A64-B39D-C9BA4C085F9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5"/>
        <c:spPr>
          <a:solidFill>
            <a:srgbClr val="FFC00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E764D2-1B3E-4B7C-99DA-C520482AC19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6"/>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4EEB91A-DE00-4193-B910-6D9AB5896F4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7"/>
        <c:spPr>
          <a:solidFill>
            <a:schemeClr val="bg1">
              <a:lumMod val="8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4667532-51F9-44AA-A03E-5A2EB197D75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8"/>
        <c:spPr>
          <a:solidFill>
            <a:schemeClr val="bg1">
              <a:lumMod val="6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1A5926C-0DAD-4CDB-979C-91CC26CDB2A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9"/>
        <c:spPr>
          <a:solidFill>
            <a:schemeClr val="accent6">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97FB3E1-44AE-4C41-9BC7-8C74A77236C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0"/>
        <c:spPr>
          <a:solidFill>
            <a:srgbClr val="006B99"/>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F07A85E-3718-4079-ADF8-40A8D654007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1"/>
        <c:spPr>
          <a:solidFill>
            <a:schemeClr val="accent6">
              <a:lumMod val="20000"/>
              <a:lumOff val="8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8A0D738-287B-4418-811D-ECC5376C258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2"/>
        <c:spPr>
          <a:solidFill>
            <a:schemeClr val="accent6"/>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7E0323E-4408-4CD8-8018-CB41722E354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3"/>
        <c:spPr>
          <a:solidFill>
            <a:schemeClr val="accent3">
              <a:lumMod val="40000"/>
              <a:lumOff val="60000"/>
            </a:schemeClr>
          </a:solidFill>
          <a:ln>
            <a:noFill/>
          </a:ln>
          <a:effectLst/>
        </c:spPr>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1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1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72EF227-EE92-45FF-B853-D2883B36F0E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4921C8B-A636-40A3-86F7-D066CCC019A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0"/>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1C73D62-8C27-466D-8FAD-B2886C73857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1"/>
      </c:pivotFmt>
      <c:pivotFmt>
        <c:idx val="12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51F6CB6-9637-4EB2-8B7B-4635F84EE68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92110F1-B407-49FF-A4AA-9FA603C9000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4"/>
        <c:spPr>
          <a:solidFill>
            <a:schemeClr val="accent1"/>
          </a:solidFill>
          <a:ln>
            <a:noFill/>
          </a:ln>
          <a:effectLst/>
        </c:spPr>
      </c:pivotFmt>
      <c:pivotFmt>
        <c:idx val="125"/>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5782885-643B-4043-B104-7A333079B298}"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6"/>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8CDC209-5B26-4D7E-81D8-8584247170F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7"/>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A734EE6-504E-4E46-B3A7-B3504ED938D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8"/>
        <c:dLbl>
          <c:idx val="0"/>
          <c:tx>
            <c:rich>
              <a:bodyPr/>
              <a:lstStyle/>
              <a:p>
                <a:fld id="{B3503456-6DAF-4F3D-92DC-FFF5265A251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9"/>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6C827A5-1DFC-479F-8F9A-FF797ED2A8A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0"/>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DEA7240-17C0-46E4-ACB1-12CB86E4F8D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1"/>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8E1007C-93A1-4EAA-A415-A6D4CE6DC06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2"/>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902C7BB-9749-44F5-AFDB-BE7C84B5856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7CFD835-B157-4095-B16B-7551C2CC2FB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4"/>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A7E8E5B-DCB2-467E-A9A0-127A597CA43E}"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5"/>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B9880B1-2F2A-4548-8B8E-C97D922064C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6"/>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B7545D4-A722-44D4-8284-D479350C508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39"/>
        <c:dLbl>
          <c:idx val="0"/>
          <c:tx>
            <c:rich>
              <a:bodyPr/>
              <a:lstStyle/>
              <a:p>
                <a:fld id="{CCCD336A-5680-4464-9540-65CE19D7DBB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0"/>
        <c:dLbl>
          <c:idx val="0"/>
          <c:tx>
            <c:rich>
              <a:bodyPr/>
              <a:lstStyle/>
              <a:p>
                <a:fld id="{347A36B6-9C6E-4820-9C7A-D6B2C7AAD70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1"/>
        <c:dLbl>
          <c:idx val="0"/>
          <c:tx>
            <c:rich>
              <a:bodyPr/>
              <a:lstStyle/>
              <a:p>
                <a:fld id="{3EB9B3B1-CA1C-4056-BB65-128E5915BD1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2"/>
      </c:pivotFmt>
      <c:pivotFmt>
        <c:idx val="14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4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A882092-4CBE-423B-B626-2483B48373CE}"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FA9B60B-C376-4F8F-986C-6F945E206C3D}"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6"/>
        <c:spPr>
          <a:solidFill>
            <a:schemeClr val="accent1"/>
          </a:solidFill>
          <a:ln>
            <a:noFill/>
          </a:ln>
          <a:effectLst/>
        </c:spPr>
      </c:pivotFmt>
      <c:pivotFmt>
        <c:idx val="147"/>
        <c:spPr>
          <a:solidFill>
            <a:schemeClr val="accent1"/>
          </a:solidFill>
          <a:ln>
            <a:noFill/>
          </a:ln>
          <a:effectLst/>
        </c:spPr>
      </c:pivotFmt>
      <c:pivotFmt>
        <c:idx val="14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0CE22D2-124E-4101-9E96-006995C5FCC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5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EB9B9EC-7142-44BB-821E-4F9A7267E02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679306F-6B39-4CC6-8B19-7E72F4342C5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0E17F86-8B64-41E2-9AB3-D3BDC2566A6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7778FB1-F979-4112-B1A8-BB2B43ABE71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DFC5212-B6D0-40A0-9434-66BFD0A156E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6"/>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0690BD7-E95D-40A1-978F-AF7ACD59A5D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690B915-F937-4DF5-B429-4F7F3BFEAEF3}"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B9B7AE8-EE85-4825-8D12-CEB2263B4B4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DE19798-9833-4E75-93E1-C2EF37BCD71C}"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4D644CC-8DEF-4E62-9510-95A845949A3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04260C4-FE22-42D5-BB57-7F8357EF3990}"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82AF128-1234-4E1D-82B1-6F6BF6E88B3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s>
    <c:plotArea>
      <c:layout/>
      <c:barChart>
        <c:barDir val="bar"/>
        <c:grouping val="clustered"/>
        <c:varyColors val="0"/>
        <c:ser>
          <c:idx val="0"/>
          <c:order val="0"/>
          <c:tx>
            <c:strRef>
              <c:f>'WA Winter Potential'!$I$6:$I$11</c:f>
              <c:strCache>
                <c:ptCount val="1"/>
                <c:pt idx="0">
                  <c:v>Winter Peak Reduction @Meter  (Therms)</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75F6-4E0C-8F71-264ACF41031C}"/>
              </c:ext>
            </c:extLst>
          </c:dPt>
          <c:dPt>
            <c:idx val="1"/>
            <c:invertIfNegative val="0"/>
            <c:bubble3D val="0"/>
            <c:extLst>
              <c:ext xmlns:c16="http://schemas.microsoft.com/office/drawing/2014/chart" uri="{C3380CC4-5D6E-409C-BE32-E72D297353CC}">
                <c16:uniqueId val="{00000001-75F6-4E0C-8F71-264ACF41031C}"/>
              </c:ext>
            </c:extLst>
          </c:dPt>
          <c:dPt>
            <c:idx val="2"/>
            <c:invertIfNegative val="0"/>
            <c:bubble3D val="0"/>
            <c:extLst>
              <c:ext xmlns:c16="http://schemas.microsoft.com/office/drawing/2014/chart" uri="{C3380CC4-5D6E-409C-BE32-E72D297353CC}">
                <c16:uniqueId val="{00000002-75F6-4E0C-8F71-264ACF41031C}"/>
              </c:ext>
            </c:extLst>
          </c:dPt>
          <c:dPt>
            <c:idx val="3"/>
            <c:invertIfNegative val="0"/>
            <c:bubble3D val="0"/>
            <c:extLst>
              <c:ext xmlns:c16="http://schemas.microsoft.com/office/drawing/2014/chart" uri="{C3380CC4-5D6E-409C-BE32-E72D297353CC}">
                <c16:uniqueId val="{0000000B-75F6-4E0C-8F71-264ACF41031C}"/>
              </c:ext>
            </c:extLst>
          </c:dPt>
          <c:dPt>
            <c:idx val="4"/>
            <c:invertIfNegative val="0"/>
            <c:bubble3D val="0"/>
            <c:extLst>
              <c:ext xmlns:c16="http://schemas.microsoft.com/office/drawing/2014/chart" uri="{C3380CC4-5D6E-409C-BE32-E72D297353CC}">
                <c16:uniqueId val="{00000003-75F6-4E0C-8F71-264ACF41031C}"/>
              </c:ext>
            </c:extLst>
          </c:dPt>
          <c:dPt>
            <c:idx val="5"/>
            <c:invertIfNegative val="0"/>
            <c:bubble3D val="0"/>
            <c:extLst>
              <c:ext xmlns:c16="http://schemas.microsoft.com/office/drawing/2014/chart" uri="{C3380CC4-5D6E-409C-BE32-E72D297353CC}">
                <c16:uniqueId val="{0000000C-75F6-4E0C-8F71-264ACF41031C}"/>
              </c:ext>
            </c:extLst>
          </c:dPt>
          <c:dPt>
            <c:idx val="6"/>
            <c:invertIfNegative val="0"/>
            <c:bubble3D val="0"/>
            <c:extLst>
              <c:ext xmlns:c16="http://schemas.microsoft.com/office/drawing/2014/chart" uri="{C3380CC4-5D6E-409C-BE32-E72D297353CC}">
                <c16:uniqueId val="{00000004-75F6-4E0C-8F71-264ACF41031C}"/>
              </c:ext>
            </c:extLst>
          </c:dPt>
          <c:dPt>
            <c:idx val="7"/>
            <c:invertIfNegative val="0"/>
            <c:bubble3D val="0"/>
            <c:extLst>
              <c:ext xmlns:c16="http://schemas.microsoft.com/office/drawing/2014/chart" uri="{C3380CC4-5D6E-409C-BE32-E72D297353CC}">
                <c16:uniqueId val="{00000005-75F6-4E0C-8F71-264ACF41031C}"/>
              </c:ext>
            </c:extLst>
          </c:dPt>
          <c:dPt>
            <c:idx val="8"/>
            <c:invertIfNegative val="0"/>
            <c:bubble3D val="0"/>
            <c:extLst>
              <c:ext xmlns:c16="http://schemas.microsoft.com/office/drawing/2014/chart" uri="{C3380CC4-5D6E-409C-BE32-E72D297353CC}">
                <c16:uniqueId val="{00000006-75F6-4E0C-8F71-264ACF41031C}"/>
              </c:ext>
            </c:extLst>
          </c:dPt>
          <c:dPt>
            <c:idx val="9"/>
            <c:invertIfNegative val="0"/>
            <c:bubble3D val="0"/>
            <c:extLst>
              <c:ext xmlns:c16="http://schemas.microsoft.com/office/drawing/2014/chart" uri="{C3380CC4-5D6E-409C-BE32-E72D297353CC}">
                <c16:uniqueId val="{00000007-75F6-4E0C-8F71-264ACF41031C}"/>
              </c:ext>
            </c:extLst>
          </c:dPt>
          <c:dPt>
            <c:idx val="10"/>
            <c:invertIfNegative val="0"/>
            <c:bubble3D val="0"/>
            <c:extLst>
              <c:ext xmlns:c16="http://schemas.microsoft.com/office/drawing/2014/chart" uri="{C3380CC4-5D6E-409C-BE32-E72D297353CC}">
                <c16:uniqueId val="{00000008-75F6-4E0C-8F71-264ACF41031C}"/>
              </c:ext>
            </c:extLst>
          </c:dPt>
          <c:dPt>
            <c:idx val="11"/>
            <c:invertIfNegative val="0"/>
            <c:bubble3D val="0"/>
            <c:extLst>
              <c:ext xmlns:c16="http://schemas.microsoft.com/office/drawing/2014/chart" uri="{C3380CC4-5D6E-409C-BE32-E72D297353CC}">
                <c16:uniqueId val="{00000009-75F6-4E0C-8F71-264ACF41031C}"/>
              </c:ext>
            </c:extLst>
          </c:dPt>
          <c:dPt>
            <c:idx val="12"/>
            <c:invertIfNegative val="0"/>
            <c:bubble3D val="0"/>
            <c:extLst>
              <c:ext xmlns:c16="http://schemas.microsoft.com/office/drawing/2014/chart" uri="{C3380CC4-5D6E-409C-BE32-E72D297353CC}">
                <c16:uniqueId val="{0000000A-75F6-4E0C-8F71-264ACF41031C}"/>
              </c:ext>
            </c:extLst>
          </c:dPt>
          <c:dPt>
            <c:idx val="13"/>
            <c:invertIfNegative val="0"/>
            <c:bubble3D val="0"/>
            <c:extLst>
              <c:ext xmlns:c16="http://schemas.microsoft.com/office/drawing/2014/chart" uri="{C3380CC4-5D6E-409C-BE32-E72D297353CC}">
                <c16:uniqueId val="{0000000D-75F6-4E0C-8F71-264ACF41031C}"/>
              </c:ext>
            </c:extLst>
          </c:dPt>
          <c:dPt>
            <c:idx val="14"/>
            <c:invertIfNegative val="0"/>
            <c:bubble3D val="0"/>
            <c:extLst>
              <c:ext xmlns:c16="http://schemas.microsoft.com/office/drawing/2014/chart" uri="{C3380CC4-5D6E-409C-BE32-E72D297353CC}">
                <c16:uniqueId val="{0000000E-6ADB-4F7F-8EF1-5780394BFA32}"/>
              </c:ext>
            </c:extLst>
          </c:dPt>
          <c:dPt>
            <c:idx val="15"/>
            <c:invertIfNegative val="0"/>
            <c:bubble3D val="0"/>
            <c:extLst>
              <c:ext xmlns:c16="http://schemas.microsoft.com/office/drawing/2014/chart" uri="{C3380CC4-5D6E-409C-BE32-E72D297353CC}">
                <c16:uniqueId val="{0000000E-01E4-4EB0-9A9C-1219E232C417}"/>
              </c:ext>
            </c:extLst>
          </c:dPt>
          <c:dLbls>
            <c:dLbl>
              <c:idx val="0"/>
              <c:tx>
                <c:rich>
                  <a:bodyPr/>
                  <a:lstStyle/>
                  <a:p>
                    <a:fld id="{2690B915-F937-4DF5-B429-4F7F3BFEAEF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5F6-4E0C-8F71-264ACF41031C}"/>
                </c:ext>
              </c:extLst>
            </c:dLbl>
            <c:dLbl>
              <c:idx val="1"/>
              <c:tx>
                <c:rich>
                  <a:bodyPr/>
                  <a:lstStyle/>
                  <a:p>
                    <a:fld id="{AB9B7AE8-EE85-4825-8D12-CEB2263B4B4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5F6-4E0C-8F71-264ACF41031C}"/>
                </c:ext>
              </c:extLst>
            </c:dLbl>
            <c:dLbl>
              <c:idx val="2"/>
              <c:tx>
                <c:rich>
                  <a:bodyPr/>
                  <a:lstStyle/>
                  <a:p>
                    <a:fld id="{6DE19798-9833-4E75-93E1-C2EF37BCD71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5F6-4E0C-8F71-264ACF41031C}"/>
                </c:ext>
              </c:extLst>
            </c:dLbl>
            <c:dLbl>
              <c:idx val="3"/>
              <c:tx>
                <c:rich>
                  <a:bodyPr/>
                  <a:lstStyle/>
                  <a:p>
                    <a:fld id="{582AF128-1234-4E1D-82B1-6F6BF6E88B3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5F6-4E0C-8F71-264ACF41031C}"/>
                </c:ext>
              </c:extLst>
            </c:dLbl>
            <c:dLbl>
              <c:idx val="4"/>
              <c:tx>
                <c:rich>
                  <a:bodyPr/>
                  <a:lstStyle/>
                  <a:p>
                    <a:fld id="{104260C4-FE22-42D5-BB57-7F8357EF399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5F6-4E0C-8F71-264ACF4103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'WA Winter Potential'!$I$6:$I$11</c:f>
              <c:strCache>
                <c:ptCount val="5"/>
                <c:pt idx="0">
                  <c:v>Third Party Contracts</c:v>
                </c:pt>
                <c:pt idx="1">
                  <c:v>Time-of-Use</c:v>
                </c:pt>
                <c:pt idx="2">
                  <c:v>Behavioral</c:v>
                </c:pt>
                <c:pt idx="3">
                  <c:v>Variable Peak Pricing</c:v>
                </c:pt>
                <c:pt idx="4">
                  <c:v>DLC Smart Thermostats - BYOT</c:v>
                </c:pt>
              </c:strCache>
            </c:strRef>
          </c:cat>
          <c:val>
            <c:numRef>
              <c:f>'WA Winter Potential'!$I$6:$I$11</c:f>
              <c:numCache>
                <c:formatCode>_(* #,##0.0_);_(* \(#,##0.0\);_(* "-"??_);_(@_)</c:formatCode>
                <c:ptCount val="5"/>
                <c:pt idx="0">
                  <c:v>13.724147329360489</c:v>
                </c:pt>
                <c:pt idx="1">
                  <c:v>247.34079558100808</c:v>
                </c:pt>
                <c:pt idx="2">
                  <c:v>323.40451168633172</c:v>
                </c:pt>
                <c:pt idx="3">
                  <c:v>1269.9836017651069</c:v>
                </c:pt>
                <c:pt idx="4">
                  <c:v>1865.4031839648442</c:v>
                </c:pt>
              </c:numCache>
            </c:numRef>
          </c:val>
          <c:extLst>
            <c:ext xmlns:c15="http://schemas.microsoft.com/office/drawing/2012/chart" uri="{02D57815-91ED-43cb-92C2-25804820EDAC}">
              <c15:datalabelsRange>
                <c15:f>'WA Winter Potential'!$I$6:$I$11</c15:f>
                <c15:dlblRangeCache>
                  <c:ptCount val="6"/>
                  <c:pt idx="0">
                    <c:v>$8,637</c:v>
                  </c:pt>
                  <c:pt idx="1">
                    <c:v>$1,032</c:v>
                  </c:pt>
                  <c:pt idx="2">
                    <c:v>$951</c:v>
                  </c:pt>
                  <c:pt idx="3">
                    <c:v>$261</c:v>
                  </c:pt>
                  <c:pt idx="4">
                    <c:v>$402</c:v>
                  </c:pt>
                </c15:dlblRangeCache>
              </c15:datalabelsRange>
            </c:ext>
            <c:ext xmlns:c16="http://schemas.microsoft.com/office/drawing/2014/chart" uri="{C3380CC4-5D6E-409C-BE32-E72D297353CC}">
              <c16:uniqueId val="{0000000F-75F6-4E0C-8F71-264ACF41031C}"/>
            </c:ext>
          </c:extLst>
        </c:ser>
        <c:dLbls>
          <c:dLblPos val="outEnd"/>
          <c:showLegendKey val="0"/>
          <c:showVal val="1"/>
          <c:showCatName val="0"/>
          <c:showSerName val="0"/>
          <c:showPercent val="0"/>
          <c:showBubbleSize val="0"/>
        </c:dLbls>
        <c:gapWidth val="70"/>
        <c:axId val="598066303"/>
        <c:axId val="598070047"/>
      </c:barChart>
      <c:catAx>
        <c:axId val="5980663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070047"/>
        <c:crosses val="autoZero"/>
        <c:auto val="1"/>
        <c:lblAlgn val="ctr"/>
        <c:lblOffset val="100"/>
        <c:noMultiLvlLbl val="0"/>
      </c:catAx>
      <c:valAx>
        <c:axId val="5980700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Seasonal Potential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066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extLst>
                <c:ext xmlns:c15="http://schemas.microsoft.com/office/drawing/2012/chart" uri="{02D57815-91ED-43cb-92C2-25804820EDAC}">
                  <c15:fullRef>
                    <c15:sqref>'WA Levelized Cost 2035'!$D$16:$D$22</c15:sqref>
                  </c15:fullRef>
                </c:ext>
              </c:extLst>
              <c:f>'WA Levelized Cost 2035'!$D$16:$D$21</c:f>
              <c:strCache>
                <c:ptCount val="6"/>
                <c:pt idx="0">
                  <c:v>Behavioral</c:v>
                </c:pt>
                <c:pt idx="1">
                  <c:v>DLC Smart Thermostats - BYOT</c:v>
                </c:pt>
                <c:pt idx="2">
                  <c:v>Time-of-Use</c:v>
                </c:pt>
                <c:pt idx="3">
                  <c:v>Variable Peak Pricing</c:v>
                </c:pt>
                <c:pt idx="4">
                  <c:v>Third Party Contracts</c:v>
                </c:pt>
                <c:pt idx="5">
                  <c:v>0</c:v>
                </c:pt>
              </c:strCache>
            </c:strRef>
          </c:cat>
          <c:val>
            <c:numRef>
              <c:extLst>
                <c:ext xmlns:c15="http://schemas.microsoft.com/office/drawing/2012/chart" uri="{02D57815-91ED-43cb-92C2-25804820EDAC}">
                  <c15:fullRef>
                    <c15:sqref>'WA Levelized Cost 2035'!$E$16:$E$22</c15:sqref>
                  </c15:fullRef>
                </c:ext>
              </c:extLst>
              <c:f>'WA Levelized Cost 2035'!$E$16:$E$21</c:f>
              <c:numCache>
                <c:formatCode>"$"#,##0.00</c:formatCode>
                <c:ptCount val="6"/>
                <c:pt idx="0">
                  <c:v>1054.1947959300917</c:v>
                </c:pt>
                <c:pt idx="1">
                  <c:v>529.51795080967827</c:v>
                </c:pt>
                <c:pt idx="2">
                  <c:v>1090.1774672668266</c:v>
                </c:pt>
                <c:pt idx="3">
                  <c:v>256.97092382402599</c:v>
                </c:pt>
                <c:pt idx="4">
                  <c:v>0</c:v>
                </c:pt>
                <c:pt idx="5">
                  <c:v>0</c:v>
                </c:pt>
              </c:numCache>
            </c:numRef>
          </c:val>
          <c:extLst>
            <c:ext xmlns:c16="http://schemas.microsoft.com/office/drawing/2014/chart" uri="{C3380CC4-5D6E-409C-BE32-E72D297353CC}">
              <c16:uniqueId val="{00000000-978F-4BEF-9973-5CF6DA2B1303}"/>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'WA Levelized Cost 2035'!$D$14:$E$14</c:f>
              <c:strCache>
                <c:ptCount val="2"/>
                <c:pt idx="0">
                  <c:v>Residential</c:v>
                </c:pt>
                <c:pt idx="1">
                  <c:v>Levelized $ / Winter Therms-year @ Gen 2026-2035</c:v>
                </c:pt>
              </c:strCache>
            </c:strRef>
          </c:tx>
          <c:layout>
            <c:manualLayout>
              <c:xMode val="edge"/>
              <c:yMode val="edge"/>
              <c:x val="0.17749368258207868"/>
              <c:y val="3.787183144097491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 Levelized Cost 2035'!$D$27:$E$27</c:f>
          <c:strCache>
            <c:ptCount val="2"/>
            <c:pt idx="0">
              <c:v>C&amp;I</c:v>
            </c:pt>
            <c:pt idx="1">
              <c:v>Levelized $ / Winter Therms-year @ Gen 2026-2035</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autoTitleDeleted val="0"/>
    <c:plotArea>
      <c:layout>
        <c:manualLayout>
          <c:layoutTarget val="inner"/>
          <c:xMode val="edge"/>
          <c:yMode val="edge"/>
          <c:x val="0.2709094167962634"/>
          <c:y val="0.12793312750103095"/>
          <c:w val="0.68137860719673438"/>
          <c:h val="0.72856405722379458"/>
        </c:manualLayout>
      </c:layout>
      <c:barChart>
        <c:barDir val="bar"/>
        <c:grouping val="clustered"/>
        <c:varyColors val="0"/>
        <c:ser>
          <c:idx val="1"/>
          <c:order val="0"/>
          <c:spPr>
            <a:solidFill>
              <a:schemeClr val="accent5"/>
            </a:solidFill>
            <a:ln>
              <a:noFill/>
            </a:ln>
            <a:effectLst/>
          </c:spPr>
          <c:invertIfNegative val="0"/>
          <c:cat>
            <c:strRef>
              <c:f>'WA Levelized Cost 2035'!$D$29:$D$35</c:f>
              <c:strCache>
                <c:ptCount val="6"/>
                <c:pt idx="0">
                  <c:v>Behavioral</c:v>
                </c:pt>
                <c:pt idx="1">
                  <c:v>DLC Smart Thermostats - BYOT</c:v>
                </c:pt>
                <c:pt idx="2">
                  <c:v>Time-of-Use</c:v>
                </c:pt>
                <c:pt idx="3">
                  <c:v>Variable Peak Pricing</c:v>
                </c:pt>
                <c:pt idx="4">
                  <c:v>Third Party Contracts</c:v>
                </c:pt>
                <c:pt idx="5">
                  <c:v>-</c:v>
                </c:pt>
              </c:strCache>
            </c:strRef>
          </c:cat>
          <c:val>
            <c:numRef>
              <c:f>'WA Levelized Cost 2035'!$E$29:$E$35</c:f>
              <c:numCache>
                <c:formatCode>"$"#,##0.00</c:formatCode>
                <c:ptCount val="7"/>
                <c:pt idx="0">
                  <c:v>761.26588738453665</c:v>
                </c:pt>
                <c:pt idx="1">
                  <c:v>127.92452539216264</c:v>
                </c:pt>
                <c:pt idx="2">
                  <c:v>803.7153627904064</c:v>
                </c:pt>
                <c:pt idx="3">
                  <c:v>276.19309812571373</c:v>
                </c:pt>
                <c:pt idx="4">
                  <c:v>8636.7543147097695</c:v>
                </c:pt>
                <c:pt idx="5">
                  <c:v>0</c:v>
                </c:pt>
              </c:numCache>
            </c:numRef>
          </c:val>
          <c:extLst>
            <c:ext xmlns:c16="http://schemas.microsoft.com/office/drawing/2014/chart" uri="{C3380CC4-5D6E-409C-BE32-E72D297353CC}">
              <c16:uniqueId val="{00000000-FF29-4631-9CBD-787D8198EA94}"/>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'WA Levelized Cost 2035'!$D$27:$E$27</c:f>
              <c:strCache>
                <c:ptCount val="2"/>
                <c:pt idx="0">
                  <c:v>C&amp;I</c:v>
                </c:pt>
                <c:pt idx="1">
                  <c:v>Levelized $ / Winter Therms-year @ Gen 2026-2035</c:v>
                </c:pt>
              </c:strCache>
            </c:strRef>
          </c:tx>
          <c:layout>
            <c:manualLayout>
              <c:xMode val="edge"/>
              <c:yMode val="edge"/>
              <c:x val="0.35068274566056201"/>
              <c:y val="0.9182475546786450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f>'WA Levelized Cost 2035'!$D$3:$D$9</c:f>
              <c:strCache>
                <c:ptCount val="6"/>
                <c:pt idx="0">
                  <c:v>Behavioral</c:v>
                </c:pt>
                <c:pt idx="1">
                  <c:v>DLC Smart Thermostats - BYOT</c:v>
                </c:pt>
                <c:pt idx="2">
                  <c:v>Time-of-Use</c:v>
                </c:pt>
                <c:pt idx="3">
                  <c:v>Variable Peak Pricing</c:v>
                </c:pt>
                <c:pt idx="4">
                  <c:v>Third Party Contracts</c:v>
                </c:pt>
                <c:pt idx="5">
                  <c:v>0</c:v>
                </c:pt>
              </c:strCache>
            </c:strRef>
          </c:cat>
          <c:val>
            <c:numRef>
              <c:f>'WA Levelized Cost 2035'!$E$3:$E$9</c:f>
              <c:numCache>
                <c:formatCode>"$"#,##0.00</c:formatCode>
                <c:ptCount val="7"/>
                <c:pt idx="0">
                  <c:v>951.47543128315101</c:v>
                </c:pt>
                <c:pt idx="1">
                  <c:v>401.74768051905181</c:v>
                </c:pt>
                <c:pt idx="2">
                  <c:v>1032.0809174953795</c:v>
                </c:pt>
                <c:pt idx="3">
                  <c:v>261.09429228294573</c:v>
                </c:pt>
                <c:pt idx="4">
                  <c:v>8636.7543147097695</c:v>
                </c:pt>
                <c:pt idx="5">
                  <c:v>0</c:v>
                </c:pt>
              </c:numCache>
            </c:numRef>
          </c:val>
          <c:extLst>
            <c:ext xmlns:c16="http://schemas.microsoft.com/office/drawing/2014/chart" uri="{C3380CC4-5D6E-409C-BE32-E72D297353CC}">
              <c16:uniqueId val="{00000000-3DBC-46EC-8077-8ABF6E3410A1}"/>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'WA Levelized Cost 2035'!$D$1:$E$1</c:f>
              <c:strCache>
                <c:ptCount val="2"/>
                <c:pt idx="0">
                  <c:v>Total Program</c:v>
                </c:pt>
                <c:pt idx="1">
                  <c:v>Levelized $ / Winter Therms-year @ Gen 2026-2035</c:v>
                </c:pt>
              </c:strCache>
            </c:strRef>
          </c:tx>
          <c:layout>
            <c:manualLayout>
              <c:xMode val="edge"/>
              <c:yMode val="edge"/>
              <c:x val="0.17963887420070443"/>
              <c:y val="2.991171209342497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extLst>
                <c:ext xmlns:c15="http://schemas.microsoft.com/office/drawing/2012/chart" uri="{02D57815-91ED-43cb-92C2-25804820EDAC}">
                  <c15:fullRef>
                    <c15:sqref>'WA Levelized Cost 2045'!$D$16:$D$22</c15:sqref>
                  </c15:fullRef>
                </c:ext>
              </c:extLst>
              <c:f>'WA Levelized Cost 2045'!$D$16:$D$21</c:f>
              <c:strCache>
                <c:ptCount val="6"/>
                <c:pt idx="0">
                  <c:v>Behavioral</c:v>
                </c:pt>
                <c:pt idx="1">
                  <c:v>DLC Smart Thermostats - BYOT</c:v>
                </c:pt>
                <c:pt idx="2">
                  <c:v>Time-of-Use</c:v>
                </c:pt>
                <c:pt idx="3">
                  <c:v>Variable Peak Pricing</c:v>
                </c:pt>
                <c:pt idx="4">
                  <c:v>Third Party Contracts</c:v>
                </c:pt>
                <c:pt idx="5">
                  <c:v>0</c:v>
                </c:pt>
              </c:strCache>
            </c:strRef>
          </c:cat>
          <c:val>
            <c:numRef>
              <c:extLst>
                <c:ext xmlns:c15="http://schemas.microsoft.com/office/drawing/2012/chart" uri="{02D57815-91ED-43cb-92C2-25804820EDAC}">
                  <c15:fullRef>
                    <c15:sqref>'WA Levelized Cost 2045'!$E$16:$E$22</c15:sqref>
                  </c15:fullRef>
                </c:ext>
              </c:extLst>
              <c:f>'WA Levelized Cost 2045'!$E$16:$E$21</c:f>
              <c:numCache>
                <c:formatCode>"$"#,##0.00</c:formatCode>
                <c:ptCount val="6"/>
                <c:pt idx="0">
                  <c:v>1015.0545395212819</c:v>
                </c:pt>
                <c:pt idx="1">
                  <c:v>500.79710365775981</c:v>
                </c:pt>
                <c:pt idx="2">
                  <c:v>907.40465190170403</c:v>
                </c:pt>
                <c:pt idx="3">
                  <c:v>205.24785605681203</c:v>
                </c:pt>
                <c:pt idx="4">
                  <c:v>0</c:v>
                </c:pt>
                <c:pt idx="5">
                  <c:v>0</c:v>
                </c:pt>
              </c:numCache>
            </c:numRef>
          </c:val>
          <c:extLst>
            <c:ext xmlns:c16="http://schemas.microsoft.com/office/drawing/2014/chart" uri="{C3380CC4-5D6E-409C-BE32-E72D297353CC}">
              <c16:uniqueId val="{00000000-3706-4D51-BB0D-18133CAA461C}"/>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'WA Levelized Cost 2045'!$D$14:$E$14</c:f>
              <c:strCache>
                <c:ptCount val="2"/>
                <c:pt idx="0">
                  <c:v>Residential</c:v>
                </c:pt>
                <c:pt idx="1">
                  <c:v>Levelized $ / Winter Therms-year @ Gen 2026-2045</c:v>
                </c:pt>
              </c:strCache>
            </c:strRef>
          </c:tx>
          <c:layout>
            <c:manualLayout>
              <c:xMode val="edge"/>
              <c:yMode val="edge"/>
              <c:x val="0.17749368258207868"/>
              <c:y val="3.787183144097491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 Levelized Cost 2045'!$D$27:$E$27</c:f>
          <c:strCache>
            <c:ptCount val="2"/>
            <c:pt idx="0">
              <c:v>C&amp;I</c:v>
            </c:pt>
            <c:pt idx="1">
              <c:v>Levelized $ / Winter Therms-year @ Gen 2026-2045</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autoTitleDeleted val="0"/>
    <c:plotArea>
      <c:layout>
        <c:manualLayout>
          <c:layoutTarget val="inner"/>
          <c:xMode val="edge"/>
          <c:yMode val="edge"/>
          <c:x val="0.2709094167962634"/>
          <c:y val="0.12793312750103095"/>
          <c:w val="0.68137860719673438"/>
          <c:h val="0.72856405722379458"/>
        </c:manualLayout>
      </c:layout>
      <c:barChart>
        <c:barDir val="bar"/>
        <c:grouping val="clustered"/>
        <c:varyColors val="0"/>
        <c:ser>
          <c:idx val="1"/>
          <c:order val="0"/>
          <c:spPr>
            <a:solidFill>
              <a:schemeClr val="accent5"/>
            </a:solidFill>
            <a:ln>
              <a:noFill/>
            </a:ln>
            <a:effectLst/>
          </c:spPr>
          <c:invertIfNegative val="0"/>
          <c:cat>
            <c:strRef>
              <c:f>'WA Levelized Cost 2045'!$D$29:$D$34</c:f>
              <c:strCache>
                <c:ptCount val="6"/>
                <c:pt idx="0">
                  <c:v>Behavioral</c:v>
                </c:pt>
                <c:pt idx="1">
                  <c:v>DLC Smart Thermostats - BYOT</c:v>
                </c:pt>
                <c:pt idx="2">
                  <c:v>Time-of-Use</c:v>
                </c:pt>
                <c:pt idx="3">
                  <c:v>Variable Peak Pricing</c:v>
                </c:pt>
                <c:pt idx="4">
                  <c:v>Third Party Contracts</c:v>
                </c:pt>
                <c:pt idx="5">
                  <c:v>-</c:v>
                </c:pt>
              </c:strCache>
            </c:strRef>
          </c:cat>
          <c:val>
            <c:numRef>
              <c:f>'WA Levelized Cost 2045'!$E$29:$E$34</c:f>
              <c:numCache>
                <c:formatCode>"$"#,##0.00</c:formatCode>
                <c:ptCount val="6"/>
                <c:pt idx="0">
                  <c:v>735.59890141316725</c:v>
                </c:pt>
                <c:pt idx="1">
                  <c:v>119.03205288825357</c:v>
                </c:pt>
                <c:pt idx="2">
                  <c:v>718.76985532629351</c:v>
                </c:pt>
                <c:pt idx="3">
                  <c:v>212.98726399527263</c:v>
                </c:pt>
                <c:pt idx="4">
                  <c:v>8032.3220530099761</c:v>
                </c:pt>
                <c:pt idx="5">
                  <c:v>0</c:v>
                </c:pt>
              </c:numCache>
            </c:numRef>
          </c:val>
          <c:extLst>
            <c:ext xmlns:c16="http://schemas.microsoft.com/office/drawing/2014/chart" uri="{C3380CC4-5D6E-409C-BE32-E72D297353CC}">
              <c16:uniqueId val="{00000000-DA43-4A87-98C1-9D9D4E36C9DC}"/>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'WA Levelized Cost 2045'!$D$27:$E$27</c:f>
              <c:strCache>
                <c:ptCount val="2"/>
                <c:pt idx="0">
                  <c:v>C&amp;I</c:v>
                </c:pt>
                <c:pt idx="1">
                  <c:v>Levelized $ / Winter Therms-year @ Gen 2026-2045</c:v>
                </c:pt>
              </c:strCache>
            </c:strRef>
          </c:tx>
          <c:layout>
            <c:manualLayout>
              <c:xMode val="edge"/>
              <c:yMode val="edge"/>
              <c:x val="0.35068274566056201"/>
              <c:y val="0.9182475546786450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f>'WA Levelized Cost 2045'!$D$3:$D$8</c:f>
              <c:strCache>
                <c:ptCount val="6"/>
                <c:pt idx="0">
                  <c:v>Behavioral</c:v>
                </c:pt>
                <c:pt idx="1">
                  <c:v>DLC Smart Thermostats - BYOT</c:v>
                </c:pt>
                <c:pt idx="2">
                  <c:v>Time-of-Use</c:v>
                </c:pt>
                <c:pt idx="3">
                  <c:v>Variable Peak Pricing</c:v>
                </c:pt>
                <c:pt idx="4">
                  <c:v>Third Party Contracts</c:v>
                </c:pt>
                <c:pt idx="5">
                  <c:v>0</c:v>
                </c:pt>
              </c:strCache>
            </c:strRef>
          </c:cat>
          <c:val>
            <c:numRef>
              <c:f>'WA Levelized Cost 2045'!$E$3:$E$8</c:f>
              <c:numCache>
                <c:formatCode>"$"#,##0.00</c:formatCode>
                <c:ptCount val="6"/>
                <c:pt idx="0">
                  <c:v>918.14673761645315</c:v>
                </c:pt>
                <c:pt idx="1">
                  <c:v>380.93189262749178</c:v>
                </c:pt>
                <c:pt idx="2">
                  <c:v>869.63461803990879</c:v>
                </c:pt>
                <c:pt idx="3">
                  <c:v>206.88671988908195</c:v>
                </c:pt>
                <c:pt idx="4">
                  <c:v>8032.3220530099761</c:v>
                </c:pt>
                <c:pt idx="5">
                  <c:v>0</c:v>
                </c:pt>
              </c:numCache>
            </c:numRef>
          </c:val>
          <c:extLst>
            <c:ext xmlns:c16="http://schemas.microsoft.com/office/drawing/2014/chart" uri="{C3380CC4-5D6E-409C-BE32-E72D297353CC}">
              <c16:uniqueId val="{00000000-D324-428C-969D-37AE4A4064F2}"/>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'WA Levelized Cost 2045'!$D$1:$E$1</c:f>
              <c:strCache>
                <c:ptCount val="2"/>
                <c:pt idx="0">
                  <c:v>Total Program</c:v>
                </c:pt>
                <c:pt idx="1">
                  <c:v>Levelized $ / Winter Therms-year @ Gen 2026-2045</c:v>
                </c:pt>
              </c:strCache>
            </c:strRef>
          </c:tx>
          <c:layout>
            <c:manualLayout>
              <c:xMode val="edge"/>
              <c:yMode val="edge"/>
              <c:x val="0.17963887420070443"/>
              <c:y val="2.991171209342497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[Avista Gas Stand Alone Results Summary 10_18_2022.xlsx]ID Winter Potential!PivotTable1</c:name>
    <c:fmtId val="14"/>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w="12700">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2"/>
        <c:spPr>
          <a:solidFill>
            <a:schemeClr val="accent3"/>
          </a:solidFill>
          <a:ln w="12700">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
        <c:spPr>
          <a:solidFill>
            <a:schemeClr val="accent6"/>
          </a:solidFill>
          <a:ln w="12700">
            <a:noFill/>
          </a:ln>
          <a:effectLst/>
        </c:spPr>
        <c:dLbl>
          <c:idx val="0"/>
          <c:layout>
            <c:manualLayout>
              <c:x val="-2.431909171936011E-17"/>
              <c:y val="-2.8102776500578432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363D379-DC57-416C-86D5-5462662664F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
        <c:spPr>
          <a:solidFill>
            <a:schemeClr val="accent6"/>
          </a:solidFill>
          <a:ln w="12700">
            <a:noFill/>
          </a:ln>
          <a:effectLst/>
        </c:spPr>
        <c:dLbl>
          <c:idx val="0"/>
          <c:layout>
            <c:manualLayout>
              <c:x val="-4.863818343872022E-17"/>
              <c:y val="-1.4051388250289207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2D9258D-C01A-4F06-A99A-C06DF364729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
        <c:spPr>
          <a:solidFill>
            <a:schemeClr val="accent6"/>
          </a:solidFill>
          <a:ln w="12700">
            <a:noFill/>
          </a:ln>
          <a:effectLst/>
        </c:spPr>
        <c:dLbl>
          <c:idx val="0"/>
          <c:layout>
            <c:manualLayout>
              <c:x val="-4.863818343872022E-17"/>
              <c:y val="-2.2080752964740182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A39EF33-9490-4EEF-BF57-76EA949635DA}"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6"/>
        <c:spPr>
          <a:solidFill>
            <a:schemeClr val="accent6"/>
          </a:solidFill>
          <a:ln w="12700">
            <a:noFill/>
          </a:ln>
          <a:effectLst/>
        </c:spPr>
        <c:dLbl>
          <c:idx val="0"/>
          <c:layout>
            <c:manualLayout>
              <c:x val="0"/>
              <c:y val="-3.2117458857804052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6D52863B-A050-4727-A2AC-1965BEC134E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7"/>
        <c:spPr>
          <a:solidFill>
            <a:schemeClr val="accent6"/>
          </a:solidFill>
          <a:ln w="12700">
            <a:noFill/>
          </a:ln>
          <a:effectLst/>
        </c:spPr>
        <c:dLbl>
          <c:idx val="0"/>
          <c:layout>
            <c:manualLayout>
              <c:x val="0"/>
              <c:y val="-3.8139482393642135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49839F27-1A6D-4AAD-8BBA-87CA2237A60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8"/>
        <c:spPr>
          <a:solidFill>
            <a:schemeClr val="accent3"/>
          </a:solidFill>
          <a:ln w="12700">
            <a:noFill/>
          </a:ln>
          <a:effectLst/>
        </c:spPr>
        <c:dLbl>
          <c:idx val="0"/>
          <c:layout>
            <c:manualLayout>
              <c:x val="-1.3265112357590662E-3"/>
              <c:y val="-2.0073411786127441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E7CDA99-1E13-4AB6-9A51-6CA8EAF335B5}"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9"/>
        <c:spPr>
          <a:solidFill>
            <a:schemeClr val="accent6"/>
          </a:solidFill>
          <a:ln w="12700">
            <a:noFill/>
          </a:ln>
          <a:effectLst/>
        </c:spPr>
        <c:dLbl>
          <c:idx val="0"/>
          <c:layout>
            <c:manualLayout>
              <c:x val="0"/>
              <c:y val="-3.8139482393642135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E9A57F61-50BE-4917-8C2A-549261343031}"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0"/>
        <c:spPr>
          <a:solidFill>
            <a:schemeClr val="accent6"/>
          </a:solidFill>
          <a:ln w="12700">
            <a:noFill/>
          </a:ln>
          <a:effectLst/>
        </c:spPr>
        <c:dLbl>
          <c:idx val="0"/>
          <c:layout>
            <c:manualLayout>
              <c:x val="0"/>
              <c:y val="-2.6095435321965746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60A8C705-A45A-4D99-B065-B7EB6F7C9DB1}"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41EBFA3-235F-4B2F-8D7C-822A22EAF47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EF104B0-4447-486A-915D-092D2F91258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D12AAB2-E098-4205-B3FB-B2596E2456E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81F4998-ADC4-41AB-849B-89F97A4368C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14DF281-1D1E-412E-9741-A8E095D3F56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061BD22-E0C9-4EE6-A576-C2C23741DD6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7"/>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0A5A6447-8A7E-4336-8CC5-CC59DF5616A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8"/>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7A40DC6-7A42-4A36-9AA0-FC8E8C16CC1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9"/>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BFA4835-53F3-4D49-95E6-EB0AF981B7D4}"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0"/>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560865A-72EB-4558-813C-806EF815581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1"/>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2600CFCA-0384-4F15-BA85-E00604C0284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2"/>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DAC4C95-4996-447D-9DB7-E83979EBC2F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3"/>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DFBF153E-325B-45E9-9A9F-C18ABA36ED04}"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4"/>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F6CE9BA-34A8-443F-9D91-7D79D127A9C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5"/>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EBAEDFE5-34FD-4813-A7A3-7621B028ECF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6"/>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1281D0B-1A11-434A-AFA8-707B8F0D54E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7"/>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207862D-879B-48B3-B8C9-0063183CAA4A}"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8"/>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0A28006-EA91-44C9-BE2C-132D06A6E95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9"/>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FF3C928-CD40-43E2-836D-E7F6A5185EB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0"/>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4628EE8-8192-445C-95F8-2BF7C7DA0FD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1"/>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35C9EF0-9716-42F9-8906-86F43419032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2"/>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F98D7F9-595F-41EC-BD69-70AABB70D0A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3"/>
        <c:spPr>
          <a:solidFill>
            <a:schemeClr val="accent6"/>
          </a:solidFill>
          <a:ln w="12700">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4"/>
        <c:spPr>
          <a:solidFill>
            <a:schemeClr val="accent6"/>
          </a:solidFill>
          <a:ln w="12700">
            <a:noFill/>
          </a:ln>
          <a:effectLst/>
        </c:spPr>
        <c:dLbl>
          <c:idx val="0"/>
          <c:layout>
            <c:manualLayout>
              <c:x val="-2.431909171936011E-17"/>
              <c:y val="-2.8102776500578432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5"/>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41EBFA3-235F-4B2F-8D7C-822A22EAF47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36"/>
        <c:spPr>
          <a:solidFill>
            <a:schemeClr val="accent6"/>
          </a:solidFill>
          <a:ln w="12700">
            <a:noFill/>
          </a:ln>
          <a:effectLst/>
        </c:spPr>
        <c:dLbl>
          <c:idx val="0"/>
          <c:layout>
            <c:manualLayout>
              <c:x val="-4.863818343872022E-17"/>
              <c:y val="-1.4051388250289207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7"/>
        <c:spPr>
          <a:solidFill>
            <a:schemeClr val="accent6"/>
          </a:solidFill>
          <a:ln w="12700">
            <a:noFill/>
          </a:ln>
          <a:effectLst/>
        </c:spPr>
        <c:dLbl>
          <c:idx val="0"/>
          <c:layout>
            <c:manualLayout>
              <c:x val="-4.863818343872022E-17"/>
              <c:y val="-2.2080752964740182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8"/>
        <c:spPr>
          <a:solidFill>
            <a:schemeClr val="accent6"/>
          </a:solidFill>
          <a:ln w="12700">
            <a:noFill/>
          </a:ln>
          <a:effectLst/>
        </c:spPr>
        <c:dLbl>
          <c:idx val="0"/>
          <c:layout>
            <c:manualLayout>
              <c:x val="0"/>
              <c:y val="-3.2117458857804052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39"/>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14DF281-1D1E-412E-9741-A8E095D3F56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0"/>
        <c:spPr>
          <a:solidFill>
            <a:schemeClr val="accent6"/>
          </a:solidFill>
          <a:ln w="12700">
            <a:noFill/>
          </a:ln>
          <a:effectLst/>
        </c:spPr>
        <c:dLbl>
          <c:idx val="0"/>
          <c:layout>
            <c:manualLayout>
              <c:x val="0"/>
              <c:y val="-3.8139482393642135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1"/>
        <c:spPr>
          <a:solidFill>
            <a:schemeClr val="accent6"/>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061BD22-E0C9-4EE6-A576-C2C23741DD6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2"/>
        <c:spPr>
          <a:solidFill>
            <a:schemeClr val="accent6"/>
          </a:solidFill>
          <a:ln w="12700">
            <a:noFill/>
          </a:ln>
          <a:effectLst/>
        </c:spPr>
        <c:dLbl>
          <c:idx val="0"/>
          <c:layout>
            <c:manualLayout>
              <c:x val="0"/>
              <c:y val="-3.8139482393642135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3"/>
        <c:spPr>
          <a:solidFill>
            <a:schemeClr val="accent6"/>
          </a:solidFill>
          <a:ln w="12700">
            <a:noFill/>
          </a:ln>
          <a:effectLst/>
        </c:spPr>
        <c:dLbl>
          <c:idx val="0"/>
          <c:layout>
            <c:manualLayout>
              <c:x val="0"/>
              <c:y val="-2.6095435321965746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4"/>
        <c:spPr>
          <a:solidFill>
            <a:schemeClr val="accent3"/>
          </a:solidFill>
          <a:ln w="12700">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5"/>
        <c:spPr>
          <a:solidFill>
            <a:schemeClr val="accent3"/>
          </a:solidFill>
          <a:ln w="12700">
            <a:noFill/>
          </a:ln>
          <a:effectLst/>
        </c:spPr>
        <c:dLbl>
          <c:idx val="0"/>
          <c:layout>
            <c:manualLayout>
              <c:x val="-1.3265112357590662E-3"/>
              <c:y val="-2.0073411786127441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6"/>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4628EE8-8192-445C-95F8-2BF7C7DA0FD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7"/>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35C9EF0-9716-42F9-8906-86F43419032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8"/>
        <c:spPr>
          <a:solidFill>
            <a:schemeClr val="accent3"/>
          </a:solidFill>
          <a:ln w="12700">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F98D7F9-595F-41EC-BD69-70AABB70D0A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9"/>
        <c:spPr>
          <a:solidFill>
            <a:schemeClr val="accent6">
              <a:lumMod val="60000"/>
              <a:lumOff val="40000"/>
            </a:schemeClr>
          </a:solidFill>
          <a:ln>
            <a:noFill/>
          </a:ln>
          <a:effectLst/>
        </c:spPr>
        <c:marker>
          <c:symbol val="none"/>
        </c:marke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50"/>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DECA761-FAE1-4C44-A8AB-38922AB6B66F}"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1"/>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8B743FE-C1F0-4306-A367-2CF6879C1EE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2"/>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925FD56E-9A36-436A-8349-31EED9CDDF5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3"/>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0365F9FC-AD65-4D85-9984-71F2236C1ED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4"/>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A6D4D16-9DEB-4DC9-AAB7-A16F7EDCF43F}"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5"/>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47A6ED8-6699-49B8-AD5E-A312EF7F014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6"/>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32AC139-368F-443E-8877-9C111FF0493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7"/>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2F9A9A3-B171-44CE-A4AB-E6C21F9E7D3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8"/>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CF042BE-DDB4-4605-BED4-E8B9C93F72D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59"/>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DE7A375-40C0-4463-8E86-B42EEF58E33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0"/>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0FBC48B2-1E74-42EA-9BE4-5BFC301D8F6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1"/>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EB4C359-BF11-4307-9DD0-4F1CD0B5EC2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2"/>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B0C298C-AFC6-4B82-907B-17C2C4EB1D2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3"/>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AA564EF-21E3-4A03-8FDE-99538E00FC1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4"/>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3CCF48F-D1BA-413D-8DA4-361337D3674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5"/>
        <c:spPr>
          <a:solidFill>
            <a:schemeClr val="accent3">
              <a:lumMod val="60000"/>
              <a:lumOff val="40000"/>
            </a:schemeClr>
          </a:solidFill>
          <a:ln>
            <a:noFill/>
          </a:ln>
          <a:effectLst/>
        </c:spPr>
        <c:marker>
          <c:symbol val="none"/>
        </c:marke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66"/>
      </c:pivotFmt>
      <c:pivotFmt>
        <c:idx val="6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7BDC8B9F-6955-4FF5-BE34-4A3A975A57B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EAB8F02-A786-463A-B20B-21635B3BB34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9"/>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70"/>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6F1614A-1D92-4CA1-8644-DF4B7D4E241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71"/>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72"/>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BE6851A-103E-4E51-9EC4-54589A53DD6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3"/>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E0886F1-E57C-4CE1-B4E6-A6D5E934EDC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4"/>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C123D92-06E7-474D-9448-76A40C5B8AA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5"/>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1FF63D9-40BA-420A-BD8F-8B46065E313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6"/>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C125FEB-7F6F-4453-8C07-9CF79829FE7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F9C7F58-5E48-4381-AA6C-DAA3C16DE38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8C5EF1E-A5B2-4F2B-99F8-6AFB89DD377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9"/>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438B8B7-E2AB-4824-8CAF-D584DE9E3B42}"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0"/>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BF73AEE-6F07-4A9D-9D75-C2A1612467B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1"/>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A0B22C6-8CA4-423F-A023-5548C30B0A2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2"/>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3D3B613-3E9E-44DB-BA95-15BE58CE2B6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3"/>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9CF7B22-366F-47A6-9603-BF1C12F2E98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4"/>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A874BDD-7E81-416C-96CE-29606EE8BA8A}"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5"/>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6"/>
        <c:spPr>
          <a:solidFill>
            <a:schemeClr val="accent3">
              <a:lumMod val="60000"/>
              <a:lumOff val="4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7C53B82A-82FF-4932-8568-F131CB9312A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8"/>
        <c:spPr>
          <a:solidFill>
            <a:schemeClr val="accent5">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D883764-AFA1-48A2-B8D9-9D8F96ACB62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9"/>
        <c:spPr>
          <a:solidFill>
            <a:schemeClr val="accent3">
              <a:lumMod val="20000"/>
              <a:lumOff val="8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A160971-4570-48A3-A8D1-4601E279A75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0"/>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4D33099-8F42-47B5-BF28-8729D87755A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1"/>
        <c:spPr>
          <a:solidFill>
            <a:schemeClr val="bg2">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AE13A60-6778-4B05-965A-365388BFFC4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2"/>
        <c:spPr>
          <a:solidFill>
            <a:schemeClr val="accent5"/>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2B2EF4B-21B4-4574-A00C-3ABEA577B1A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3"/>
        <c:spPr>
          <a:solidFill>
            <a:srgbClr val="FFC00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B3FEB8B-A5FD-4C31-AEF8-8B3DE6AF3A8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4"/>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028C5380-2A67-43D3-B5FB-09D2624E2EDF}"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5"/>
        <c:spPr>
          <a:solidFill>
            <a:schemeClr val="accent6">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1A8641D-39F6-4D6F-9CDE-4C91DE4E100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6"/>
        <c:spPr>
          <a:solidFill>
            <a:schemeClr val="bg1">
              <a:lumMod val="8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F8ADFA5-7D30-4C4D-80E4-12417891961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7"/>
        <c:spPr>
          <a:solidFill>
            <a:srgbClr val="92D05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E5BE830-5203-4ABB-8935-5888D04ADE9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8"/>
        <c:spPr>
          <a:solidFill>
            <a:schemeClr val="bg1">
              <a:lumMod val="6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308709A-ADCF-4FCC-8240-D45D1BDCB61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9"/>
        <c:spPr>
          <a:solidFill>
            <a:srgbClr val="006B99"/>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081B9CD-F417-43C7-A888-152BB5A94A3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0"/>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6C06E5B-89CD-4774-B636-827F3976CAD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1"/>
        <c:spPr>
          <a:solidFill>
            <a:schemeClr val="accent6"/>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0AC2AE6-F04D-4CB7-A281-39E69A8FA66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2"/>
        <c:spPr>
          <a:solidFill>
            <a:schemeClr val="accent6"/>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18C6379-AB9B-4241-89B4-B219920B234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0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0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4AD36A5-613E-4A99-BEE4-26D1268DC58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0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40BA8E3-E774-472D-A586-E6A367EBD05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09"/>
        <c:dLbl>
          <c:idx val="0"/>
          <c:tx>
            <c:rich>
              <a:bodyPr/>
              <a:lstStyle/>
              <a:p>
                <a:fld id="{842066E5-5CE4-439E-8030-5AE85A3F40D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9E9B602-F6F8-41FB-B593-84B3B08DD24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D046259-31B1-4AE4-94FB-C25240977EE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2"/>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28695FE-6100-4DB5-A71C-F7146B77EA9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3F6E725-9BC8-4623-89AA-9E8AFFF9667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4"/>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CE5E9F6-5B65-4C94-9AC5-1AE87BF656D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5"/>
        <c:dLbl>
          <c:idx val="0"/>
          <c:tx>
            <c:rich>
              <a:bodyPr/>
              <a:lstStyle/>
              <a:p>
                <a:fld id="{56ABC7F2-9771-4414-95EF-C162B53E6EC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6"/>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75FB9FA-EAE4-4F17-9559-5FF5A36FCE1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7"/>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C50B28C-7F12-4AD7-9D37-10C9D9EDA79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8"/>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35B4ACBB-D0B8-4E57-837E-F241EF926259}"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3022B7A-2123-47BE-A76B-CBC94BC68E6E}"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0"/>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AB96699-5CFC-47B4-8D95-DCEFAEF69A8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1"/>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8203287-7265-4BDB-94BA-1A59EAADA5A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2"/>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CCA361A-EEC1-462B-8B47-B2C0DFF4F98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3C167F8-9EC9-48F5-BB3D-27859289B33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4"/>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179C88B-EEB0-4463-BD3B-7C8D8D91BE12}"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5"/>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E6F5266-C6BD-4306-8EF8-43A062971B2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2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28"/>
        <c:dLbl>
          <c:idx val="0"/>
          <c:tx>
            <c:rich>
              <a:bodyPr/>
              <a:lstStyle/>
              <a:p>
                <a:fld id="{8620832B-A3CC-4110-B100-0E4EB7E0406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9"/>
        <c:dLbl>
          <c:idx val="0"/>
          <c:tx>
            <c:rich>
              <a:bodyPr/>
              <a:lstStyle/>
              <a:p>
                <a:fld id="{75A70290-A50E-42C7-8422-2CA63CEAB8F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0"/>
        <c:dLbl>
          <c:idx val="0"/>
          <c:tx>
            <c:rich>
              <a:bodyPr/>
              <a:lstStyle/>
              <a:p>
                <a:fld id="{C240A127-9C76-4360-99A4-F50664DC0EF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73A6EDD-2A62-4DFA-893B-D4AC50F9B63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2AB1151-8C73-414B-BEC0-E2811144A9E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322AA9D-574B-43F4-9825-407658B47148}"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8E367C2-064C-4B90-88BA-6F9DB450831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DE8E6BA-E972-4C25-8FE8-2C65314BD3C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6"/>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8B4E9C3-E79A-4BE9-8B8A-CC7BC20CABED}"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38"/>
        <c:spPr>
          <a:solidFill>
            <a:schemeClr val="accent1"/>
          </a:solidFill>
          <a:ln>
            <a:noFill/>
          </a:ln>
          <a:effectLst/>
        </c:spPr>
      </c:pivotFmt>
      <c:pivotFmt>
        <c:idx val="13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4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5D3D720-20EA-4937-A8E9-27D135586CF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9D6FD2B-499C-4C9B-81D8-8E208830995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2"/>
        <c:spPr>
          <a:solidFill>
            <a:schemeClr val="accent1"/>
          </a:solidFill>
          <a:ln>
            <a:noFill/>
          </a:ln>
          <a:effectLst/>
        </c:spPr>
      </c:pivotFmt>
      <c:pivotFmt>
        <c:idx val="143"/>
        <c:spPr>
          <a:solidFill>
            <a:schemeClr val="accent1"/>
          </a:solidFill>
          <a:ln>
            <a:noFill/>
          </a:ln>
          <a:effectLst/>
        </c:spPr>
      </c:pivotFmt>
      <c:pivotFmt>
        <c:idx val="14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C1C2F9C-EDE1-468C-A3EB-AAF1837251C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2839CA4-E976-4F67-B48C-BB62B1B064A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6"/>
      </c:pivotFmt>
      <c:pivotFmt>
        <c:idx val="147"/>
      </c:pivotFmt>
      <c:pivotFmt>
        <c:idx val="14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882D87F-07B8-42F2-AD07-8F8435C6BDE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5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11BD3AA-86A6-4A2C-99C4-C3513EFB1DE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CC2E484-97FE-482D-A567-399B1EDF7BA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D106E7C-4FCE-4C4E-B8C0-A54BBB6D0A3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8CF95A0-167F-4E94-9917-9579252E055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6"/>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C26F989-48A2-4575-8CFE-242A327DC71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5C67A1A-7024-4881-876A-DDAD527FD4A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B4A1045-653C-430E-93AE-3B08A6C58ABE}"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D4E94CC2-01ED-4597-A157-49579C1D54C3}"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9B5ECCD-6291-412F-8FCD-52F11987870B}"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6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B796B32-CE41-4B27-B82E-B6989AEB167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57BAE70-0AE3-40B5-9AFE-4CA34C6EE5FD}"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633B8C7-829B-4A72-8361-6FE1CBE6CB9A}"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s>
    <c:plotArea>
      <c:layout/>
      <c:barChart>
        <c:barDir val="bar"/>
        <c:grouping val="clustered"/>
        <c:varyColors val="0"/>
        <c:ser>
          <c:idx val="0"/>
          <c:order val="0"/>
          <c:tx>
            <c:strRef>
              <c:f>'ID Winter Potential'!$D$6:$D$11</c:f>
              <c:strCache>
                <c:ptCount val="1"/>
                <c:pt idx="0">
                  <c:v>Winter Peak Reduction @Meter  (Therms)</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ABE3-474B-A9E5-63FED79C66D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ABE3-474B-A9E5-63FED79C66D6}"/>
              </c:ext>
            </c:extLst>
          </c:dPt>
          <c:dPt>
            <c:idx val="2"/>
            <c:invertIfNegative val="0"/>
            <c:bubble3D val="0"/>
            <c:extLst>
              <c:ext xmlns:c16="http://schemas.microsoft.com/office/drawing/2014/chart" uri="{C3380CC4-5D6E-409C-BE32-E72D297353CC}">
                <c16:uniqueId val="{00000002-ABE3-474B-A9E5-63FED79C66D6}"/>
              </c:ext>
            </c:extLst>
          </c:dPt>
          <c:dPt>
            <c:idx val="3"/>
            <c:invertIfNegative val="0"/>
            <c:bubble3D val="0"/>
            <c:extLst>
              <c:ext xmlns:c16="http://schemas.microsoft.com/office/drawing/2014/chart" uri="{C3380CC4-5D6E-409C-BE32-E72D297353CC}">
                <c16:uniqueId val="{00000003-ABE3-474B-A9E5-63FED79C66D6}"/>
              </c:ext>
            </c:extLst>
          </c:dPt>
          <c:dPt>
            <c:idx val="4"/>
            <c:invertIfNegative val="0"/>
            <c:bubble3D val="0"/>
            <c:extLst>
              <c:ext xmlns:c16="http://schemas.microsoft.com/office/drawing/2014/chart" uri="{C3380CC4-5D6E-409C-BE32-E72D297353CC}">
                <c16:uniqueId val="{00000004-ABE3-474B-A9E5-63FED79C66D6}"/>
              </c:ext>
            </c:extLst>
          </c:dPt>
          <c:dPt>
            <c:idx val="5"/>
            <c:invertIfNegative val="0"/>
            <c:bubble3D val="0"/>
            <c:extLst>
              <c:ext xmlns:c16="http://schemas.microsoft.com/office/drawing/2014/chart" uri="{C3380CC4-5D6E-409C-BE32-E72D297353CC}">
                <c16:uniqueId val="{00000005-ABE3-474B-A9E5-63FED79C66D6}"/>
              </c:ext>
            </c:extLst>
          </c:dPt>
          <c:dPt>
            <c:idx val="6"/>
            <c:invertIfNegative val="0"/>
            <c:bubble3D val="0"/>
            <c:extLst>
              <c:ext xmlns:c16="http://schemas.microsoft.com/office/drawing/2014/chart" uri="{C3380CC4-5D6E-409C-BE32-E72D297353CC}">
                <c16:uniqueId val="{00000006-ABE3-474B-A9E5-63FED79C66D6}"/>
              </c:ext>
            </c:extLst>
          </c:dPt>
          <c:dPt>
            <c:idx val="7"/>
            <c:invertIfNegative val="0"/>
            <c:bubble3D val="0"/>
            <c:extLst>
              <c:ext xmlns:c16="http://schemas.microsoft.com/office/drawing/2014/chart" uri="{C3380CC4-5D6E-409C-BE32-E72D297353CC}">
                <c16:uniqueId val="{00000007-ABE3-474B-A9E5-63FED79C66D6}"/>
              </c:ext>
            </c:extLst>
          </c:dPt>
          <c:dPt>
            <c:idx val="8"/>
            <c:invertIfNegative val="0"/>
            <c:bubble3D val="0"/>
            <c:extLst>
              <c:ext xmlns:c16="http://schemas.microsoft.com/office/drawing/2014/chart" uri="{C3380CC4-5D6E-409C-BE32-E72D297353CC}">
                <c16:uniqueId val="{00000008-ABE3-474B-A9E5-63FED79C66D6}"/>
              </c:ext>
            </c:extLst>
          </c:dPt>
          <c:dPt>
            <c:idx val="9"/>
            <c:invertIfNegative val="0"/>
            <c:bubble3D val="0"/>
            <c:extLst>
              <c:ext xmlns:c16="http://schemas.microsoft.com/office/drawing/2014/chart" uri="{C3380CC4-5D6E-409C-BE32-E72D297353CC}">
                <c16:uniqueId val="{00000009-ABE3-474B-A9E5-63FED79C66D6}"/>
              </c:ext>
            </c:extLst>
          </c:dPt>
          <c:dPt>
            <c:idx val="10"/>
            <c:invertIfNegative val="0"/>
            <c:bubble3D val="0"/>
            <c:extLst>
              <c:ext xmlns:c16="http://schemas.microsoft.com/office/drawing/2014/chart" uri="{C3380CC4-5D6E-409C-BE32-E72D297353CC}">
                <c16:uniqueId val="{0000000A-ABE3-474B-A9E5-63FED79C66D6}"/>
              </c:ext>
            </c:extLst>
          </c:dPt>
          <c:dPt>
            <c:idx val="11"/>
            <c:invertIfNegative val="0"/>
            <c:bubble3D val="0"/>
            <c:extLst>
              <c:ext xmlns:c16="http://schemas.microsoft.com/office/drawing/2014/chart" uri="{C3380CC4-5D6E-409C-BE32-E72D297353CC}">
                <c16:uniqueId val="{0000000B-ABE3-474B-A9E5-63FED79C66D6}"/>
              </c:ext>
            </c:extLst>
          </c:dPt>
          <c:dPt>
            <c:idx val="12"/>
            <c:invertIfNegative val="0"/>
            <c:bubble3D val="0"/>
            <c:extLst>
              <c:ext xmlns:c16="http://schemas.microsoft.com/office/drawing/2014/chart" uri="{C3380CC4-5D6E-409C-BE32-E72D297353CC}">
                <c16:uniqueId val="{0000000C-ABE3-474B-A9E5-63FED79C66D6}"/>
              </c:ext>
            </c:extLst>
          </c:dPt>
          <c:dPt>
            <c:idx val="13"/>
            <c:invertIfNegative val="0"/>
            <c:bubble3D val="0"/>
            <c:extLst>
              <c:ext xmlns:c16="http://schemas.microsoft.com/office/drawing/2014/chart" uri="{C3380CC4-5D6E-409C-BE32-E72D297353CC}">
                <c16:uniqueId val="{0000000D-ABE3-474B-A9E5-63FED79C66D6}"/>
              </c:ext>
            </c:extLst>
          </c:dPt>
          <c:dPt>
            <c:idx val="14"/>
            <c:invertIfNegative val="0"/>
            <c:bubble3D val="0"/>
            <c:extLst>
              <c:ext xmlns:c16="http://schemas.microsoft.com/office/drawing/2014/chart" uri="{C3380CC4-5D6E-409C-BE32-E72D297353CC}">
                <c16:uniqueId val="{0000000E-ABE3-474B-A9E5-63FED79C66D6}"/>
              </c:ext>
            </c:extLst>
          </c:dPt>
          <c:dPt>
            <c:idx val="15"/>
            <c:invertIfNegative val="0"/>
            <c:bubble3D val="0"/>
            <c:extLst>
              <c:ext xmlns:c16="http://schemas.microsoft.com/office/drawing/2014/chart" uri="{C3380CC4-5D6E-409C-BE32-E72D297353CC}">
                <c16:uniqueId val="{0000000F-ABE3-474B-A9E5-63FED79C66D6}"/>
              </c:ext>
            </c:extLst>
          </c:dPt>
          <c:dLbls>
            <c:dLbl>
              <c:idx val="0"/>
              <c:tx>
                <c:rich>
                  <a:bodyPr/>
                  <a:lstStyle/>
                  <a:p>
                    <a:fld id="{59B5ECCD-6291-412F-8FCD-52F11987870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BE3-474B-A9E5-63FED79C66D6}"/>
                </c:ext>
              </c:extLst>
            </c:dLbl>
            <c:dLbl>
              <c:idx val="1"/>
              <c:tx>
                <c:rich>
                  <a:bodyPr/>
                  <a:lstStyle/>
                  <a:p>
                    <a:fld id="{1B4A1045-653C-430E-93AE-3B08A6C58AB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BE3-474B-A9E5-63FED79C66D6}"/>
                </c:ext>
              </c:extLst>
            </c:dLbl>
            <c:dLbl>
              <c:idx val="2"/>
              <c:tx>
                <c:rich>
                  <a:bodyPr/>
                  <a:lstStyle/>
                  <a:p>
                    <a:fld id="{E57BAE70-0AE3-40B5-9AFE-4CA34C6EE5F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E3-474B-A9E5-63FED79C66D6}"/>
                </c:ext>
              </c:extLst>
            </c:dLbl>
            <c:dLbl>
              <c:idx val="3"/>
              <c:tx>
                <c:rich>
                  <a:bodyPr/>
                  <a:lstStyle/>
                  <a:p>
                    <a:fld id="{D4E94CC2-01ED-4597-A157-49579C1D54C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E3-474B-A9E5-63FED79C66D6}"/>
                </c:ext>
              </c:extLst>
            </c:dLbl>
            <c:dLbl>
              <c:idx val="4"/>
              <c:tx>
                <c:rich>
                  <a:bodyPr/>
                  <a:lstStyle/>
                  <a:p>
                    <a:fld id="{0633B8C7-829B-4A72-8361-6FE1CBE6CB9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E3-474B-A9E5-63FED79C66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'ID Winter Potential'!$D$6:$D$11</c:f>
              <c:strCache>
                <c:ptCount val="5"/>
                <c:pt idx="0">
                  <c:v>Time-of-Use</c:v>
                </c:pt>
                <c:pt idx="1">
                  <c:v>Behavioral</c:v>
                </c:pt>
                <c:pt idx="2">
                  <c:v>Variable Peak Pricing</c:v>
                </c:pt>
                <c:pt idx="3">
                  <c:v>Third Party Contracts</c:v>
                </c:pt>
                <c:pt idx="4">
                  <c:v>DLC Smart Thermostats - BYOT</c:v>
                </c:pt>
              </c:strCache>
            </c:strRef>
          </c:cat>
          <c:val>
            <c:numRef>
              <c:f>'ID Winter Potential'!$D$6:$D$11</c:f>
              <c:numCache>
                <c:formatCode>_(* #,##0.00_);_(* \(#,##0.00\);_(* "-"??_);_(@_)</c:formatCode>
                <c:ptCount val="5"/>
                <c:pt idx="0">
                  <c:v>0</c:v>
                </c:pt>
                <c:pt idx="1">
                  <c:v>0</c:v>
                </c:pt>
                <c:pt idx="2">
                  <c:v>0</c:v>
                </c:pt>
                <c:pt idx="3">
                  <c:v>8.5565706922090481</c:v>
                </c:pt>
                <c:pt idx="4">
                  <c:v>1172.8011939697192</c:v>
                </c:pt>
              </c:numCache>
            </c:numRef>
          </c:val>
          <c:extLst>
            <c:ext xmlns:c15="http://schemas.microsoft.com/office/drawing/2012/chart" uri="{02D57815-91ED-43cb-92C2-25804820EDAC}">
              <c15:datalabelsRange>
                <c15:f>'ID Winter Potential'!$D$6:$D$11</c15:f>
                <c15:dlblRangeCache>
                  <c:ptCount val="6"/>
                  <c:pt idx="3">
                    <c:v>$6,653</c:v>
                  </c:pt>
                  <c:pt idx="4">
                    <c:v>$416</c:v>
                  </c:pt>
                </c15:dlblRangeCache>
              </c15:datalabelsRange>
            </c:ext>
            <c:ext xmlns:c16="http://schemas.microsoft.com/office/drawing/2014/chart" uri="{C3380CC4-5D6E-409C-BE32-E72D297353CC}">
              <c16:uniqueId val="{00000010-ABE3-474B-A9E5-63FED79C66D6}"/>
            </c:ext>
          </c:extLst>
        </c:ser>
        <c:dLbls>
          <c:dLblPos val="outEnd"/>
          <c:showLegendKey val="0"/>
          <c:showVal val="1"/>
          <c:showCatName val="0"/>
          <c:showSerName val="0"/>
          <c:showPercent val="0"/>
          <c:showBubbleSize val="0"/>
        </c:dLbls>
        <c:gapWidth val="100"/>
        <c:axId val="959148143"/>
        <c:axId val="959150639"/>
      </c:barChart>
      <c:catAx>
        <c:axId val="9591481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50639"/>
        <c:crosses val="autoZero"/>
        <c:auto val="1"/>
        <c:lblAlgn val="ctr"/>
        <c:lblOffset val="100"/>
        <c:noMultiLvlLbl val="0"/>
      </c:catAx>
      <c:valAx>
        <c:axId val="959150639"/>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Seasonal Potential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48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[Avista Gas Stand Alone Results Summary 10_18_2022.xlsx]ID Winter Potential!PivotTable2</c:name>
    <c:fmtId val="27"/>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w="12700">
            <a:solidFill>
              <a:schemeClr val="bg1"/>
            </a:solid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w="12700">
            <a:solidFill>
              <a:schemeClr val="bg1"/>
            </a:solidFill>
          </a:ln>
          <a:effectLst>
            <a:outerShdw blurRad="50800" dist="38100" dir="2700000" algn="tl" rotWithShape="0">
              <a:prstClr val="black">
                <a:alpha val="4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3"/>
          </a:solidFill>
          <a:ln>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9"/>
        <c:spPr>
          <a:solidFill>
            <a:schemeClr val="accent6"/>
          </a:solidFill>
          <a:ln>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0"/>
        <c:spPr>
          <a:solidFill>
            <a:schemeClr val="accent6"/>
          </a:solidFill>
          <a:ln>
            <a:noFill/>
          </a:ln>
          <a:effectLst/>
        </c:spPr>
        <c:dLbl>
          <c:idx val="0"/>
          <c:layout>
            <c:manualLayout>
              <c:x val="0"/>
              <c:y val="-3.0110117679191178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6379A5E-3A08-4A17-A1FD-060A9051704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1"/>
        <c:spPr>
          <a:solidFill>
            <a:schemeClr val="accent6"/>
          </a:solidFill>
          <a:ln>
            <a:noFill/>
          </a:ln>
          <a:effectLst/>
        </c:spPr>
        <c:dLbl>
          <c:idx val="0"/>
          <c:layout>
            <c:manualLayout>
              <c:x val="-3.9808917197452229E-3"/>
              <c:y val="0"/>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E6E28F1A-08D3-4972-98F2-5136856B099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2"/>
        <c:spPr>
          <a:solidFill>
            <a:schemeClr val="accent3"/>
          </a:solidFill>
          <a:ln>
            <a:noFill/>
          </a:ln>
          <a:effectLst/>
        </c:spPr>
        <c:dLbl>
          <c:idx val="0"/>
          <c:layout>
            <c:manualLayout>
              <c:x val="5.3078556263269636E-3"/>
              <c:y val="-2.0073411786127441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C397CAE-79DC-4033-98E9-5CBFD416468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3"/>
        <c:spPr>
          <a:solidFill>
            <a:schemeClr val="accent6"/>
          </a:solidFill>
          <a:ln>
            <a:noFill/>
          </a:ln>
          <a:effectLst/>
        </c:spPr>
        <c:dLbl>
          <c:idx val="0"/>
          <c:layout>
            <c:manualLayout>
              <c:x val="-1.3269639065817409E-3"/>
              <c:y val="2.0073411786127441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C8B78B34-424B-457C-A740-86489E9230B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4"/>
        <c:spPr>
          <a:solidFill>
            <a:schemeClr val="accent6"/>
          </a:solidFill>
          <a:ln>
            <a:noFill/>
          </a:ln>
          <a:effectLst/>
        </c:spPr>
        <c:dLbl>
          <c:idx val="0"/>
          <c:layout>
            <c:manualLayout>
              <c:x val="-4.8654781177146472E-17"/>
              <c:y val="-6.0220235358383056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D6744BE-193A-48B9-8E4E-8B4C5624FB8C}"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5"/>
        <c:spPr>
          <a:solidFill>
            <a:schemeClr val="accent6"/>
          </a:solidFill>
          <a:ln>
            <a:noFill/>
          </a:ln>
          <a:effectLst/>
        </c:spPr>
        <c:dLbl>
          <c:idx val="0"/>
          <c:layout>
            <c:manualLayout>
              <c:x val="-9.7309562354292944E-17"/>
              <c:y val="-4.2154164750867619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70FB11A-8F7E-46B2-B5D6-F3D19C3F624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6"/>
        <c:spPr>
          <a:solidFill>
            <a:schemeClr val="accent6"/>
          </a:solidFill>
          <a:ln>
            <a:noFill/>
          </a:ln>
          <a:effectLst/>
        </c:spPr>
        <c:dLbl>
          <c:idx val="0"/>
          <c:layout>
            <c:manualLayout>
              <c:x val="0"/>
              <c:y val="-4.4161505929480441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FC3F5C5-AECA-4F1C-8AEC-C5B62AA23FE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7"/>
        <c:spPr>
          <a:solidFill>
            <a:schemeClr val="accent6"/>
          </a:solidFill>
          <a:ln>
            <a:noFill/>
          </a:ln>
          <a:effectLst/>
        </c:spPr>
        <c:dLbl>
          <c:idx val="0"/>
          <c:layout>
            <c:manualLayout>
              <c:x val="0"/>
              <c:y val="-1.4051388250289207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DE54668A-9F7D-417B-83FF-E52F341FA387}"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8"/>
        <c:spPr>
          <a:solidFill>
            <a:schemeClr val="accent3"/>
          </a:solidFill>
          <a:ln>
            <a:noFill/>
          </a:ln>
          <a:effectLst/>
        </c:spPr>
        <c:dLbl>
          <c:idx val="0"/>
          <c:layout>
            <c:manualLayout>
              <c:x val="2.6539278131634332E-3"/>
              <c:y val="-4.0146823572254882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613A39A-496E-4102-9D87-9659E414D70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9"/>
        <c:spPr>
          <a:solidFill>
            <a:schemeClr val="accent3"/>
          </a:solidFill>
          <a:ln>
            <a:noFill/>
          </a:ln>
          <a:effectLst/>
        </c:spPr>
        <c:dLbl>
          <c:idx val="0"/>
          <c:layout>
            <c:manualLayout>
              <c:x val="0"/>
              <c:y val="-1.0036705893063793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076D3DDC-FB53-4400-B74C-D279184BEF8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0"/>
        <c:spPr>
          <a:solidFill>
            <a:schemeClr val="accent6"/>
          </a:solidFill>
          <a:ln>
            <a:noFill/>
          </a:ln>
          <a:effectLst/>
        </c:spPr>
        <c:dLbl>
          <c:idx val="0"/>
          <c:layout>
            <c:manualLayout>
              <c:x val="0"/>
              <c:y val="-2.007341178612744E-2"/>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F0B4AC0C-A93A-4D0F-84BB-FBF242DCE93B}"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1"/>
        <c:spPr>
          <a:solidFill>
            <a:schemeClr val="accent3"/>
          </a:solidFill>
          <a:ln>
            <a:noFill/>
          </a:ln>
          <a:effectLst/>
        </c:spPr>
        <c:dLbl>
          <c:idx val="0"/>
          <c:layout>
            <c:manualLayout>
              <c:x val="3.9808917197452229E-3"/>
              <c:y val="-6.0220235358383056E-3"/>
            </c:manualLayout>
          </c:layout>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030D9153-40C7-43E5-BC6F-A14AA543785E}"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22"/>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D8719B9-A183-43F1-ABD6-F4D842D92D5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3"/>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F0909EC-C2E7-4532-B3F2-55482AD2D51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4"/>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BB9C2A6-D188-4AAE-A0CB-CC5222CE56E8}"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5"/>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73591B8-BEC0-4E98-B2B6-A815E5BB404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6"/>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49A0A380-A572-4EAC-AFE5-E238090F2825}"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7"/>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2982DB4-BFE1-4DE2-B7EC-638CB73BEFC1}"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8"/>
        <c:spPr>
          <a:solidFill>
            <a:schemeClr val="accent6"/>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B2D4BABA-90AD-4C2B-8D6F-737A6CE5AFA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29"/>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CD72BA4-3A21-4FBA-88EE-DA879EEEDE9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0"/>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E849559-A1D2-48C6-9479-A5F09A0A62D6}"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1"/>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916C1B2-64C6-4DDD-A0D0-515347146908}"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2"/>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3C34818E-9858-49D8-99A1-D9306BC0F77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3"/>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1419D8B-1530-453D-B6DB-A2020C676CC0}"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4"/>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8514EBB3-D603-4B9B-A3D8-C8E9C54F5C8A}"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5"/>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D9093F0-4041-4518-901D-52F9ADD63533}"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6"/>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DBB02642-67CF-403D-A918-EA6F464F9C3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7"/>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D4362A0-5570-4031-ABB0-B4EE4B4AE42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8"/>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34FEF66-3741-4133-A0CB-CAC2A8B2CCD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39"/>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028F584-0CC4-4186-8E90-5FF01BA9BCC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40"/>
        <c:spPr>
          <a:solidFill>
            <a:schemeClr val="accent6"/>
          </a:solidFill>
          <a:ln>
            <a:noFill/>
          </a:ln>
          <a:effectLst/>
        </c:spPr>
        <c:marker>
          <c:symbol val="none"/>
        </c:marker>
        <c:dLbl>
          <c:idx val="0"/>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1"/>
        <c:dLbl>
          <c:idx val="0"/>
          <c:layout>
            <c:manualLayout>
              <c:x val="0"/>
              <c:y val="-3.0110117679191178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2"/>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7D8719B9-A183-43F1-ABD6-F4D842D92D5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3"/>
        <c:dLbl>
          <c:idx val="0"/>
          <c:layout>
            <c:manualLayout>
              <c:x val="-3.9808917197452229E-3"/>
              <c:y val="0"/>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4"/>
        <c:dLbl>
          <c:idx val="0"/>
          <c:layout>
            <c:manualLayout>
              <c:x val="0"/>
              <c:y val="-1.4051388250289207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5"/>
        <c:dLbl>
          <c:idx val="0"/>
          <c:layout>
            <c:manualLayout>
              <c:x val="-1.3269639065817409E-3"/>
              <c:y val="2.0073411786127441E-3"/>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6"/>
        <c:dLbl>
          <c:idx val="0"/>
          <c:layout>
            <c:manualLayout>
              <c:x val="-4.8654781177146472E-17"/>
              <c:y val="-6.0220235358383056E-3"/>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7"/>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73591B8-BEC0-4E98-B2B6-A815E5BB404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48"/>
        <c:dLbl>
          <c:idx val="0"/>
          <c:layout>
            <c:manualLayout>
              <c:x val="-9.7309562354292944E-17"/>
              <c:y val="-4.2154164750867619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49"/>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49A0A380-A572-4EAC-AFE5-E238090F2825}"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0"/>
        <c:dLbl>
          <c:idx val="0"/>
          <c:layout>
            <c:manualLayout>
              <c:x val="0"/>
              <c:y val="-4.4161505929480441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1"/>
        <c:dLbl>
          <c:idx val="0"/>
          <c:layout>
            <c:manualLayout>
              <c:x val="0"/>
              <c:y val="-2.007341178612744E-2"/>
            </c:manualLayout>
          </c:layout>
          <c:spPr>
            <a:solidFill>
              <a:schemeClr val="lt1"/>
            </a:solidFill>
            <a:ln w="12700" cap="flat" cmpd="sng" algn="ctr">
              <a:solidFill>
                <a:schemeClr val="accent6"/>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2"/>
        <c:spPr>
          <a:solidFill>
            <a:schemeClr val="accent3"/>
          </a:solidFill>
          <a:ln>
            <a:noFill/>
          </a:ln>
          <a:effectLst/>
        </c:spPr>
        <c:marker>
          <c:symbol val="none"/>
        </c:marker>
        <c:dLbl>
          <c:idx val="0"/>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3"/>
        <c:spPr>
          <a:solidFill>
            <a:schemeClr val="accent3"/>
          </a:solidFill>
          <a:ln>
            <a:noFill/>
          </a:ln>
          <a:effectLst/>
        </c:spPr>
        <c:dLbl>
          <c:idx val="0"/>
          <c:layout>
            <c:manualLayout>
              <c:x val="2.6539278131634332E-3"/>
              <c:y val="-4.0146823572254882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4"/>
        <c:spPr>
          <a:solidFill>
            <a:schemeClr val="accent3"/>
          </a:solidFill>
          <a:ln>
            <a:noFill/>
          </a:ln>
          <a:effectLst/>
        </c:spPr>
        <c:dLbl>
          <c:idx val="0"/>
          <c:layout>
            <c:manualLayout>
              <c:x val="5.3078556263269636E-3"/>
              <c:y val="-2.0073411786127441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5"/>
        <c:spPr>
          <a:solidFill>
            <a:schemeClr val="accent3"/>
          </a:solidFill>
          <a:ln>
            <a:noFill/>
          </a:ln>
          <a:effectLst/>
        </c:spPr>
        <c:dLbl>
          <c:idx val="0"/>
          <c:layout>
            <c:manualLayout>
              <c:x val="0"/>
              <c:y val="-1.0036705893063793E-2"/>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6"/>
        <c:spPr>
          <a:solidFill>
            <a:schemeClr val="accent3"/>
          </a:solidFill>
          <a:ln>
            <a:noFill/>
          </a:ln>
          <a:effectLst/>
        </c:spPr>
        <c:dLbl>
          <c:idx val="0"/>
          <c:layout>
            <c:manualLayout>
              <c:x val="3.9808917197452229E-3"/>
              <c:y val="-6.0220235358383056E-3"/>
            </c:manualLayout>
          </c:layout>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57"/>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5D4362A0-5570-4031-ABB0-B4EE4B4AE422}"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8"/>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134FEF66-3741-4133-A0CB-CAC2A8B2CCDF}"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59"/>
        <c:spPr>
          <a:solidFill>
            <a:schemeClr val="accent3"/>
          </a:solidFill>
          <a:ln>
            <a:noFill/>
          </a:ln>
          <a:effectLst/>
        </c:spPr>
        <c:dLbl>
          <c:idx val="0"/>
          <c:tx>
            <c:rich>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fld id="{9028F584-0CC4-4186-8E90-5FF01BA9BCCD}" type="CELLRANGE">
                  <a:rPr lang="en-US"/>
                  <a:pPr>
                    <a:defRPr sz="900" b="0" i="0" u="none" strike="noStrike" kern="1200" baseline="0">
                      <a:solidFill>
                        <a:schemeClr val="dk1"/>
                      </a:solidFill>
                      <a:latin typeface="+mn-lt"/>
                      <a:ea typeface="+mn-ea"/>
                      <a:cs typeface="+mn-cs"/>
                    </a:defRPr>
                  </a:pPr>
                  <a:t>[CELLRANGE]</a:t>
                </a:fld>
                <a:endParaRPr lang="en-US"/>
              </a:p>
            </c:rich>
          </c:tx>
          <c:spPr>
            <a:solidFill>
              <a:schemeClr val="lt1"/>
            </a:solidFill>
            <a:ln w="12700" cap="flat" cmpd="sng" algn="ctr">
              <a:solidFill>
                <a:schemeClr val="accent3"/>
              </a:solidFill>
              <a:prstDash val="solid"/>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60"/>
        <c:spPr>
          <a:solidFill>
            <a:schemeClr val="accent6">
              <a:lumMod val="40000"/>
              <a:lumOff val="60000"/>
            </a:schemeClr>
          </a:solidFill>
          <a:ln>
            <a:noFill/>
          </a:ln>
          <a:effectLst/>
        </c:spPr>
        <c:marker>
          <c:symbol val="none"/>
        </c:marke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61"/>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00C8B39-DD2C-4735-B9D0-3D4D17C941F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2"/>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2B5AF00-0DE8-40FB-9319-53C3BE65B21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3"/>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9F5A2078-8243-4297-A86F-71A333E09252}"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4"/>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1641244-6129-4703-BBB0-5DDB3A794F0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5"/>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504B202-1E01-4E9C-829A-53ACB92DA6E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6"/>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F9948B4-4CE2-4524-A8E1-1DBC40D5BB8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7"/>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64CD254-4486-4622-B512-03716BF7659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8"/>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72E8E9C-A981-4A75-94FF-EA9D640025B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69"/>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F994C67-97FA-456D-9B19-D6203AF6A4B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0"/>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97A13855-1C12-48FC-B601-7E1500FD33F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1"/>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B2E6A54-F746-426B-AD86-B0E75E3346D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2"/>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92CDEEA-9B2C-47BB-B46F-B5B96605611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3"/>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800D0E3-F8A0-4C59-87CC-B2777A05B44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4"/>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DEEAF16-C386-4432-9328-72E59530DBB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5"/>
        <c:spPr>
          <a:solidFill>
            <a:schemeClr val="accent6">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F7AE38B-9145-41B0-8A34-748C50B6CF4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6"/>
        <c:spPr>
          <a:solidFill>
            <a:schemeClr val="accent3">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pivotFmt>
      <c:pivotFmt>
        <c:idx val="7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48DA43A-97F8-4389-B417-36D255054A94}"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79"/>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8C22300-E335-4DC0-89B2-A339918334BA}"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0"/>
        <c:spPr>
          <a:solidFill>
            <a:schemeClr val="accent3">
              <a:lumMod val="40000"/>
              <a:lumOff val="6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81"/>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BEA6BEE-2655-4699-9F82-A195D956AF2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82"/>
        <c:spPr>
          <a:solidFill>
            <a:schemeClr val="accent3">
              <a:lumMod val="40000"/>
              <a:lumOff val="6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ext>
          </c:extLst>
        </c:dLbl>
      </c:pivotFmt>
      <c:pivotFmt>
        <c:idx val="83"/>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2D67C49F-B76E-4968-827A-85A448267CC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4"/>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D1E717C-8D6F-4E28-B702-D3818E30E37A}"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5"/>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5039835-5527-457C-8FA0-CDF8977247E6}"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6"/>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8645447-0917-43AB-A1E0-75723DC346E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7"/>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5AA36263-AA22-444F-ADA0-658D786203B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2166DE0-4D55-45DA-90EE-9A05863616D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89"/>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0816A8-9C3C-4B7D-AD1E-6CA1FE104F4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0"/>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14376C6-7729-4D0C-87AE-5E0B3176B0B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1"/>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2D1FD8B-5420-45A5-AA5A-3369EB6D1B6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2"/>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F4E3594-7EF7-4CED-B31A-DC9BC03C995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3"/>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8088198-CBDF-4D65-B732-2A3970FB15C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4"/>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792AFE53-4868-4509-9F5D-CB3F09C7C5A7}"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5"/>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335B2AB6-BC85-4867-BB51-9C9DC1B21A7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6"/>
        <c:spPr>
          <a:solidFill>
            <a:schemeClr val="accent3">
              <a:lumMod val="40000"/>
              <a:lumOff val="60000"/>
            </a:schemeClr>
          </a:solidFill>
          <a:ln>
            <a:noFill/>
          </a:ln>
          <a:effectLst/>
        </c:spPr>
        <c:dLbl>
          <c:idx val="0"/>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97"/>
        <c:spPr>
          <a:solidFill>
            <a:schemeClr val="accent3">
              <a:lumMod val="40000"/>
              <a:lumOff val="6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C14581A-B1F8-4E1A-A03A-D7EAA5AF57F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1"/>
            </c:ext>
          </c:extLst>
        </c:dLbl>
      </c:pivotFmt>
      <c:pivotFmt>
        <c:idx val="98"/>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11C8AE0-DAF7-4703-975F-5C8AE3AED42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99"/>
        <c:spPr>
          <a:solidFill>
            <a:schemeClr val="accent5">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1759A6E7-651B-46DE-8774-67D369BA97D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0"/>
        <c:spPr>
          <a:solidFill>
            <a:schemeClr val="accent3">
              <a:lumMod val="20000"/>
              <a:lumOff val="8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52355B9-9A4B-4237-9FEB-ACF49D6A611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1"/>
        <c:spPr>
          <a:solidFill>
            <a:schemeClr val="accent3">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6F9F4B58-D600-4CB1-80D3-092D7F16380D}"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2"/>
        <c:spPr>
          <a:solidFill>
            <a:schemeClr val="bg2">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8931CA48-518F-43AA-B79F-4BA53C87A49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3"/>
        <c:spPr>
          <a:solidFill>
            <a:schemeClr val="accent5"/>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407EAAEF-EBC8-4C1E-8BAA-A722C2EDA73E}"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4"/>
        <c:spPr>
          <a:solidFill>
            <a:srgbClr val="92D05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B1A5B434-4393-4A64-B39D-C9BA4C085F98}"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5"/>
        <c:spPr>
          <a:solidFill>
            <a:srgbClr val="FFC000"/>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ABE764D2-1B3E-4B7C-99DA-C520482AC19C}"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6"/>
        <c:spPr>
          <a:solidFill>
            <a:schemeClr val="accent6">
              <a:lumMod val="60000"/>
              <a:lumOff val="4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4EEB91A-DE00-4193-B910-6D9AB5896F49}"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7"/>
        <c:spPr>
          <a:solidFill>
            <a:schemeClr val="bg1">
              <a:lumMod val="8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F4667532-51F9-44AA-A03E-5A2EB197D75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8"/>
        <c:spPr>
          <a:solidFill>
            <a:schemeClr val="bg1">
              <a:lumMod val="6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1A5926C-0DAD-4CDB-979C-91CC26CDB2A0}"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09"/>
        <c:spPr>
          <a:solidFill>
            <a:schemeClr val="accent6">
              <a:lumMod val="75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97FB3E1-44AE-4C41-9BC7-8C74A77236C5}"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0"/>
        <c:spPr>
          <a:solidFill>
            <a:srgbClr val="006B99"/>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DF07A85E-3718-4079-ADF8-40A8D6540073}"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1"/>
        <c:spPr>
          <a:solidFill>
            <a:schemeClr val="accent6">
              <a:lumMod val="20000"/>
              <a:lumOff val="80000"/>
            </a:schemeClr>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C8A0D738-287B-4418-811D-ECC5376C2581}"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2"/>
        <c:spPr>
          <a:solidFill>
            <a:schemeClr val="accent6"/>
          </a:solidFill>
          <a:ln>
            <a:noFill/>
          </a:ln>
          <a:effectLst/>
        </c:spPr>
        <c:dLbl>
          <c:idx val="0"/>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fld id="{E7E0323E-4408-4CD8-8018-CB41722E354B}" type="CELLRANGE">
                  <a:rPr lang="en-US"/>
                  <a:pPr>
                    <a:defRPr sz="900" b="0" i="0" u="none" strike="noStrike" kern="1200" baseline="0">
                      <a:solidFill>
                        <a:schemeClr val="dk1">
                          <a:lumMod val="65000"/>
                          <a:lumOff val="35000"/>
                        </a:schemeClr>
                      </a:solidFill>
                      <a:latin typeface="+mn-lt"/>
                      <a:ea typeface="+mn-ea"/>
                      <a:cs typeface="+mn-cs"/>
                    </a:defRPr>
                  </a:pPr>
                  <a:t>[CELLRANGE]</a:t>
                </a:fld>
                <a:endParaRPr lang="en-US"/>
              </a:p>
            </c:rich>
          </c:tx>
          <c:spPr>
            <a:solidFill>
              <a:sysClr val="window" lastClr="FFFFFF"/>
            </a:solidFill>
            <a:ln>
              <a:solidFill>
                <a:srgbClr val="19172B">
                  <a:lumMod val="25000"/>
                  <a:lumOff val="75000"/>
                </a:srgb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xForSave val="1"/>
              <c15:showDataLabelsRange val="1"/>
            </c:ext>
          </c:extLst>
        </c:dLbl>
      </c:pivotFmt>
      <c:pivotFmt>
        <c:idx val="113"/>
        <c:spPr>
          <a:solidFill>
            <a:schemeClr val="accent3">
              <a:lumMod val="40000"/>
              <a:lumOff val="60000"/>
            </a:schemeClr>
          </a:solidFill>
          <a:ln>
            <a:noFill/>
          </a:ln>
          <a:effectLst/>
        </c:spPr>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1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1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72EF227-EE92-45FF-B853-D2883B36F0E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1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4921C8B-A636-40A3-86F7-D066CCC019A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0"/>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1C73D62-8C27-466D-8FAD-B2886C73857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D46874A-D855-4E9C-809C-9F7EE25D1F3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51F6CB6-9637-4EB2-8B7B-4635F84EE68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92110F1-B407-49FF-A4AA-9FA603C9000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5DC6528-0C83-4B5D-A47C-4597FC1DF65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5"/>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55782885-643B-4043-B104-7A333079B298}"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6"/>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8CDC209-5B26-4D7E-81D8-8584247170FC}"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7"/>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A734EE6-504E-4E46-B3A7-B3504ED938D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8"/>
        <c:dLbl>
          <c:idx val="0"/>
          <c:tx>
            <c:rich>
              <a:bodyPr/>
              <a:lstStyle/>
              <a:p>
                <a:fld id="{B3503456-6DAF-4F3D-92DC-FFF5265A251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29"/>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6C827A5-1DFC-479F-8F9A-FF797ED2A8A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0"/>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DEA7240-17C0-46E4-ACB1-12CB86E4F8D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1"/>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8E1007C-93A1-4EAA-A415-A6D4CE6DC06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2"/>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0902C7BB-9749-44F5-AFDB-BE7C84B5856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3"/>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7CFD835-B157-4095-B16B-7551C2CC2FB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4"/>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A7E8E5B-DCB2-467E-A9A0-127A597CA43E}"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5"/>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B9880B1-2F2A-4548-8B8E-C97D922064C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6"/>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B7545D4-A722-44D4-8284-D479350C508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3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39"/>
        <c:dLbl>
          <c:idx val="0"/>
          <c:tx>
            <c:rich>
              <a:bodyPr/>
              <a:lstStyle/>
              <a:p>
                <a:fld id="{CCCD336A-5680-4464-9540-65CE19D7DBB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0"/>
        <c:dLbl>
          <c:idx val="0"/>
          <c:tx>
            <c:rich>
              <a:bodyPr/>
              <a:lstStyle/>
              <a:p>
                <a:fld id="{347A36B6-9C6E-4820-9C7A-D6B2C7AAD70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1"/>
        <c:dLbl>
          <c:idx val="0"/>
          <c:tx>
            <c:rich>
              <a:bodyPr/>
              <a:lstStyle/>
              <a:p>
                <a:fld id="{3EB9B3B1-CA1C-4056-BB65-128E5915BD1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C9C70038-EB32-4CF3-B37E-7CAA12C86B1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60096052-F3C5-46CD-AFC1-B94734C3FA0F}"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F49FFB3-AE65-4B43-A776-773CE48D70B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9A9A150-7EE4-4FDC-A17A-4E9994FA4F28}"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6"/>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CAE7A32-6099-4AAC-8E7C-E310E1A023A0}"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BE096E0A-8E36-4C25-A774-349A28805755}"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49"/>
        <c:spPr>
          <a:solidFill>
            <a:schemeClr val="accent1"/>
          </a:solidFill>
          <a:ln>
            <a:noFill/>
          </a:ln>
          <a:effectLst/>
        </c:spPr>
      </c:pivotFmt>
      <c:pivotFmt>
        <c:idx val="15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5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C23014A-7AC9-40F1-AACB-27B8033CB908}"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B128A57-2C2A-46F8-9A83-AEAB7B8C671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3"/>
        <c:spPr>
          <a:solidFill>
            <a:schemeClr val="accent1"/>
          </a:solidFill>
          <a:ln>
            <a:noFill/>
          </a:ln>
          <a:effectLst/>
        </c:spPr>
      </c:pivotFmt>
      <c:pivotFmt>
        <c:idx val="154"/>
        <c:spPr>
          <a:solidFill>
            <a:schemeClr val="accent1"/>
          </a:solidFill>
          <a:ln>
            <a:noFill/>
          </a:ln>
          <a:effectLst/>
        </c:spPr>
      </c:pivotFmt>
      <c:pivotFmt>
        <c:idx val="15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EB86A50-5914-4EC5-9DCB-48B17EF83C1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6"/>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98B9D0FD-482E-412E-AD43-63549DB4F269}"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57"/>
      </c:pivotFmt>
      <c:pivotFmt>
        <c:idx val="158"/>
      </c:pivotFmt>
      <c:pivotFmt>
        <c:idx val="15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FB76013-E3BD-4AAB-B647-260F219E17E7}"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DataLabelsRange val="1"/>
            </c:ext>
          </c:extLst>
        </c:dLbl>
      </c:pivotFmt>
      <c:pivotFmt>
        <c:idx val="16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92642A0-D03F-43FD-9488-4AD35020D12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F247E34-6929-4E3C-BFB6-946FE8EA42A3}"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5"/>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2EED56C9-502C-4119-B376-15F238A3B254}"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6"/>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46CC003E-56A7-4528-805C-F5750F904191}"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7"/>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D6A7524-3D8D-4AC3-B7A3-0E18D1A9EAFA}"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8"/>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F885B814-3692-4A1B-AA44-D3333D3D5A96}"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69"/>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7DCAC25A-7A3E-4BD9-AACE-2CFAAACBC5DF}"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70"/>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E32F7C2-3E50-4DCD-9AEF-8811C732EE0B}"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71"/>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852C7AE0-FFAB-450F-A2C8-639DE59C6450}"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Lst>
        </c:dLbl>
      </c:pivotFmt>
      <c:pivotFmt>
        <c:idx val="172"/>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A7ADDFB8-54F9-4129-8683-F8808544306B}" type="CELLRANGE">
                  <a:rPr lang="en-US"/>
                  <a:pPr>
                    <a:defRPr sz="900" b="0" i="0" u="none" strike="noStrike" kern="1200" baseline="0">
                      <a:solidFill>
                        <a:schemeClr val="tx1">
                          <a:lumMod val="75000"/>
                          <a:lumOff val="25000"/>
                        </a:schemeClr>
                      </a:solidFill>
                      <a:latin typeface="+mn-lt"/>
                      <a:ea typeface="+mn-ea"/>
                      <a:cs typeface="+mn-cs"/>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73"/>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14F32343-78DE-4C2B-87A5-73A6A68C8D3E}"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
        <c:idx val="174"/>
        <c:spPr>
          <a:solidFill>
            <a:schemeClr val="accent1"/>
          </a:solidFill>
          <a:ln>
            <a:noFill/>
          </a:ln>
          <a:effectLst/>
        </c:spPr>
        <c:dLbl>
          <c:idx val="0"/>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fld id="{E96705E2-E2A8-4BF3-A619-AF366E3369A8}"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pivotFmt>
    </c:pivotFmts>
    <c:plotArea>
      <c:layout/>
      <c:barChart>
        <c:barDir val="bar"/>
        <c:grouping val="clustered"/>
        <c:varyColors val="0"/>
        <c:ser>
          <c:idx val="0"/>
          <c:order val="0"/>
          <c:tx>
            <c:strRef>
              <c:f>'ID Winter Potential'!$I$6:$I$11</c:f>
              <c:strCache>
                <c:ptCount val="1"/>
                <c:pt idx="0">
                  <c:v>Winter Peak Reduction @Meter  (Therms)</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361F-43DA-9A99-B620F132BCF5}"/>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361F-43DA-9A99-B620F132BCF5}"/>
              </c:ext>
            </c:extLst>
          </c:dPt>
          <c:dPt>
            <c:idx val="2"/>
            <c:invertIfNegative val="0"/>
            <c:bubble3D val="0"/>
            <c:extLst>
              <c:ext xmlns:c16="http://schemas.microsoft.com/office/drawing/2014/chart" uri="{C3380CC4-5D6E-409C-BE32-E72D297353CC}">
                <c16:uniqueId val="{00000002-361F-43DA-9A99-B620F132BCF5}"/>
              </c:ext>
            </c:extLst>
          </c:dPt>
          <c:dPt>
            <c:idx val="3"/>
            <c:invertIfNegative val="0"/>
            <c:bubble3D val="0"/>
            <c:extLst>
              <c:ext xmlns:c16="http://schemas.microsoft.com/office/drawing/2014/chart" uri="{C3380CC4-5D6E-409C-BE32-E72D297353CC}">
                <c16:uniqueId val="{00000003-361F-43DA-9A99-B620F132BCF5}"/>
              </c:ext>
            </c:extLst>
          </c:dPt>
          <c:dPt>
            <c:idx val="4"/>
            <c:invertIfNegative val="0"/>
            <c:bubble3D val="0"/>
            <c:extLst>
              <c:ext xmlns:c16="http://schemas.microsoft.com/office/drawing/2014/chart" uri="{C3380CC4-5D6E-409C-BE32-E72D297353CC}">
                <c16:uniqueId val="{00000004-361F-43DA-9A99-B620F132BCF5}"/>
              </c:ext>
            </c:extLst>
          </c:dPt>
          <c:dPt>
            <c:idx val="5"/>
            <c:invertIfNegative val="0"/>
            <c:bubble3D val="0"/>
            <c:extLst>
              <c:ext xmlns:c16="http://schemas.microsoft.com/office/drawing/2014/chart" uri="{C3380CC4-5D6E-409C-BE32-E72D297353CC}">
                <c16:uniqueId val="{00000005-361F-43DA-9A99-B620F132BCF5}"/>
              </c:ext>
            </c:extLst>
          </c:dPt>
          <c:dPt>
            <c:idx val="6"/>
            <c:invertIfNegative val="0"/>
            <c:bubble3D val="0"/>
            <c:extLst>
              <c:ext xmlns:c16="http://schemas.microsoft.com/office/drawing/2014/chart" uri="{C3380CC4-5D6E-409C-BE32-E72D297353CC}">
                <c16:uniqueId val="{00000006-361F-43DA-9A99-B620F132BCF5}"/>
              </c:ext>
            </c:extLst>
          </c:dPt>
          <c:dPt>
            <c:idx val="7"/>
            <c:invertIfNegative val="0"/>
            <c:bubble3D val="0"/>
            <c:extLst>
              <c:ext xmlns:c16="http://schemas.microsoft.com/office/drawing/2014/chart" uri="{C3380CC4-5D6E-409C-BE32-E72D297353CC}">
                <c16:uniqueId val="{00000007-361F-43DA-9A99-B620F132BCF5}"/>
              </c:ext>
            </c:extLst>
          </c:dPt>
          <c:dPt>
            <c:idx val="8"/>
            <c:invertIfNegative val="0"/>
            <c:bubble3D val="0"/>
            <c:extLst>
              <c:ext xmlns:c16="http://schemas.microsoft.com/office/drawing/2014/chart" uri="{C3380CC4-5D6E-409C-BE32-E72D297353CC}">
                <c16:uniqueId val="{00000008-361F-43DA-9A99-B620F132BCF5}"/>
              </c:ext>
            </c:extLst>
          </c:dPt>
          <c:dPt>
            <c:idx val="9"/>
            <c:invertIfNegative val="0"/>
            <c:bubble3D val="0"/>
            <c:extLst>
              <c:ext xmlns:c16="http://schemas.microsoft.com/office/drawing/2014/chart" uri="{C3380CC4-5D6E-409C-BE32-E72D297353CC}">
                <c16:uniqueId val="{00000009-361F-43DA-9A99-B620F132BCF5}"/>
              </c:ext>
            </c:extLst>
          </c:dPt>
          <c:dPt>
            <c:idx val="10"/>
            <c:invertIfNegative val="0"/>
            <c:bubble3D val="0"/>
            <c:extLst>
              <c:ext xmlns:c16="http://schemas.microsoft.com/office/drawing/2014/chart" uri="{C3380CC4-5D6E-409C-BE32-E72D297353CC}">
                <c16:uniqueId val="{0000000A-361F-43DA-9A99-B620F132BCF5}"/>
              </c:ext>
            </c:extLst>
          </c:dPt>
          <c:dPt>
            <c:idx val="11"/>
            <c:invertIfNegative val="0"/>
            <c:bubble3D val="0"/>
            <c:extLst>
              <c:ext xmlns:c16="http://schemas.microsoft.com/office/drawing/2014/chart" uri="{C3380CC4-5D6E-409C-BE32-E72D297353CC}">
                <c16:uniqueId val="{0000000B-361F-43DA-9A99-B620F132BCF5}"/>
              </c:ext>
            </c:extLst>
          </c:dPt>
          <c:dPt>
            <c:idx val="12"/>
            <c:invertIfNegative val="0"/>
            <c:bubble3D val="0"/>
            <c:extLst>
              <c:ext xmlns:c16="http://schemas.microsoft.com/office/drawing/2014/chart" uri="{C3380CC4-5D6E-409C-BE32-E72D297353CC}">
                <c16:uniqueId val="{0000000C-361F-43DA-9A99-B620F132BCF5}"/>
              </c:ext>
            </c:extLst>
          </c:dPt>
          <c:dPt>
            <c:idx val="13"/>
            <c:invertIfNegative val="0"/>
            <c:bubble3D val="0"/>
            <c:extLst>
              <c:ext xmlns:c16="http://schemas.microsoft.com/office/drawing/2014/chart" uri="{C3380CC4-5D6E-409C-BE32-E72D297353CC}">
                <c16:uniqueId val="{0000000D-361F-43DA-9A99-B620F132BCF5}"/>
              </c:ext>
            </c:extLst>
          </c:dPt>
          <c:dPt>
            <c:idx val="14"/>
            <c:invertIfNegative val="0"/>
            <c:bubble3D val="0"/>
            <c:extLst>
              <c:ext xmlns:c16="http://schemas.microsoft.com/office/drawing/2014/chart" uri="{C3380CC4-5D6E-409C-BE32-E72D297353CC}">
                <c16:uniqueId val="{0000000E-361F-43DA-9A99-B620F132BCF5}"/>
              </c:ext>
            </c:extLst>
          </c:dPt>
          <c:dPt>
            <c:idx val="15"/>
            <c:invertIfNegative val="0"/>
            <c:bubble3D val="0"/>
            <c:extLst>
              <c:ext xmlns:c16="http://schemas.microsoft.com/office/drawing/2014/chart" uri="{C3380CC4-5D6E-409C-BE32-E72D297353CC}">
                <c16:uniqueId val="{0000000F-361F-43DA-9A99-B620F132BCF5}"/>
              </c:ext>
            </c:extLst>
          </c:dPt>
          <c:dLbls>
            <c:dLbl>
              <c:idx val="0"/>
              <c:tx>
                <c:rich>
                  <a:bodyPr/>
                  <a:lstStyle/>
                  <a:p>
                    <a:fld id="{852C7AE0-FFAB-450F-A2C8-639DE59C645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61F-43DA-9A99-B620F132BCF5}"/>
                </c:ext>
              </c:extLst>
            </c:dLbl>
            <c:dLbl>
              <c:idx val="1"/>
              <c:tx>
                <c:rich>
                  <a:bodyPr/>
                  <a:lstStyle/>
                  <a:p>
                    <a:fld id="{7DCAC25A-7A3E-4BD9-AACE-2CFAAACBC5D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61F-43DA-9A99-B620F132BCF5}"/>
                </c:ext>
              </c:extLst>
            </c:dLbl>
            <c:dLbl>
              <c:idx val="2"/>
              <c:tx>
                <c:rich>
                  <a:bodyPr/>
                  <a:lstStyle/>
                  <a:p>
                    <a:fld id="{14F32343-78DE-4C2B-87A5-73A6A68C8D3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61F-43DA-9A99-B620F132BCF5}"/>
                </c:ext>
              </c:extLst>
            </c:dLbl>
            <c:dLbl>
              <c:idx val="3"/>
              <c:tx>
                <c:rich>
                  <a:bodyPr/>
                  <a:lstStyle/>
                  <a:p>
                    <a:fld id="{1E32F7C2-3E50-4DCD-9AEF-8811C732EE0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61F-43DA-9A99-B620F132BCF5}"/>
                </c:ext>
              </c:extLst>
            </c:dLbl>
            <c:dLbl>
              <c:idx val="4"/>
              <c:tx>
                <c:rich>
                  <a:bodyPr/>
                  <a:lstStyle/>
                  <a:p>
                    <a:fld id="{E96705E2-E2A8-4BF3-A619-AF366E3369A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61F-43DA-9A99-B620F132BC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'ID Winter Potential'!$I$6:$I$11</c:f>
              <c:strCache>
                <c:ptCount val="5"/>
                <c:pt idx="0">
                  <c:v>Time-of-Use</c:v>
                </c:pt>
                <c:pt idx="1">
                  <c:v>Behavioral</c:v>
                </c:pt>
                <c:pt idx="2">
                  <c:v>Variable Peak Pricing</c:v>
                </c:pt>
                <c:pt idx="3">
                  <c:v>Third Party Contracts</c:v>
                </c:pt>
                <c:pt idx="4">
                  <c:v>DLC Smart Thermostats - BYOT</c:v>
                </c:pt>
              </c:strCache>
            </c:strRef>
          </c:cat>
          <c:val>
            <c:numRef>
              <c:f>'ID Winter Potential'!$I$6:$I$11</c:f>
              <c:numCache>
                <c:formatCode>_(* #,##0.0_);_(* \(#,##0.0\);_(* "-"??_);_(@_)</c:formatCode>
                <c:ptCount val="5"/>
                <c:pt idx="0">
                  <c:v>0</c:v>
                </c:pt>
                <c:pt idx="1">
                  <c:v>0</c:v>
                </c:pt>
                <c:pt idx="2">
                  <c:v>0</c:v>
                </c:pt>
                <c:pt idx="3">
                  <c:v>8.5229453107199316</c:v>
                </c:pt>
                <c:pt idx="4">
                  <c:v>1014.7815720914895</c:v>
                </c:pt>
              </c:numCache>
            </c:numRef>
          </c:val>
          <c:extLst>
            <c:ext xmlns:c15="http://schemas.microsoft.com/office/drawing/2012/chart" uri="{02D57815-91ED-43cb-92C2-25804820EDAC}">
              <c15:datalabelsRange>
                <c15:f>'ID Winter Potential'!$I$6:$I$11</c15:f>
                <c15:dlblRangeCache>
                  <c:ptCount val="6"/>
                  <c:pt idx="3">
                    <c:v>$6,663</c:v>
                  </c:pt>
                  <c:pt idx="4">
                    <c:v>$434</c:v>
                  </c:pt>
                </c15:dlblRangeCache>
              </c15:datalabelsRange>
            </c:ext>
            <c:ext xmlns:c16="http://schemas.microsoft.com/office/drawing/2014/chart" uri="{C3380CC4-5D6E-409C-BE32-E72D297353CC}">
              <c16:uniqueId val="{00000010-361F-43DA-9A99-B620F132BCF5}"/>
            </c:ext>
          </c:extLst>
        </c:ser>
        <c:dLbls>
          <c:dLblPos val="outEnd"/>
          <c:showLegendKey val="0"/>
          <c:showVal val="1"/>
          <c:showCatName val="0"/>
          <c:showSerName val="0"/>
          <c:showPercent val="0"/>
          <c:showBubbleSize val="0"/>
        </c:dLbls>
        <c:gapWidth val="70"/>
        <c:axId val="598066303"/>
        <c:axId val="598070047"/>
      </c:barChart>
      <c:catAx>
        <c:axId val="5980663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070047"/>
        <c:crosses val="autoZero"/>
        <c:auto val="1"/>
        <c:lblAlgn val="ctr"/>
        <c:lblOffset val="100"/>
        <c:noMultiLvlLbl val="0"/>
      </c:catAx>
      <c:valAx>
        <c:axId val="5980700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Seasonal Potential (MW)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0663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extLst>
                <c:ext xmlns:c15="http://schemas.microsoft.com/office/drawing/2012/chart" uri="{02D57815-91ED-43cb-92C2-25804820EDAC}">
                  <c15:fullRef>
                    <c15:sqref>'ID Levelized Cost 2035'!$D$16:$D$22</c15:sqref>
                  </c15:fullRef>
                </c:ext>
              </c:extLst>
              <c:f>'ID Levelized Cost 2035'!$D$16:$D$21</c:f>
              <c:strCache>
                <c:ptCount val="6"/>
                <c:pt idx="0">
                  <c:v>Behavioral</c:v>
                </c:pt>
                <c:pt idx="1">
                  <c:v>DLC Smart Thermostats - BYOT</c:v>
                </c:pt>
                <c:pt idx="2">
                  <c:v>Time-of-Use</c:v>
                </c:pt>
                <c:pt idx="3">
                  <c:v>Variable Peak Pricing</c:v>
                </c:pt>
                <c:pt idx="4">
                  <c:v>Third Party Contracts</c:v>
                </c:pt>
                <c:pt idx="5">
                  <c:v>0</c:v>
                </c:pt>
              </c:strCache>
            </c:strRef>
          </c:cat>
          <c:val>
            <c:numRef>
              <c:extLst>
                <c:ext xmlns:c15="http://schemas.microsoft.com/office/drawing/2012/chart" uri="{02D57815-91ED-43cb-92C2-25804820EDAC}">
                  <c15:fullRef>
                    <c15:sqref>'ID Levelized Cost 2035'!$E$16:$E$22</c15:sqref>
                  </c15:fullRef>
                </c:ext>
              </c:extLst>
              <c:f>'ID Levelized Cost 2035'!$E$16:$E$21</c:f>
              <c:numCache>
                <c:formatCode>"$"#,##0.00</c:formatCode>
                <c:ptCount val="6"/>
                <c:pt idx="0">
                  <c:v>0</c:v>
                </c:pt>
                <c:pt idx="1">
                  <c:v>533.79324164216712</c:v>
                </c:pt>
                <c:pt idx="2">
                  <c:v>0</c:v>
                </c:pt>
                <c:pt idx="3">
                  <c:v>0</c:v>
                </c:pt>
                <c:pt idx="4">
                  <c:v>0</c:v>
                </c:pt>
                <c:pt idx="5">
                  <c:v>0</c:v>
                </c:pt>
              </c:numCache>
            </c:numRef>
          </c:val>
          <c:extLst>
            <c:ext xmlns:c16="http://schemas.microsoft.com/office/drawing/2014/chart" uri="{C3380CC4-5D6E-409C-BE32-E72D297353CC}">
              <c16:uniqueId val="{00000000-14D3-44A6-8D6B-761F09565B8E}"/>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'ID Levelized Cost 2035'!$D$14:$E$14</c:f>
              <c:strCache>
                <c:ptCount val="2"/>
                <c:pt idx="0">
                  <c:v>Residential</c:v>
                </c:pt>
                <c:pt idx="1">
                  <c:v>Levelized $ / Winter Therms-year @ Gen 2026-2035</c:v>
                </c:pt>
              </c:strCache>
            </c:strRef>
          </c:tx>
          <c:layout>
            <c:manualLayout>
              <c:xMode val="edge"/>
              <c:yMode val="edge"/>
              <c:x val="0.17749368258207868"/>
              <c:y val="3.787183144097491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'ID Levelized Cost 2035'!$D$27:$E$27</c:f>
          <c:strCache>
            <c:ptCount val="2"/>
            <c:pt idx="0">
              <c:v>C&amp;I</c:v>
            </c:pt>
            <c:pt idx="1">
              <c:v>Levelized $ / Winter Therms-year @ Gen 2026-2035</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autoTitleDeleted val="0"/>
    <c:plotArea>
      <c:layout>
        <c:manualLayout>
          <c:layoutTarget val="inner"/>
          <c:xMode val="edge"/>
          <c:yMode val="edge"/>
          <c:x val="0.2709094167962634"/>
          <c:y val="0.12793312750103095"/>
          <c:w val="0.68137860719673438"/>
          <c:h val="0.72856405722379458"/>
        </c:manualLayout>
      </c:layout>
      <c:barChart>
        <c:barDir val="bar"/>
        <c:grouping val="clustered"/>
        <c:varyColors val="0"/>
        <c:ser>
          <c:idx val="1"/>
          <c:order val="0"/>
          <c:spPr>
            <a:solidFill>
              <a:schemeClr val="accent5"/>
            </a:solidFill>
            <a:ln>
              <a:noFill/>
            </a:ln>
            <a:effectLst/>
          </c:spPr>
          <c:invertIfNegative val="0"/>
          <c:cat>
            <c:strRef>
              <c:f>'ID Levelized Cost 2035'!$D$29:$D$35</c:f>
              <c:strCache>
                <c:ptCount val="6"/>
                <c:pt idx="0">
                  <c:v>Behavioral</c:v>
                </c:pt>
                <c:pt idx="1">
                  <c:v>DLC Smart Thermostats - BYOT</c:v>
                </c:pt>
                <c:pt idx="2">
                  <c:v>Time-of-Use</c:v>
                </c:pt>
                <c:pt idx="3">
                  <c:v>Variable Peak Pricing</c:v>
                </c:pt>
                <c:pt idx="4">
                  <c:v>Third Party Contracts</c:v>
                </c:pt>
                <c:pt idx="5">
                  <c:v>-</c:v>
                </c:pt>
              </c:strCache>
            </c:strRef>
          </c:cat>
          <c:val>
            <c:numRef>
              <c:f>'ID Levelized Cost 2035'!$E$29:$E$35</c:f>
              <c:numCache>
                <c:formatCode>"$"#,##0.00</c:formatCode>
                <c:ptCount val="7"/>
                <c:pt idx="0">
                  <c:v>0</c:v>
                </c:pt>
                <c:pt idx="1">
                  <c:v>161.07720397859288</c:v>
                </c:pt>
                <c:pt idx="2">
                  <c:v>0</c:v>
                </c:pt>
                <c:pt idx="3">
                  <c:v>0</c:v>
                </c:pt>
                <c:pt idx="4">
                  <c:v>6662.9601639411303</c:v>
                </c:pt>
                <c:pt idx="5">
                  <c:v>0</c:v>
                </c:pt>
              </c:numCache>
            </c:numRef>
          </c:val>
          <c:extLst>
            <c:ext xmlns:c16="http://schemas.microsoft.com/office/drawing/2014/chart" uri="{C3380CC4-5D6E-409C-BE32-E72D297353CC}">
              <c16:uniqueId val="{00000000-E795-437E-9C99-958A4712EAF2}"/>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'ID Levelized Cost 2035'!$D$27:$E$27</c:f>
              <c:strCache>
                <c:ptCount val="2"/>
                <c:pt idx="0">
                  <c:v>C&amp;I</c:v>
                </c:pt>
                <c:pt idx="1">
                  <c:v>Levelized $ / Winter Therms-year @ Gen 2026-2035</c:v>
                </c:pt>
              </c:strCache>
            </c:strRef>
          </c:tx>
          <c:layout>
            <c:manualLayout>
              <c:xMode val="edge"/>
              <c:yMode val="edge"/>
              <c:x val="0.35068274566056201"/>
              <c:y val="0.9182475546786450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f>'ID Levelized Cost 2035'!$D$3:$D$9</c:f>
              <c:strCache>
                <c:ptCount val="6"/>
                <c:pt idx="0">
                  <c:v>Behavioral</c:v>
                </c:pt>
                <c:pt idx="1">
                  <c:v>DLC Smart Thermostats - BYOT</c:v>
                </c:pt>
                <c:pt idx="2">
                  <c:v>Time-of-Use</c:v>
                </c:pt>
                <c:pt idx="3">
                  <c:v>Variable Peak Pricing</c:v>
                </c:pt>
                <c:pt idx="4">
                  <c:v>Third Party Contracts</c:v>
                </c:pt>
                <c:pt idx="5">
                  <c:v>0</c:v>
                </c:pt>
              </c:strCache>
            </c:strRef>
          </c:cat>
          <c:val>
            <c:numRef>
              <c:f>'ID Levelized Cost 2035'!$E$3:$E$9</c:f>
              <c:numCache>
                <c:formatCode>"$"#,##0.00</c:formatCode>
                <c:ptCount val="7"/>
                <c:pt idx="0">
                  <c:v>0</c:v>
                </c:pt>
                <c:pt idx="1">
                  <c:v>433.79508500379671</c:v>
                </c:pt>
                <c:pt idx="2">
                  <c:v>0</c:v>
                </c:pt>
                <c:pt idx="3">
                  <c:v>0</c:v>
                </c:pt>
                <c:pt idx="4">
                  <c:v>6662.9601639411303</c:v>
                </c:pt>
                <c:pt idx="5">
                  <c:v>0</c:v>
                </c:pt>
              </c:numCache>
            </c:numRef>
          </c:val>
          <c:extLst>
            <c:ext xmlns:c16="http://schemas.microsoft.com/office/drawing/2014/chart" uri="{C3380CC4-5D6E-409C-BE32-E72D297353CC}">
              <c16:uniqueId val="{00000000-92EA-4F8C-8474-E81C7C89678A}"/>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'ID Levelized Cost 2035'!$D$1:$E$1</c:f>
              <c:strCache>
                <c:ptCount val="2"/>
                <c:pt idx="0">
                  <c:v>Total Program</c:v>
                </c:pt>
                <c:pt idx="1">
                  <c:v>Levelized $ / Winter Therms-year @ Gen 2026-2035</c:v>
                </c:pt>
              </c:strCache>
            </c:strRef>
          </c:tx>
          <c:layout>
            <c:manualLayout>
              <c:xMode val="edge"/>
              <c:yMode val="edge"/>
              <c:x val="0.17963887420070443"/>
              <c:y val="2.991171209342497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extLst>
                <c:ext xmlns:c15="http://schemas.microsoft.com/office/drawing/2012/chart" uri="{02D57815-91ED-43cb-92C2-25804820EDAC}">
                  <c15:fullRef>
                    <c15:sqref>'ID Levelized Cost 2045'!$D$16:$D$22</c15:sqref>
                  </c15:fullRef>
                </c:ext>
              </c:extLst>
              <c:f>'ID Levelized Cost 2045'!$D$16:$D$21</c:f>
              <c:strCache>
                <c:ptCount val="6"/>
                <c:pt idx="0">
                  <c:v>Behavioral</c:v>
                </c:pt>
                <c:pt idx="1">
                  <c:v>DLC Smart Thermostats - BYOT</c:v>
                </c:pt>
                <c:pt idx="2">
                  <c:v>Time-of-Use</c:v>
                </c:pt>
                <c:pt idx="3">
                  <c:v>Variable Peak Pricing</c:v>
                </c:pt>
                <c:pt idx="4">
                  <c:v>Third Party Contracts</c:v>
                </c:pt>
                <c:pt idx="5">
                  <c:v>0</c:v>
                </c:pt>
              </c:strCache>
            </c:strRef>
          </c:cat>
          <c:val>
            <c:numRef>
              <c:extLst>
                <c:ext xmlns:c15="http://schemas.microsoft.com/office/drawing/2012/chart" uri="{02D57815-91ED-43cb-92C2-25804820EDAC}">
                  <c15:fullRef>
                    <c15:sqref>'ID Levelized Cost 2045'!$E$16:$E$22</c15:sqref>
                  </c15:fullRef>
                </c:ext>
              </c:extLst>
              <c:f>'ID Levelized Cost 2045'!$E$16:$E$21</c:f>
              <c:numCache>
                <c:formatCode>"$"#,##0.00</c:formatCode>
                <c:ptCount val="6"/>
                <c:pt idx="0">
                  <c:v>0</c:v>
                </c:pt>
                <c:pt idx="1">
                  <c:v>506.57602104637942</c:v>
                </c:pt>
                <c:pt idx="2">
                  <c:v>0</c:v>
                </c:pt>
                <c:pt idx="3">
                  <c:v>0</c:v>
                </c:pt>
                <c:pt idx="4">
                  <c:v>0</c:v>
                </c:pt>
                <c:pt idx="5">
                  <c:v>0</c:v>
                </c:pt>
              </c:numCache>
            </c:numRef>
          </c:val>
          <c:extLst>
            <c:ext xmlns:c16="http://schemas.microsoft.com/office/drawing/2014/chart" uri="{C3380CC4-5D6E-409C-BE32-E72D297353CC}">
              <c16:uniqueId val="{00000000-7DC1-4DC2-8F56-C6F2CAF8AB80}"/>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'ID Levelized Cost 2045'!$D$14:$E$14</c:f>
              <c:strCache>
                <c:ptCount val="2"/>
                <c:pt idx="0">
                  <c:v>Residential</c:v>
                </c:pt>
                <c:pt idx="1">
                  <c:v>Levelized $ / Winter Therms-year @ Gen 2026-2045</c:v>
                </c:pt>
              </c:strCache>
            </c:strRef>
          </c:tx>
          <c:layout>
            <c:manualLayout>
              <c:xMode val="edge"/>
              <c:yMode val="edge"/>
              <c:x val="0.17749368258207868"/>
              <c:y val="3.787183144097491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'ID Levelized Cost 2045'!$D$27:$E$27</c:f>
          <c:strCache>
            <c:ptCount val="2"/>
            <c:pt idx="0">
              <c:v>C&amp;I</c:v>
            </c:pt>
            <c:pt idx="1">
              <c:v>Levelized $ / Winter Therms-year @ Gen 2026-2045</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autoTitleDeleted val="0"/>
    <c:plotArea>
      <c:layout>
        <c:manualLayout>
          <c:layoutTarget val="inner"/>
          <c:xMode val="edge"/>
          <c:yMode val="edge"/>
          <c:x val="0.2709094167962634"/>
          <c:y val="0.12793312750103095"/>
          <c:w val="0.68137860719673438"/>
          <c:h val="0.72856405722379458"/>
        </c:manualLayout>
      </c:layout>
      <c:barChart>
        <c:barDir val="bar"/>
        <c:grouping val="clustered"/>
        <c:varyColors val="0"/>
        <c:ser>
          <c:idx val="1"/>
          <c:order val="0"/>
          <c:spPr>
            <a:solidFill>
              <a:schemeClr val="accent5"/>
            </a:solidFill>
            <a:ln>
              <a:noFill/>
            </a:ln>
            <a:effectLst/>
          </c:spPr>
          <c:invertIfNegative val="0"/>
          <c:cat>
            <c:strRef>
              <c:f>'ID Levelized Cost 2045'!$D$29:$D$35</c:f>
              <c:strCache>
                <c:ptCount val="6"/>
                <c:pt idx="0">
                  <c:v>Behavioral</c:v>
                </c:pt>
                <c:pt idx="1">
                  <c:v>DLC Smart Thermostats - BYOT</c:v>
                </c:pt>
                <c:pt idx="2">
                  <c:v>Time-of-Use</c:v>
                </c:pt>
                <c:pt idx="3">
                  <c:v>Variable Peak Pricing</c:v>
                </c:pt>
                <c:pt idx="4">
                  <c:v>Third Party Contracts</c:v>
                </c:pt>
                <c:pt idx="5">
                  <c:v>-</c:v>
                </c:pt>
              </c:strCache>
            </c:strRef>
          </c:cat>
          <c:val>
            <c:numRef>
              <c:f>'ID Levelized Cost 2045'!$E$29:$E$35</c:f>
              <c:numCache>
                <c:formatCode>"$"#,##0.00</c:formatCode>
                <c:ptCount val="7"/>
                <c:pt idx="0">
                  <c:v>0</c:v>
                </c:pt>
                <c:pt idx="1">
                  <c:v>154.66214723994273</c:v>
                </c:pt>
                <c:pt idx="2">
                  <c:v>0</c:v>
                </c:pt>
                <c:pt idx="3">
                  <c:v>0</c:v>
                </c:pt>
                <c:pt idx="4">
                  <c:v>6653.1656371748122</c:v>
                </c:pt>
                <c:pt idx="5">
                  <c:v>0</c:v>
                </c:pt>
              </c:numCache>
            </c:numRef>
          </c:val>
          <c:extLst>
            <c:ext xmlns:c16="http://schemas.microsoft.com/office/drawing/2014/chart" uri="{C3380CC4-5D6E-409C-BE32-E72D297353CC}">
              <c16:uniqueId val="{00000000-523A-4539-B41B-691FC70156B1}"/>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'ID Levelized Cost 2045'!$D$27:$E$27</c:f>
              <c:strCache>
                <c:ptCount val="2"/>
                <c:pt idx="0">
                  <c:v>C&amp;I</c:v>
                </c:pt>
                <c:pt idx="1">
                  <c:v>Levelized $ / Winter Therms-year @ Gen 2026-2045</c:v>
                </c:pt>
              </c:strCache>
            </c:strRef>
          </c:tx>
          <c:layout>
            <c:manualLayout>
              <c:xMode val="edge"/>
              <c:yMode val="edge"/>
              <c:x val="0.35068274566056201"/>
              <c:y val="0.9182475546786450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41248047452116"/>
          <c:y val="0.1030341672884587"/>
          <c:w val="0.78666905182758184"/>
          <c:h val="0.80570057753469404"/>
        </c:manualLayout>
      </c:layout>
      <c:barChart>
        <c:barDir val="bar"/>
        <c:grouping val="clustered"/>
        <c:varyColors val="0"/>
        <c:ser>
          <c:idx val="1"/>
          <c:order val="0"/>
          <c:spPr>
            <a:solidFill>
              <a:schemeClr val="accent5"/>
            </a:solidFill>
            <a:ln>
              <a:noFill/>
            </a:ln>
            <a:effectLst/>
          </c:spPr>
          <c:invertIfNegative val="0"/>
          <c:cat>
            <c:strRef>
              <c:f>'ID Levelized Cost 2045'!$D$3:$D$9</c:f>
              <c:strCache>
                <c:ptCount val="6"/>
                <c:pt idx="0">
                  <c:v>Behavioral</c:v>
                </c:pt>
                <c:pt idx="1">
                  <c:v>DLC Smart Thermostats - BYOT</c:v>
                </c:pt>
                <c:pt idx="2">
                  <c:v>Time-of-Use</c:v>
                </c:pt>
                <c:pt idx="3">
                  <c:v>Variable Peak Pricing</c:v>
                </c:pt>
                <c:pt idx="4">
                  <c:v>Third Party Contracts</c:v>
                </c:pt>
                <c:pt idx="5">
                  <c:v>0</c:v>
                </c:pt>
              </c:strCache>
            </c:strRef>
          </c:cat>
          <c:val>
            <c:numRef>
              <c:f>'ID Levelized Cost 2045'!$E$3:$E$9</c:f>
              <c:numCache>
                <c:formatCode>"$"#,##0.00</c:formatCode>
                <c:ptCount val="7"/>
                <c:pt idx="0">
                  <c:v>0</c:v>
                </c:pt>
                <c:pt idx="1">
                  <c:v>415.80218226559663</c:v>
                </c:pt>
                <c:pt idx="2">
                  <c:v>0</c:v>
                </c:pt>
                <c:pt idx="3">
                  <c:v>0</c:v>
                </c:pt>
                <c:pt idx="4">
                  <c:v>6653.1656371748122</c:v>
                </c:pt>
                <c:pt idx="5">
                  <c:v>0</c:v>
                </c:pt>
              </c:numCache>
            </c:numRef>
          </c:val>
          <c:extLst>
            <c:ext xmlns:c16="http://schemas.microsoft.com/office/drawing/2014/chart" uri="{C3380CC4-5D6E-409C-BE32-E72D297353CC}">
              <c16:uniqueId val="{00000000-E88E-4E2C-8E48-736E04FEF180}"/>
            </c:ext>
          </c:extLst>
        </c:ser>
        <c:dLbls>
          <c:showLegendKey val="0"/>
          <c:showVal val="0"/>
          <c:showCatName val="0"/>
          <c:showSerName val="0"/>
          <c:showPercent val="0"/>
          <c:showBubbleSize val="0"/>
        </c:dLbls>
        <c:gapWidth val="100"/>
        <c:axId val="439663200"/>
        <c:axId val="439663760"/>
      </c:barChart>
      <c:catAx>
        <c:axId val="439663200"/>
        <c:scaling>
          <c:orientation val="minMax"/>
        </c:scaling>
        <c:delete val="0"/>
        <c:axPos val="l"/>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760"/>
        <c:crosses val="autoZero"/>
        <c:auto val="1"/>
        <c:lblAlgn val="ctr"/>
        <c:lblOffset val="100"/>
        <c:noMultiLvlLbl val="0"/>
      </c:catAx>
      <c:valAx>
        <c:axId val="439663760"/>
        <c:scaling>
          <c:orientation val="minMax"/>
        </c:scaling>
        <c:delete val="0"/>
        <c:axPos val="b"/>
        <c:majorGridlines>
          <c:spPr>
            <a:ln w="9525" cap="flat" cmpd="sng" algn="ctr">
              <a:solidFill>
                <a:sysClr val="window" lastClr="FFFFFF">
                  <a:lumMod val="85000"/>
                </a:sysClr>
              </a:solidFill>
              <a:prstDash val="sysDash"/>
              <a:round/>
            </a:ln>
            <a:effectLst/>
          </c:spPr>
        </c:majorGridlines>
        <c:title>
          <c:tx>
            <c:strRef>
              <c:f>'ID Levelized Cost 2045'!$D$1:$E$1</c:f>
              <c:strCache>
                <c:ptCount val="2"/>
                <c:pt idx="0">
                  <c:v>Total Program</c:v>
                </c:pt>
                <c:pt idx="1">
                  <c:v>Levelized $ / Winter Therms-year @ Gen 2026-2045</c:v>
                </c:pt>
              </c:strCache>
            </c:strRef>
          </c:tx>
          <c:layout>
            <c:manualLayout>
              <c:xMode val="edge"/>
              <c:yMode val="edge"/>
              <c:x val="0.17963887420070443"/>
              <c:y val="2.991171209342497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title>
        <c:numFmt formatCode="&quot;$&quot;#,##0" sourceLinked="0"/>
        <c:majorTickMark val="out"/>
        <c:minorTickMark val="none"/>
        <c:tickLblPos val="nextTo"/>
        <c:spPr>
          <a:noFill/>
          <a:ln w="9525" cap="flat" cmpd="sng" algn="ctr">
            <a:solidFill>
              <a:sysClr val="window" lastClr="FFFFFF">
                <a:lumMod val="85000"/>
              </a:sys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en-US"/>
          </a:p>
        </c:txPr>
        <c:crossAx val="4396632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00000000000121" l="0.70000000000000062" r="0.70000000000000062" t="0.7500000000000121"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ClassValues!$E$171</c:f>
              <c:strCache>
                <c:ptCount val="1"/>
              </c:strCache>
            </c:strRef>
          </c:tx>
          <c:spPr>
            <a:solidFill>
              <a:schemeClr val="accent3"/>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ClassValues!$F$171:$AC$171</c15:sqref>
                  </c15:fullRef>
                </c:ext>
              </c:extLst>
              <c:f>ClassValues!$F$171</c:f>
              <c:numCache>
                <c:formatCode>General</c:formatCode>
                <c:ptCount val="1"/>
              </c:numCache>
            </c:numRef>
          </c:val>
          <c:extLst>
            <c:ext xmlns:c16="http://schemas.microsoft.com/office/drawing/2014/chart" uri="{C3380CC4-5D6E-409C-BE32-E72D297353CC}">
              <c16:uniqueId val="{00000002-50BB-4F73-A842-B0AB64A48667}"/>
            </c:ext>
          </c:extLst>
        </c:ser>
        <c:ser>
          <c:idx val="3"/>
          <c:order val="3"/>
          <c:tx>
            <c:strRef>
              <c:f>ClassValues!$E$172</c:f>
              <c:strCache>
                <c:ptCount val="1"/>
              </c:strCache>
            </c:strRef>
          </c:tx>
          <c:spPr>
            <a:solidFill>
              <a:schemeClr val="accent4"/>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ClassValues!$F$172:$AC$172</c15:sqref>
                  </c15:fullRef>
                </c:ext>
              </c:extLst>
              <c:f>ClassValues!$F$172</c:f>
              <c:numCache>
                <c:formatCode>General</c:formatCode>
                <c:ptCount val="1"/>
              </c:numCache>
            </c:numRef>
          </c:val>
          <c:extLst>
            <c:ext xmlns:c16="http://schemas.microsoft.com/office/drawing/2014/chart" uri="{C3380CC4-5D6E-409C-BE32-E72D297353CC}">
              <c16:uniqueId val="{00000003-50BB-4F73-A842-B0AB64A48667}"/>
            </c:ext>
          </c:extLst>
        </c:ser>
        <c:ser>
          <c:idx val="8"/>
          <c:order val="8"/>
          <c:tx>
            <c:strRef>
              <c:f>ClassValues!$E$177</c:f>
              <c:strCache>
                <c:ptCount val="1"/>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ClassValues!$F$177:$AC$177</c15:sqref>
                  </c15:fullRef>
                </c:ext>
              </c:extLst>
              <c:f>ClassValues!$F$177</c:f>
              <c:numCache>
                <c:formatCode>General</c:formatCode>
                <c:ptCount val="1"/>
              </c:numCache>
            </c:numRef>
          </c:val>
          <c:extLst>
            <c:ext xmlns:c16="http://schemas.microsoft.com/office/drawing/2014/chart" uri="{C3380CC4-5D6E-409C-BE32-E72D297353CC}">
              <c16:uniqueId val="{00000008-50BB-4F73-A842-B0AB64A48667}"/>
            </c:ext>
          </c:extLst>
        </c:ser>
        <c:ser>
          <c:idx val="9"/>
          <c:order val="9"/>
          <c:tx>
            <c:strRef>
              <c:f>ClassValues!$E$178</c:f>
              <c:strCache>
                <c:ptCount val="1"/>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ClassValues!$F$178:$AC$178</c15:sqref>
                  </c15:fullRef>
                </c:ext>
              </c:extLst>
              <c:f>ClassValues!$F$178</c:f>
              <c:numCache>
                <c:formatCode>General</c:formatCode>
                <c:ptCount val="1"/>
              </c:numCache>
            </c:numRef>
          </c:val>
          <c:extLst>
            <c:ext xmlns:c16="http://schemas.microsoft.com/office/drawing/2014/chart" uri="{C3380CC4-5D6E-409C-BE32-E72D297353CC}">
              <c16:uniqueId val="{00000009-50BB-4F73-A842-B0AB64A48667}"/>
            </c:ext>
          </c:extLst>
        </c:ser>
        <c:ser>
          <c:idx val="10"/>
          <c:order val="10"/>
          <c:tx>
            <c:strRef>
              <c:f>ClassValues!$E$179</c:f>
              <c:strCache>
                <c:ptCount val="1"/>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ClassValues!$F$179:$AC$179</c15:sqref>
                  </c15:fullRef>
                </c:ext>
              </c:extLst>
              <c:f>ClassValues!$F$179</c:f>
              <c:numCache>
                <c:formatCode>General</c:formatCode>
                <c:ptCount val="1"/>
              </c:numCache>
            </c:numRef>
          </c:val>
          <c:extLst>
            <c:ext xmlns:c16="http://schemas.microsoft.com/office/drawing/2014/chart" uri="{C3380CC4-5D6E-409C-BE32-E72D297353CC}">
              <c16:uniqueId val="{0000000A-50BB-4F73-A842-B0AB64A48667}"/>
            </c:ext>
          </c:extLst>
        </c:ser>
        <c:ser>
          <c:idx val="17"/>
          <c:order val="17"/>
          <c:tx>
            <c:strRef>
              <c:f>ClassValues!$E$186</c:f>
              <c:strCache>
                <c:ptCount val="1"/>
              </c:strCache>
            </c:strRef>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ClassValues!$F$186:$AC$186</c15:sqref>
                  </c15:fullRef>
                </c:ext>
              </c:extLst>
              <c:f>ClassValues!$F$186</c:f>
              <c:numCache>
                <c:formatCode>General</c:formatCode>
                <c:ptCount val="1"/>
              </c:numCache>
            </c:numRef>
          </c:val>
          <c:extLst>
            <c:ext xmlns:c16="http://schemas.microsoft.com/office/drawing/2014/chart" uri="{C3380CC4-5D6E-409C-BE32-E72D297353CC}">
              <c16:uniqueId val="{00000011-50BB-4F73-A842-B0AB64A48667}"/>
            </c:ext>
          </c:extLst>
        </c:ser>
        <c:ser>
          <c:idx val="18"/>
          <c:order val="18"/>
          <c:tx>
            <c:strRef>
              <c:f>ClassValues!$E$187</c:f>
              <c:strCache>
                <c:ptCount val="1"/>
              </c:strCache>
            </c:strRef>
          </c:tx>
          <c:spPr>
            <a:solidFill>
              <a:schemeClr val="accent1">
                <a:lumMod val="8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ClassValues!$F$187:$AC$187</c15:sqref>
                  </c15:fullRef>
                </c:ext>
              </c:extLst>
              <c:f>ClassValues!$F$187</c:f>
              <c:numCache>
                <c:formatCode>General</c:formatCode>
                <c:ptCount val="1"/>
              </c:numCache>
            </c:numRef>
          </c:val>
          <c:extLst>
            <c:ext xmlns:c16="http://schemas.microsoft.com/office/drawing/2014/chart" uri="{C3380CC4-5D6E-409C-BE32-E72D297353CC}">
              <c16:uniqueId val="{00000012-50BB-4F73-A842-B0AB64A48667}"/>
            </c:ext>
          </c:extLst>
        </c:ser>
        <c:ser>
          <c:idx val="19"/>
          <c:order val="19"/>
          <c:tx>
            <c:strRef>
              <c:f>ClassValues!$E$188</c:f>
              <c:strCache>
                <c:ptCount val="1"/>
              </c:strCache>
            </c:strRef>
          </c:tx>
          <c:spPr>
            <a:solidFill>
              <a:schemeClr val="accent2">
                <a:lumMod val="8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ClassValues!$F$188:$AC$188</c15:sqref>
                  </c15:fullRef>
                </c:ext>
              </c:extLst>
              <c:f>ClassValues!$F$188</c:f>
              <c:numCache>
                <c:formatCode>General</c:formatCode>
                <c:ptCount val="1"/>
              </c:numCache>
            </c:numRef>
          </c:val>
          <c:extLst>
            <c:ext xmlns:c16="http://schemas.microsoft.com/office/drawing/2014/chart" uri="{C3380CC4-5D6E-409C-BE32-E72D297353CC}">
              <c16:uniqueId val="{00000013-50BB-4F73-A842-B0AB64A48667}"/>
            </c:ext>
          </c:extLst>
        </c:ser>
        <c:ser>
          <c:idx val="24"/>
          <c:order val="24"/>
          <c:tx>
            <c:strRef>
              <c:f>ClassValues!$E$193</c:f>
              <c:strCache>
                <c:ptCount val="1"/>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ClassValues!$F$193:$AC$193</c15:sqref>
                  </c15:fullRef>
                </c:ext>
              </c:extLst>
              <c:f>ClassValues!$F$193</c:f>
              <c:numCache>
                <c:formatCode>General</c:formatCode>
                <c:ptCount val="1"/>
              </c:numCache>
            </c:numRef>
          </c:val>
          <c:extLst>
            <c:ext xmlns:c16="http://schemas.microsoft.com/office/drawing/2014/chart" uri="{C3380CC4-5D6E-409C-BE32-E72D297353CC}">
              <c16:uniqueId val="{00000020-50BB-4F73-A842-B0AB64A48667}"/>
            </c:ext>
          </c:extLst>
        </c:ser>
        <c:ser>
          <c:idx val="25"/>
          <c:order val="25"/>
          <c:tx>
            <c:strRef>
              <c:f>ClassValues!$E$194</c:f>
              <c:strCache>
                <c:ptCount val="1"/>
              </c:strCache>
            </c:strRef>
          </c:tx>
          <c:spPr>
            <a:solidFill>
              <a:schemeClr val="accent2">
                <a:lumMod val="60000"/>
                <a:lumOff val="4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ClassValues!$F$194:$AC$194</c15:sqref>
                  </c15:fullRef>
                </c:ext>
              </c:extLst>
              <c:f>ClassValues!$F$194</c:f>
              <c:numCache>
                <c:formatCode>General</c:formatCode>
                <c:ptCount val="1"/>
              </c:numCache>
            </c:numRef>
          </c:val>
          <c:extLst>
            <c:ext xmlns:c16="http://schemas.microsoft.com/office/drawing/2014/chart" uri="{C3380CC4-5D6E-409C-BE32-E72D297353CC}">
              <c16:uniqueId val="{00000021-50BB-4F73-A842-B0AB64A48667}"/>
            </c:ext>
          </c:extLst>
        </c:ser>
        <c:ser>
          <c:idx val="26"/>
          <c:order val="26"/>
          <c:tx>
            <c:strRef>
              <c:f>ClassValues!$E$195</c:f>
              <c:strCache>
                <c:ptCount val="1"/>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ClassValues!$F$168:$AC$168</c15:sqref>
                  </c15:fullRef>
                </c:ext>
              </c:extLst>
              <c:f>ClassValues!$F$168</c:f>
              <c:numCache>
                <c:formatCode>General</c:formatCode>
                <c:ptCount val="1"/>
              </c:numCache>
            </c:numRef>
          </c:cat>
          <c:val>
            <c:numRef>
              <c:extLst>
                <c:ext xmlns:c15="http://schemas.microsoft.com/office/drawing/2012/chart" uri="{02D57815-91ED-43cb-92C2-25804820EDAC}">
                  <c15:fullRef>
                    <c15:sqref>ClassValues!$F$195:$AC$195</c15:sqref>
                  </c15:fullRef>
                </c:ext>
              </c:extLst>
              <c:f>ClassValues!$F$195</c:f>
              <c:numCache>
                <c:formatCode>General</c:formatCode>
                <c:ptCount val="1"/>
              </c:numCache>
            </c:numRef>
          </c:val>
          <c:extLst>
            <c:ext xmlns:c16="http://schemas.microsoft.com/office/drawing/2014/chart" uri="{C3380CC4-5D6E-409C-BE32-E72D297353CC}">
              <c16:uniqueId val="{00000022-50BB-4F73-A842-B0AB64A48667}"/>
            </c:ext>
          </c:extLst>
        </c:ser>
        <c:dLbls>
          <c:showLegendKey val="0"/>
          <c:showVal val="0"/>
          <c:showCatName val="0"/>
          <c:showSerName val="0"/>
          <c:showPercent val="0"/>
          <c:showBubbleSize val="0"/>
        </c:dLbls>
        <c:gapWidth val="150"/>
        <c:axId val="2124335311"/>
        <c:axId val="2124332399"/>
        <c:extLst>
          <c:ext xmlns:c15="http://schemas.microsoft.com/office/drawing/2012/chart" uri="{02D57815-91ED-43cb-92C2-25804820EDAC}">
            <c15:filteredBarSeries>
              <c15:ser>
                <c:idx val="0"/>
                <c:order val="0"/>
                <c:tx>
                  <c:strRef>
                    <c:extLst>
                      <c:ext uri="{02D57815-91ED-43cb-92C2-25804820EDAC}">
                        <c15:formulaRef>
                          <c15:sqref>ClassValues!$E$169</c15:sqref>
                        </c15:formulaRef>
                      </c:ext>
                    </c:extLst>
                    <c:strCache>
                      <c:ptCount val="1"/>
                    </c:strCache>
                  </c:strRef>
                </c:tx>
                <c:spPr>
                  <a:solidFill>
                    <a:schemeClr val="accent1"/>
                  </a:solidFill>
                  <a:ln>
                    <a:noFill/>
                  </a:ln>
                  <a:effectLst/>
                </c:spPr>
                <c:invertIfNegative val="0"/>
                <c:cat>
                  <c:numRef>
                    <c:extLst>
                      <c:ext uri="{02D57815-91ED-43cb-92C2-25804820EDAC}">
                        <c15:fullRef>
                          <c15:sqref>ClassValues!$F$168:$AC$168</c15:sqref>
                        </c15:fullRef>
                        <c15:formulaRef>
                          <c15:sqref>ClassValues!$F$168</c15:sqref>
                        </c15:formulaRef>
                      </c:ext>
                    </c:extLst>
                    <c:numCache>
                      <c:formatCode>General</c:formatCode>
                      <c:ptCount val="1"/>
                    </c:numCache>
                  </c:numRef>
                </c:cat>
                <c:val>
                  <c:numRef>
                    <c:extLst>
                      <c:ext uri="{02D57815-91ED-43cb-92C2-25804820EDAC}">
                        <c15:fullRef>
                          <c15:sqref>ClassValues!$F$169:$AC$169</c15:sqref>
                        </c15:fullRef>
                        <c15:formulaRef>
                          <c15:sqref>ClassValues!$F$169</c15:sqref>
                        </c15:formulaRef>
                      </c:ext>
                    </c:extLst>
                    <c:numCache>
                      <c:formatCode>General</c:formatCode>
                      <c:ptCount val="1"/>
                    </c:numCache>
                  </c:numRef>
                </c:val>
                <c:extLst>
                  <c:ext xmlns:c16="http://schemas.microsoft.com/office/drawing/2014/chart" uri="{C3380CC4-5D6E-409C-BE32-E72D297353CC}">
                    <c16:uniqueId val="{00000000-50BB-4F73-A842-B0AB64A4866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ClassValues!$E$170</c15:sqref>
                        </c15:formulaRef>
                      </c:ext>
                    </c:extLst>
                    <c:strCache>
                      <c:ptCount val="1"/>
                    </c:strCache>
                  </c:strRef>
                </c:tx>
                <c:spPr>
                  <a:solidFill>
                    <a:schemeClr val="accent2"/>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ClassValues!$F$170:$AC$170</c15:sqref>
                        </c15:fullRef>
                        <c15:formulaRef>
                          <c15:sqref>ClassValues!$F$170</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1-50BB-4F73-A842-B0AB64A4866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ClassValues!$E$173</c15:sqref>
                        </c15:formulaRef>
                      </c:ext>
                    </c:extLst>
                    <c:strCache>
                      <c:ptCount val="1"/>
                    </c:strCache>
                  </c:strRef>
                </c:tx>
                <c:spPr>
                  <a:solidFill>
                    <a:schemeClr val="accent5"/>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ClassValues!$F$173:$AC$173</c15:sqref>
                        </c15:fullRef>
                        <c15:formulaRef>
                          <c15:sqref>ClassValues!$F$173</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4-50BB-4F73-A842-B0AB64A4866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ClassValues!$E$174</c15:sqref>
                        </c15:formulaRef>
                      </c:ext>
                    </c:extLst>
                    <c:strCache>
                      <c:ptCount val="1"/>
                    </c:strCache>
                  </c:strRef>
                </c:tx>
                <c:spPr>
                  <a:solidFill>
                    <a:schemeClr val="accent6"/>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ClassValues!$F$174:$AC$174</c15:sqref>
                        </c15:fullRef>
                        <c15:formulaRef>
                          <c15:sqref>ClassValues!$F$174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5-50BB-4F73-A842-B0AB64A4866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ClassValues!$E$175</c15:sqref>
                        </c15:formulaRef>
                      </c:ext>
                    </c:extLst>
                    <c:strCache>
                      <c:ptCount val="1"/>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ClassValues!$F$175:$AC$175</c15:sqref>
                        </c15:fullRef>
                        <c15:formulaRef>
                          <c15:sqref>ClassValues!$F$175</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6-50BB-4F73-A842-B0AB64A4866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ClassValues!$E$176</c15:sqref>
                        </c15:formulaRef>
                      </c:ext>
                    </c:extLst>
                    <c:strCache>
                      <c:ptCount val="1"/>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ClassValues!$F$176:$AC$176</c15:sqref>
                        </c15:fullRef>
                        <c15:formulaRef>
                          <c15:sqref>ClassValues!$F$176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7-50BB-4F73-A842-B0AB64A4866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ClassValues!$E$180</c15:sqref>
                        </c15:formulaRef>
                      </c:ext>
                    </c:extLst>
                    <c:strCache>
                      <c:ptCount val="1"/>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ClassValues!$F$180:$AC$180</c15:sqref>
                        </c15:fullRef>
                        <c15:formulaRef>
                          <c15:sqref>ClassValues!$F$180</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B-50BB-4F73-A842-B0AB64A4866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ClassValues!$E$181</c15:sqref>
                        </c15:formulaRef>
                      </c:ext>
                    </c:extLst>
                    <c:strCache>
                      <c:ptCount val="1"/>
                    </c:strCache>
                  </c:strRef>
                </c:tx>
                <c:spPr>
                  <a:solidFill>
                    <a:schemeClr val="accent1">
                      <a:lumMod val="80000"/>
                      <a:lumOff val="2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ClassValues!$F$181:$AC$181</c15:sqref>
                        </c15:fullRef>
                        <c15:formulaRef>
                          <c15:sqref>ClassValues!$F$181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C-50BB-4F73-A842-B0AB64A4866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ClassValues!$E$182</c15:sqref>
                        </c15:formulaRef>
                      </c:ext>
                    </c:extLst>
                    <c:strCache>
                      <c:ptCount val="1"/>
                    </c:strCache>
                  </c:strRef>
                </c:tx>
                <c:spPr>
                  <a:solidFill>
                    <a:schemeClr val="accent2">
                      <a:lumMod val="80000"/>
                      <a:lumOff val="2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ClassValues!$F$182:$AC$182</c15:sqref>
                        </c15:fullRef>
                        <c15:formulaRef>
                          <c15:sqref>ClassValues!$F$182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D-50BB-4F73-A842-B0AB64A4866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ClassValues!$E$183</c15:sqref>
                        </c15:formulaRef>
                      </c:ext>
                    </c:extLst>
                    <c:strCache>
                      <c:ptCount val="1"/>
                    </c:strCache>
                  </c:strRef>
                </c:tx>
                <c:spPr>
                  <a:solidFill>
                    <a:schemeClr val="accent3">
                      <a:lumMod val="80000"/>
                      <a:lumOff val="2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ClassValues!$F$183:$AC$183</c15:sqref>
                        </c15:fullRef>
                        <c15:formulaRef>
                          <c15:sqref>ClassValues!$F$183</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E-50BB-4F73-A842-B0AB64A4866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ClassValues!$E$184</c15:sqref>
                        </c15:formulaRef>
                      </c:ext>
                    </c:extLst>
                    <c:strCache>
                      <c:ptCount val="1"/>
                    </c:strCache>
                  </c:strRef>
                </c:tx>
                <c:spPr>
                  <a:solidFill>
                    <a:schemeClr val="accent4">
                      <a:lumMod val="80000"/>
                      <a:lumOff val="2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ClassValues!$F$184:$AC$184</c15:sqref>
                        </c15:fullRef>
                        <c15:formulaRef>
                          <c15:sqref>ClassValues!$F$184</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0F-50BB-4F73-A842-B0AB64A4866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ClassValues!$E$185</c15:sqref>
                        </c15:formulaRef>
                      </c:ext>
                    </c:extLst>
                    <c:strCache>
                      <c:ptCount val="1"/>
                    </c:strCache>
                  </c:strRef>
                </c:tx>
                <c:spPr>
                  <a:solidFill>
                    <a:schemeClr val="accent5">
                      <a:lumMod val="80000"/>
                      <a:lumOff val="2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ClassValues!$F$185:$AC$185</c15:sqref>
                        </c15:fullRef>
                        <c15:formulaRef>
                          <c15:sqref>ClassValues!$F$185</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0-50BB-4F73-A842-B0AB64A4866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ClassValues!$E$189</c15:sqref>
                        </c15:formulaRef>
                      </c:ext>
                    </c:extLst>
                    <c:strCache>
                      <c:ptCount val="1"/>
                    </c:strCache>
                  </c:strRef>
                </c:tx>
                <c:spPr>
                  <a:solidFill>
                    <a:schemeClr val="accent3">
                      <a:lumMod val="8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ClassValues!$F$189:$AC$189</c15:sqref>
                        </c15:fullRef>
                        <c15:formulaRef>
                          <c15:sqref>ClassValues!$F$189</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4-50BB-4F73-A842-B0AB64A48667}"/>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ClassValues!$E$190</c15:sqref>
                        </c15:formulaRef>
                      </c:ext>
                    </c:extLst>
                    <c:strCache>
                      <c:ptCount val="1"/>
                    </c:strCache>
                  </c:strRef>
                </c:tx>
                <c:spPr>
                  <a:solidFill>
                    <a:schemeClr val="accent4">
                      <a:lumMod val="8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ClassValues!$F$190:$AC$190</c15:sqref>
                        </c15:fullRef>
                        <c15:formulaRef>
                          <c15:sqref>ClassValues!$F$190</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5-50BB-4F73-A842-B0AB64A48667}"/>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ClassValues!$E$191</c15:sqref>
                        </c15:formulaRef>
                      </c:ext>
                    </c:extLst>
                    <c:strCache>
                      <c:ptCount val="1"/>
                    </c:strCache>
                  </c:strRef>
                </c:tx>
                <c:spPr>
                  <a:solidFill>
                    <a:schemeClr val="accent5">
                      <a:lumMod val="8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ClassValues!$F$191:$AC$191</c15:sqref>
                        </c15:fullRef>
                        <c15:formulaRef>
                          <c15:sqref>ClassValues!$F$191</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6-50BB-4F73-A842-B0AB64A48667}"/>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ClassValues!$E$192</c15:sqref>
                        </c15:formulaRef>
                      </c:ext>
                    </c:extLst>
                    <c:strCache>
                      <c:ptCount val="1"/>
                    </c:strCache>
                  </c:strRef>
                </c:tx>
                <c:spPr>
                  <a:solidFill>
                    <a:schemeClr val="accent6">
                      <a:lumMod val="8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ClassValues!$F$192:$AC$192</c15:sqref>
                        </c15:fullRef>
                        <c15:formulaRef>
                          <c15:sqref>ClassValues!$F$192</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17-50BB-4F73-A842-B0AB64A48667}"/>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ClassValues!$E$196</c15:sqref>
                        </c15:formulaRef>
                      </c:ext>
                    </c:extLst>
                    <c:strCache>
                      <c:ptCount val="1"/>
                    </c:strCache>
                  </c:strRef>
                </c:tx>
                <c:spPr>
                  <a:solidFill>
                    <a:schemeClr val="accent4">
                      <a:lumMod val="60000"/>
                      <a:lumOff val="4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ClassValues!$F$196:$AC$196</c15:sqref>
                        </c15:fullRef>
                        <c15:formulaRef>
                          <c15:sqref>ClassValues!$F$196</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23-50BB-4F73-A842-B0AB64A48667}"/>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ClassValues!$E$197</c15:sqref>
                        </c15:formulaRef>
                      </c:ext>
                    </c:extLst>
                    <c:strCache>
                      <c:ptCount val="1"/>
                    </c:strCache>
                  </c:strRef>
                </c:tx>
                <c:spPr>
                  <a:solidFill>
                    <a:schemeClr val="accent5">
                      <a:lumMod val="60000"/>
                      <a:lumOff val="4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ClassValues!$F$197:$AC$197</c15:sqref>
                        </c15:fullRef>
                        <c15:formulaRef>
                          <c15:sqref>ClassValues!$F$197</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24-50BB-4F73-A842-B0AB64A48667}"/>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ClassValues!$E$198</c15:sqref>
                        </c15:formulaRef>
                      </c:ext>
                    </c:extLst>
                    <c:strCache>
                      <c:ptCount val="1"/>
                    </c:strCache>
                  </c:strRef>
                </c:tx>
                <c:spPr>
                  <a:solidFill>
                    <a:schemeClr val="accent6">
                      <a:lumMod val="60000"/>
                      <a:lumOff val="4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ClassValues!$F$198:$AC$198</c15:sqref>
                        </c15:fullRef>
                        <c15:formulaRef>
                          <c15:sqref>ClassValues!$F$198</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25-50BB-4F73-A842-B0AB64A48667}"/>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ClassValues!$E$199</c15:sqref>
                        </c15:formulaRef>
                      </c:ext>
                    </c:extLst>
                    <c:strCache>
                      <c:ptCount val="1"/>
                    </c:strCache>
                  </c:strRef>
                </c:tx>
                <c:spPr>
                  <a:solidFill>
                    <a:schemeClr val="accent1">
                      <a:lumMod val="50000"/>
                    </a:schemeClr>
                  </a:solidFill>
                  <a:ln>
                    <a:noFill/>
                  </a:ln>
                  <a:effectLst/>
                </c:spPr>
                <c:invertIfNegative val="0"/>
                <c:cat>
                  <c:numRef>
                    <c:extLst>
                      <c:ext xmlns:c15="http://schemas.microsoft.com/office/drawing/2012/chart" uri="{02D57815-91ED-43cb-92C2-25804820EDAC}">
                        <c15:fullRef>
                          <c15:sqref>ClassValues!$F$168:$AC$168</c15:sqref>
                        </c15:fullRef>
                        <c15:formulaRef>
                          <c15:sqref>ClassValues!$F$168</c15:sqref>
                        </c15:formulaRef>
                      </c:ext>
                    </c:extLst>
                    <c:numCache>
                      <c:formatCode>General</c:formatCode>
                      <c:ptCount val="1"/>
                    </c:numCache>
                  </c:numRef>
                </c:cat>
                <c:val>
                  <c:numRef>
                    <c:extLst>
                      <c:ext xmlns:c15="http://schemas.microsoft.com/office/drawing/2012/chart" uri="{02D57815-91ED-43cb-92C2-25804820EDAC}">
                        <c15:fullRef>
                          <c15:sqref>ClassValues!$F$199:$AC$199</c15:sqref>
                        </c15:fullRef>
                        <c15:formulaRef>
                          <c15:sqref>ClassValues!$F$199</c15:sqref>
                        </c15:formulaRef>
                      </c:ext>
                    </c:extLst>
                    <c:numCache>
                      <c:formatCode>General</c:formatCode>
                      <c:ptCount val="1"/>
                    </c:numCache>
                  </c:numRef>
                </c:val>
                <c:extLst xmlns:c15="http://schemas.microsoft.com/office/drawing/2012/chart">
                  <c:ext xmlns:c16="http://schemas.microsoft.com/office/drawing/2014/chart" uri="{C3380CC4-5D6E-409C-BE32-E72D297353CC}">
                    <c16:uniqueId val="{00000026-50BB-4F73-A842-B0AB64A48667}"/>
                  </c:ext>
                </c:extLst>
              </c15:ser>
            </c15:filteredBarSeries>
          </c:ext>
        </c:extLst>
      </c:barChart>
      <c:catAx>
        <c:axId val="2124335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332399"/>
        <c:crosses val="autoZero"/>
        <c:auto val="1"/>
        <c:lblAlgn val="ctr"/>
        <c:lblOffset val="100"/>
        <c:noMultiLvlLbl val="0"/>
      </c:catAx>
      <c:valAx>
        <c:axId val="2124332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335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Values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ClassValues!$E$202</c:f>
              <c:strCache>
                <c:ptCount val="1"/>
              </c:strCache>
            </c:strRef>
          </c:tx>
          <c:spPr>
            <a:ln w="28575" cap="rnd">
              <a:solidFill>
                <a:schemeClr val="accent1"/>
              </a:solidFill>
              <a:round/>
            </a:ln>
            <a:effectLst/>
          </c:spPr>
          <c:marker>
            <c:symbol val="none"/>
          </c:marker>
          <c:cat>
            <c:numRef>
              <c:f>ClassValues!$F$168:$AC$168</c:f>
              <c:numCache>
                <c:formatCode>General</c:formatCode>
                <c:ptCount val="24"/>
              </c:numCache>
            </c:numRef>
          </c:cat>
          <c:val>
            <c:numRef>
              <c:f>ClassValues!$F$202:$AC$202</c:f>
              <c:numCache>
                <c:formatCode>General</c:formatCode>
                <c:ptCount val="24"/>
              </c:numCache>
            </c:numRef>
          </c:val>
          <c:smooth val="0"/>
          <c:extLst>
            <c:ext xmlns:c16="http://schemas.microsoft.com/office/drawing/2014/chart" uri="{C3380CC4-5D6E-409C-BE32-E72D297353CC}">
              <c16:uniqueId val="{00000000-1D0B-4D28-AC31-6759262DECA1}"/>
            </c:ext>
          </c:extLst>
        </c:ser>
        <c:ser>
          <c:idx val="1"/>
          <c:order val="1"/>
          <c:tx>
            <c:strRef>
              <c:f>ClassValues!$E$203</c:f>
              <c:strCache>
                <c:ptCount val="1"/>
              </c:strCache>
            </c:strRef>
          </c:tx>
          <c:spPr>
            <a:ln w="28575" cap="rnd">
              <a:solidFill>
                <a:schemeClr val="accent2"/>
              </a:solidFill>
              <a:round/>
            </a:ln>
            <a:effectLst/>
          </c:spPr>
          <c:marker>
            <c:symbol val="none"/>
          </c:marker>
          <c:cat>
            <c:numRef>
              <c:f>ClassValues!$F$168:$AC$168</c:f>
              <c:numCache>
                <c:formatCode>General</c:formatCode>
                <c:ptCount val="24"/>
              </c:numCache>
            </c:numRef>
          </c:cat>
          <c:val>
            <c:numRef>
              <c:f>ClassValues!$F$203:$AC$203</c:f>
              <c:numCache>
                <c:formatCode>General</c:formatCode>
                <c:ptCount val="24"/>
              </c:numCache>
            </c:numRef>
          </c:val>
          <c:smooth val="0"/>
          <c:extLst>
            <c:ext xmlns:c16="http://schemas.microsoft.com/office/drawing/2014/chart" uri="{C3380CC4-5D6E-409C-BE32-E72D297353CC}">
              <c16:uniqueId val="{00000001-1D0B-4D28-AC31-6759262DECA1}"/>
            </c:ext>
          </c:extLst>
        </c:ser>
        <c:ser>
          <c:idx val="2"/>
          <c:order val="2"/>
          <c:tx>
            <c:strRef>
              <c:f>ClassValues!$E$204</c:f>
              <c:strCache>
                <c:ptCount val="1"/>
              </c:strCache>
            </c:strRef>
          </c:tx>
          <c:spPr>
            <a:ln w="28575" cap="rnd">
              <a:solidFill>
                <a:schemeClr val="accent3"/>
              </a:solidFill>
              <a:round/>
            </a:ln>
            <a:effectLst/>
          </c:spPr>
          <c:marker>
            <c:symbol val="none"/>
          </c:marker>
          <c:cat>
            <c:numRef>
              <c:f>ClassValues!$F$168:$AC$168</c:f>
              <c:numCache>
                <c:formatCode>General</c:formatCode>
                <c:ptCount val="24"/>
              </c:numCache>
            </c:numRef>
          </c:cat>
          <c:val>
            <c:numRef>
              <c:f>ClassValues!$F$204:$AC$204</c:f>
              <c:numCache>
                <c:formatCode>General</c:formatCode>
                <c:ptCount val="24"/>
              </c:numCache>
            </c:numRef>
          </c:val>
          <c:smooth val="0"/>
          <c:extLst>
            <c:ext xmlns:c16="http://schemas.microsoft.com/office/drawing/2014/chart" uri="{C3380CC4-5D6E-409C-BE32-E72D297353CC}">
              <c16:uniqueId val="{00000002-1D0B-4D28-AC31-6759262DECA1}"/>
            </c:ext>
          </c:extLst>
        </c:ser>
        <c:ser>
          <c:idx val="3"/>
          <c:order val="3"/>
          <c:tx>
            <c:strRef>
              <c:f>ClassValues!$E$205</c:f>
              <c:strCache>
                <c:ptCount val="1"/>
              </c:strCache>
            </c:strRef>
          </c:tx>
          <c:spPr>
            <a:ln w="28575" cap="rnd">
              <a:solidFill>
                <a:schemeClr val="accent4"/>
              </a:solidFill>
              <a:round/>
            </a:ln>
            <a:effectLst/>
          </c:spPr>
          <c:marker>
            <c:symbol val="none"/>
          </c:marker>
          <c:cat>
            <c:numRef>
              <c:f>ClassValues!$F$168:$AC$168</c:f>
              <c:numCache>
                <c:formatCode>General</c:formatCode>
                <c:ptCount val="24"/>
              </c:numCache>
            </c:numRef>
          </c:cat>
          <c:val>
            <c:numRef>
              <c:f>ClassValues!$F$205:$AC$205</c:f>
              <c:numCache>
                <c:formatCode>General</c:formatCode>
                <c:ptCount val="24"/>
              </c:numCache>
            </c:numRef>
          </c:val>
          <c:smooth val="0"/>
          <c:extLst>
            <c:ext xmlns:c16="http://schemas.microsoft.com/office/drawing/2014/chart" uri="{C3380CC4-5D6E-409C-BE32-E72D297353CC}">
              <c16:uniqueId val="{00000003-1D0B-4D28-AC31-6759262DECA1}"/>
            </c:ext>
          </c:extLst>
        </c:ser>
        <c:ser>
          <c:idx val="4"/>
          <c:order val="4"/>
          <c:tx>
            <c:strRef>
              <c:f>ClassValues!$E$206</c:f>
              <c:strCache>
                <c:ptCount val="1"/>
              </c:strCache>
            </c:strRef>
          </c:tx>
          <c:spPr>
            <a:ln w="28575" cap="rnd">
              <a:solidFill>
                <a:schemeClr val="accent5"/>
              </a:solidFill>
              <a:round/>
            </a:ln>
            <a:effectLst/>
          </c:spPr>
          <c:marker>
            <c:symbol val="none"/>
          </c:marker>
          <c:cat>
            <c:numRef>
              <c:f>ClassValues!$F$168:$AC$168</c:f>
              <c:numCache>
                <c:formatCode>General</c:formatCode>
                <c:ptCount val="24"/>
              </c:numCache>
            </c:numRef>
          </c:cat>
          <c:val>
            <c:numRef>
              <c:f>ClassValues!$F$206:$AC$206</c:f>
              <c:numCache>
                <c:formatCode>General</c:formatCode>
                <c:ptCount val="24"/>
              </c:numCache>
            </c:numRef>
          </c:val>
          <c:smooth val="0"/>
          <c:extLst>
            <c:ext xmlns:c16="http://schemas.microsoft.com/office/drawing/2014/chart" uri="{C3380CC4-5D6E-409C-BE32-E72D297353CC}">
              <c16:uniqueId val="{00000004-1D0B-4D28-AC31-6759262DECA1}"/>
            </c:ext>
          </c:extLst>
        </c:ser>
        <c:ser>
          <c:idx val="5"/>
          <c:order val="5"/>
          <c:tx>
            <c:strRef>
              <c:f>ClassValues!$E$207</c:f>
              <c:strCache>
                <c:ptCount val="1"/>
              </c:strCache>
            </c:strRef>
          </c:tx>
          <c:spPr>
            <a:ln w="28575" cap="rnd">
              <a:solidFill>
                <a:schemeClr val="accent6"/>
              </a:solidFill>
              <a:round/>
            </a:ln>
            <a:effectLst/>
          </c:spPr>
          <c:marker>
            <c:symbol val="none"/>
          </c:marker>
          <c:cat>
            <c:numRef>
              <c:f>ClassValues!$F$168:$AC$168</c:f>
              <c:numCache>
                <c:formatCode>General</c:formatCode>
                <c:ptCount val="24"/>
              </c:numCache>
            </c:numRef>
          </c:cat>
          <c:val>
            <c:numRef>
              <c:f>ClassValues!$F$207:$AC$207</c:f>
              <c:numCache>
                <c:formatCode>General</c:formatCode>
                <c:ptCount val="24"/>
              </c:numCache>
            </c:numRef>
          </c:val>
          <c:smooth val="0"/>
          <c:extLst>
            <c:ext xmlns:c16="http://schemas.microsoft.com/office/drawing/2014/chart" uri="{C3380CC4-5D6E-409C-BE32-E72D297353CC}">
              <c16:uniqueId val="{00000005-1D0B-4D28-AC31-6759262DECA1}"/>
            </c:ext>
          </c:extLst>
        </c:ser>
        <c:ser>
          <c:idx val="6"/>
          <c:order val="6"/>
          <c:tx>
            <c:strRef>
              <c:f>ClassValues!$E$208</c:f>
              <c:strCache>
                <c:ptCount val="1"/>
              </c:strCache>
            </c:strRef>
          </c:tx>
          <c:spPr>
            <a:ln w="28575" cap="rnd">
              <a:solidFill>
                <a:schemeClr val="accent1">
                  <a:lumMod val="60000"/>
                </a:schemeClr>
              </a:solidFill>
              <a:round/>
            </a:ln>
            <a:effectLst/>
          </c:spPr>
          <c:marker>
            <c:symbol val="none"/>
          </c:marker>
          <c:cat>
            <c:numRef>
              <c:f>ClassValues!$F$168:$AC$168</c:f>
              <c:numCache>
                <c:formatCode>General</c:formatCode>
                <c:ptCount val="24"/>
              </c:numCache>
            </c:numRef>
          </c:cat>
          <c:val>
            <c:numRef>
              <c:f>ClassValues!$F$208:$AC$208</c:f>
              <c:numCache>
                <c:formatCode>General</c:formatCode>
                <c:ptCount val="24"/>
              </c:numCache>
            </c:numRef>
          </c:val>
          <c:smooth val="0"/>
          <c:extLst>
            <c:ext xmlns:c16="http://schemas.microsoft.com/office/drawing/2014/chart" uri="{C3380CC4-5D6E-409C-BE32-E72D297353CC}">
              <c16:uniqueId val="{00000006-1D0B-4D28-AC31-6759262DECA1}"/>
            </c:ext>
          </c:extLst>
        </c:ser>
        <c:ser>
          <c:idx val="7"/>
          <c:order val="7"/>
          <c:tx>
            <c:strRef>
              <c:f>ClassValues!$E$209</c:f>
              <c:strCache>
                <c:ptCount val="1"/>
              </c:strCache>
            </c:strRef>
          </c:tx>
          <c:spPr>
            <a:ln w="28575" cap="rnd">
              <a:solidFill>
                <a:schemeClr val="accent2">
                  <a:lumMod val="60000"/>
                </a:schemeClr>
              </a:solidFill>
              <a:round/>
            </a:ln>
            <a:effectLst/>
          </c:spPr>
          <c:marker>
            <c:symbol val="none"/>
          </c:marker>
          <c:cat>
            <c:numRef>
              <c:f>ClassValues!$F$168:$AC$168</c:f>
              <c:numCache>
                <c:formatCode>General</c:formatCode>
                <c:ptCount val="24"/>
              </c:numCache>
            </c:numRef>
          </c:cat>
          <c:val>
            <c:numRef>
              <c:f>ClassValues!$F$209:$AC$209</c:f>
              <c:numCache>
                <c:formatCode>General</c:formatCode>
                <c:ptCount val="24"/>
              </c:numCache>
            </c:numRef>
          </c:val>
          <c:smooth val="0"/>
          <c:extLst>
            <c:ext xmlns:c16="http://schemas.microsoft.com/office/drawing/2014/chart" uri="{C3380CC4-5D6E-409C-BE32-E72D297353CC}">
              <c16:uniqueId val="{00000007-1D0B-4D28-AC31-6759262DECA1}"/>
            </c:ext>
          </c:extLst>
        </c:ser>
        <c:ser>
          <c:idx val="8"/>
          <c:order val="8"/>
          <c:tx>
            <c:strRef>
              <c:f>ClassValues!$E$210</c:f>
              <c:strCache>
                <c:ptCount val="1"/>
              </c:strCache>
            </c:strRef>
          </c:tx>
          <c:spPr>
            <a:ln w="28575" cap="rnd">
              <a:solidFill>
                <a:schemeClr val="accent3">
                  <a:lumMod val="60000"/>
                </a:schemeClr>
              </a:solidFill>
              <a:round/>
            </a:ln>
            <a:effectLst/>
          </c:spPr>
          <c:marker>
            <c:symbol val="none"/>
          </c:marker>
          <c:cat>
            <c:numRef>
              <c:f>ClassValues!$F$168:$AC$168</c:f>
              <c:numCache>
                <c:formatCode>General</c:formatCode>
                <c:ptCount val="24"/>
              </c:numCache>
            </c:numRef>
          </c:cat>
          <c:val>
            <c:numRef>
              <c:f>ClassValues!$F$210:$AC$210</c:f>
              <c:numCache>
                <c:formatCode>General</c:formatCode>
                <c:ptCount val="24"/>
              </c:numCache>
            </c:numRef>
          </c:val>
          <c:smooth val="0"/>
          <c:extLst>
            <c:ext xmlns:c16="http://schemas.microsoft.com/office/drawing/2014/chart" uri="{C3380CC4-5D6E-409C-BE32-E72D297353CC}">
              <c16:uniqueId val="{00000008-1D0B-4D28-AC31-6759262DECA1}"/>
            </c:ext>
          </c:extLst>
        </c:ser>
        <c:ser>
          <c:idx val="9"/>
          <c:order val="9"/>
          <c:tx>
            <c:strRef>
              <c:f>ClassValues!$E$211</c:f>
              <c:strCache>
                <c:ptCount val="1"/>
              </c:strCache>
            </c:strRef>
          </c:tx>
          <c:spPr>
            <a:ln w="28575" cap="rnd">
              <a:solidFill>
                <a:schemeClr val="accent4">
                  <a:lumMod val="60000"/>
                </a:schemeClr>
              </a:solidFill>
              <a:round/>
            </a:ln>
            <a:effectLst/>
          </c:spPr>
          <c:marker>
            <c:symbol val="none"/>
          </c:marker>
          <c:cat>
            <c:numRef>
              <c:f>ClassValues!$F$168:$AC$168</c:f>
              <c:numCache>
                <c:formatCode>General</c:formatCode>
                <c:ptCount val="24"/>
              </c:numCache>
            </c:numRef>
          </c:cat>
          <c:val>
            <c:numRef>
              <c:f>ClassValues!$F$211:$AC$211</c:f>
              <c:numCache>
                <c:formatCode>General</c:formatCode>
                <c:ptCount val="24"/>
              </c:numCache>
            </c:numRef>
          </c:val>
          <c:smooth val="0"/>
          <c:extLst>
            <c:ext xmlns:c16="http://schemas.microsoft.com/office/drawing/2014/chart" uri="{C3380CC4-5D6E-409C-BE32-E72D297353CC}">
              <c16:uniqueId val="{00000009-1D0B-4D28-AC31-6759262DECA1}"/>
            </c:ext>
          </c:extLst>
        </c:ser>
        <c:ser>
          <c:idx val="10"/>
          <c:order val="10"/>
          <c:tx>
            <c:strRef>
              <c:f>ClassValues!$E$212</c:f>
              <c:strCache>
                <c:ptCount val="1"/>
              </c:strCache>
            </c:strRef>
          </c:tx>
          <c:spPr>
            <a:ln w="28575" cap="rnd">
              <a:solidFill>
                <a:schemeClr val="accent5">
                  <a:lumMod val="60000"/>
                </a:schemeClr>
              </a:solidFill>
              <a:round/>
            </a:ln>
            <a:effectLst/>
          </c:spPr>
          <c:marker>
            <c:symbol val="none"/>
          </c:marker>
          <c:cat>
            <c:numRef>
              <c:f>ClassValues!$F$168:$AC$168</c:f>
              <c:numCache>
                <c:formatCode>General</c:formatCode>
                <c:ptCount val="24"/>
              </c:numCache>
            </c:numRef>
          </c:cat>
          <c:val>
            <c:numRef>
              <c:f>ClassValues!$F$212:$AC$212</c:f>
              <c:numCache>
                <c:formatCode>General</c:formatCode>
                <c:ptCount val="24"/>
              </c:numCache>
            </c:numRef>
          </c:val>
          <c:smooth val="0"/>
          <c:extLst>
            <c:ext xmlns:c16="http://schemas.microsoft.com/office/drawing/2014/chart" uri="{C3380CC4-5D6E-409C-BE32-E72D297353CC}">
              <c16:uniqueId val="{0000000A-1D0B-4D28-AC31-6759262DECA1}"/>
            </c:ext>
          </c:extLst>
        </c:ser>
        <c:ser>
          <c:idx val="11"/>
          <c:order val="11"/>
          <c:tx>
            <c:strRef>
              <c:f>ClassValues!$E$213</c:f>
              <c:strCache>
                <c:ptCount val="1"/>
              </c:strCache>
            </c:strRef>
          </c:tx>
          <c:spPr>
            <a:ln w="28575" cap="rnd">
              <a:solidFill>
                <a:schemeClr val="accent6">
                  <a:lumMod val="60000"/>
                </a:schemeClr>
              </a:solidFill>
              <a:round/>
            </a:ln>
            <a:effectLst/>
          </c:spPr>
          <c:marker>
            <c:symbol val="none"/>
          </c:marker>
          <c:cat>
            <c:numRef>
              <c:f>ClassValues!$F$168:$AC$168</c:f>
              <c:numCache>
                <c:formatCode>General</c:formatCode>
                <c:ptCount val="24"/>
              </c:numCache>
            </c:numRef>
          </c:cat>
          <c:val>
            <c:numRef>
              <c:f>ClassValues!$F$213:$AC$213</c:f>
              <c:numCache>
                <c:formatCode>General</c:formatCode>
                <c:ptCount val="24"/>
              </c:numCache>
            </c:numRef>
          </c:val>
          <c:smooth val="0"/>
          <c:extLst>
            <c:ext xmlns:c16="http://schemas.microsoft.com/office/drawing/2014/chart" uri="{C3380CC4-5D6E-409C-BE32-E72D297353CC}">
              <c16:uniqueId val="{0000000B-1D0B-4D28-AC31-6759262DECA1}"/>
            </c:ext>
          </c:extLst>
        </c:ser>
        <c:ser>
          <c:idx val="12"/>
          <c:order val="12"/>
          <c:tx>
            <c:strRef>
              <c:f>ClassValues!$E$214</c:f>
              <c:strCache>
                <c:ptCount val="1"/>
              </c:strCache>
            </c:strRef>
          </c:tx>
          <c:spPr>
            <a:ln w="28575" cap="rnd">
              <a:solidFill>
                <a:schemeClr val="accent1">
                  <a:lumMod val="80000"/>
                  <a:lumOff val="20000"/>
                </a:schemeClr>
              </a:solidFill>
              <a:round/>
            </a:ln>
            <a:effectLst/>
          </c:spPr>
          <c:marker>
            <c:symbol val="none"/>
          </c:marker>
          <c:cat>
            <c:numRef>
              <c:f>ClassValues!$F$168:$AC$168</c:f>
              <c:numCache>
                <c:formatCode>General</c:formatCode>
                <c:ptCount val="24"/>
              </c:numCache>
            </c:numRef>
          </c:cat>
          <c:val>
            <c:numRef>
              <c:f>ClassValues!$F$214:$AC$214</c:f>
              <c:numCache>
                <c:formatCode>General</c:formatCode>
                <c:ptCount val="24"/>
              </c:numCache>
            </c:numRef>
          </c:val>
          <c:smooth val="0"/>
          <c:extLst>
            <c:ext xmlns:c16="http://schemas.microsoft.com/office/drawing/2014/chart" uri="{C3380CC4-5D6E-409C-BE32-E72D297353CC}">
              <c16:uniqueId val="{0000000C-1D0B-4D28-AC31-6759262DECA1}"/>
            </c:ext>
          </c:extLst>
        </c:ser>
        <c:ser>
          <c:idx val="13"/>
          <c:order val="13"/>
          <c:tx>
            <c:strRef>
              <c:f>ClassValues!$E$215</c:f>
              <c:strCache>
                <c:ptCount val="1"/>
              </c:strCache>
            </c:strRef>
          </c:tx>
          <c:spPr>
            <a:ln w="28575" cap="rnd">
              <a:solidFill>
                <a:schemeClr val="accent2">
                  <a:lumMod val="80000"/>
                  <a:lumOff val="20000"/>
                </a:schemeClr>
              </a:solidFill>
              <a:round/>
            </a:ln>
            <a:effectLst/>
          </c:spPr>
          <c:marker>
            <c:symbol val="none"/>
          </c:marker>
          <c:cat>
            <c:numRef>
              <c:f>ClassValues!$F$168:$AC$168</c:f>
              <c:numCache>
                <c:formatCode>General</c:formatCode>
                <c:ptCount val="24"/>
              </c:numCache>
            </c:numRef>
          </c:cat>
          <c:val>
            <c:numRef>
              <c:f>ClassValues!$F$215:$AC$215</c:f>
              <c:numCache>
                <c:formatCode>General</c:formatCode>
                <c:ptCount val="24"/>
              </c:numCache>
            </c:numRef>
          </c:val>
          <c:smooth val="0"/>
          <c:extLst>
            <c:ext xmlns:c16="http://schemas.microsoft.com/office/drawing/2014/chart" uri="{C3380CC4-5D6E-409C-BE32-E72D297353CC}">
              <c16:uniqueId val="{0000000D-1D0B-4D28-AC31-6759262DECA1}"/>
            </c:ext>
          </c:extLst>
        </c:ser>
        <c:ser>
          <c:idx val="14"/>
          <c:order val="14"/>
          <c:tx>
            <c:strRef>
              <c:f>ClassValues!$E$216</c:f>
              <c:strCache>
                <c:ptCount val="1"/>
              </c:strCache>
            </c:strRef>
          </c:tx>
          <c:spPr>
            <a:ln w="28575" cap="rnd">
              <a:solidFill>
                <a:schemeClr val="accent3">
                  <a:lumMod val="80000"/>
                  <a:lumOff val="20000"/>
                </a:schemeClr>
              </a:solidFill>
              <a:round/>
            </a:ln>
            <a:effectLst/>
          </c:spPr>
          <c:marker>
            <c:symbol val="none"/>
          </c:marker>
          <c:cat>
            <c:numRef>
              <c:f>ClassValues!$F$168:$AC$168</c:f>
              <c:numCache>
                <c:formatCode>General</c:formatCode>
                <c:ptCount val="24"/>
              </c:numCache>
            </c:numRef>
          </c:cat>
          <c:val>
            <c:numRef>
              <c:f>ClassValues!$F$216:$AC$216</c:f>
              <c:numCache>
                <c:formatCode>General</c:formatCode>
                <c:ptCount val="24"/>
              </c:numCache>
            </c:numRef>
          </c:val>
          <c:smooth val="0"/>
          <c:extLst>
            <c:ext xmlns:c16="http://schemas.microsoft.com/office/drawing/2014/chart" uri="{C3380CC4-5D6E-409C-BE32-E72D297353CC}">
              <c16:uniqueId val="{0000000E-1D0B-4D28-AC31-6759262DECA1}"/>
            </c:ext>
          </c:extLst>
        </c:ser>
        <c:ser>
          <c:idx val="15"/>
          <c:order val="15"/>
          <c:tx>
            <c:strRef>
              <c:f>ClassValues!$E$217</c:f>
              <c:strCache>
                <c:ptCount val="1"/>
              </c:strCache>
            </c:strRef>
          </c:tx>
          <c:spPr>
            <a:ln w="28575" cap="rnd">
              <a:solidFill>
                <a:schemeClr val="accent4">
                  <a:lumMod val="80000"/>
                  <a:lumOff val="20000"/>
                </a:schemeClr>
              </a:solidFill>
              <a:round/>
            </a:ln>
            <a:effectLst/>
          </c:spPr>
          <c:marker>
            <c:symbol val="none"/>
          </c:marker>
          <c:cat>
            <c:numRef>
              <c:f>ClassValues!$F$168:$AC$168</c:f>
              <c:numCache>
                <c:formatCode>General</c:formatCode>
                <c:ptCount val="24"/>
              </c:numCache>
            </c:numRef>
          </c:cat>
          <c:val>
            <c:numRef>
              <c:f>ClassValues!$F$217:$AC$217</c:f>
              <c:numCache>
                <c:formatCode>General</c:formatCode>
                <c:ptCount val="24"/>
              </c:numCache>
            </c:numRef>
          </c:val>
          <c:smooth val="0"/>
          <c:extLst>
            <c:ext xmlns:c16="http://schemas.microsoft.com/office/drawing/2014/chart" uri="{C3380CC4-5D6E-409C-BE32-E72D297353CC}">
              <c16:uniqueId val="{0000000F-1D0B-4D28-AC31-6759262DECA1}"/>
            </c:ext>
          </c:extLst>
        </c:ser>
        <c:ser>
          <c:idx val="16"/>
          <c:order val="16"/>
          <c:tx>
            <c:strRef>
              <c:f>ClassValues!$E$218</c:f>
              <c:strCache>
                <c:ptCount val="1"/>
              </c:strCache>
            </c:strRef>
          </c:tx>
          <c:spPr>
            <a:ln w="28575" cap="rnd">
              <a:solidFill>
                <a:schemeClr val="accent5">
                  <a:lumMod val="80000"/>
                  <a:lumOff val="20000"/>
                </a:schemeClr>
              </a:solidFill>
              <a:round/>
            </a:ln>
            <a:effectLst/>
          </c:spPr>
          <c:marker>
            <c:symbol val="none"/>
          </c:marker>
          <c:cat>
            <c:numRef>
              <c:f>ClassValues!$F$168:$AC$168</c:f>
              <c:numCache>
                <c:formatCode>General</c:formatCode>
                <c:ptCount val="24"/>
              </c:numCache>
            </c:numRef>
          </c:cat>
          <c:val>
            <c:numRef>
              <c:f>ClassValues!$F$218:$AC$218</c:f>
              <c:numCache>
                <c:formatCode>General</c:formatCode>
                <c:ptCount val="24"/>
              </c:numCache>
            </c:numRef>
          </c:val>
          <c:smooth val="0"/>
          <c:extLst>
            <c:ext xmlns:c16="http://schemas.microsoft.com/office/drawing/2014/chart" uri="{C3380CC4-5D6E-409C-BE32-E72D297353CC}">
              <c16:uniqueId val="{00000010-1D0B-4D28-AC31-6759262DECA1}"/>
            </c:ext>
          </c:extLst>
        </c:ser>
        <c:ser>
          <c:idx val="17"/>
          <c:order val="17"/>
          <c:tx>
            <c:strRef>
              <c:f>ClassValues!$E$219</c:f>
              <c:strCache>
                <c:ptCount val="1"/>
              </c:strCache>
            </c:strRef>
          </c:tx>
          <c:spPr>
            <a:ln w="28575" cap="rnd">
              <a:solidFill>
                <a:schemeClr val="accent6">
                  <a:lumMod val="80000"/>
                  <a:lumOff val="20000"/>
                </a:schemeClr>
              </a:solidFill>
              <a:round/>
            </a:ln>
            <a:effectLst/>
          </c:spPr>
          <c:marker>
            <c:symbol val="none"/>
          </c:marker>
          <c:cat>
            <c:numRef>
              <c:f>ClassValues!$F$168:$AC$168</c:f>
              <c:numCache>
                <c:formatCode>General</c:formatCode>
                <c:ptCount val="24"/>
              </c:numCache>
            </c:numRef>
          </c:cat>
          <c:val>
            <c:numRef>
              <c:f>ClassValues!$F$219:$AC$219</c:f>
              <c:numCache>
                <c:formatCode>General</c:formatCode>
                <c:ptCount val="24"/>
              </c:numCache>
            </c:numRef>
          </c:val>
          <c:smooth val="0"/>
          <c:extLst>
            <c:ext xmlns:c16="http://schemas.microsoft.com/office/drawing/2014/chart" uri="{C3380CC4-5D6E-409C-BE32-E72D297353CC}">
              <c16:uniqueId val="{00000011-1D0B-4D28-AC31-6759262DECA1}"/>
            </c:ext>
          </c:extLst>
        </c:ser>
        <c:ser>
          <c:idx val="18"/>
          <c:order val="18"/>
          <c:tx>
            <c:strRef>
              <c:f>ClassValues!$E$220</c:f>
              <c:strCache>
                <c:ptCount val="1"/>
              </c:strCache>
            </c:strRef>
          </c:tx>
          <c:spPr>
            <a:ln w="28575" cap="rnd">
              <a:solidFill>
                <a:schemeClr val="accent1">
                  <a:lumMod val="80000"/>
                </a:schemeClr>
              </a:solidFill>
              <a:round/>
            </a:ln>
            <a:effectLst/>
          </c:spPr>
          <c:marker>
            <c:symbol val="none"/>
          </c:marker>
          <c:cat>
            <c:numRef>
              <c:f>ClassValues!$F$168:$AC$168</c:f>
              <c:numCache>
                <c:formatCode>General</c:formatCode>
                <c:ptCount val="24"/>
              </c:numCache>
            </c:numRef>
          </c:cat>
          <c:val>
            <c:numRef>
              <c:f>ClassValues!$F$220:$AC$220</c:f>
              <c:numCache>
                <c:formatCode>General</c:formatCode>
                <c:ptCount val="24"/>
              </c:numCache>
            </c:numRef>
          </c:val>
          <c:smooth val="0"/>
          <c:extLst>
            <c:ext xmlns:c16="http://schemas.microsoft.com/office/drawing/2014/chart" uri="{C3380CC4-5D6E-409C-BE32-E72D297353CC}">
              <c16:uniqueId val="{00000012-1D0B-4D28-AC31-6759262DECA1}"/>
            </c:ext>
          </c:extLst>
        </c:ser>
        <c:ser>
          <c:idx val="19"/>
          <c:order val="19"/>
          <c:tx>
            <c:strRef>
              <c:f>ClassValues!$E$221</c:f>
              <c:strCache>
                <c:ptCount val="1"/>
              </c:strCache>
            </c:strRef>
          </c:tx>
          <c:spPr>
            <a:ln w="28575" cap="rnd">
              <a:solidFill>
                <a:schemeClr val="accent2">
                  <a:lumMod val="80000"/>
                </a:schemeClr>
              </a:solidFill>
              <a:round/>
            </a:ln>
            <a:effectLst/>
          </c:spPr>
          <c:marker>
            <c:symbol val="none"/>
          </c:marker>
          <c:cat>
            <c:numRef>
              <c:f>ClassValues!$F$168:$AC$168</c:f>
              <c:numCache>
                <c:formatCode>General</c:formatCode>
                <c:ptCount val="24"/>
              </c:numCache>
            </c:numRef>
          </c:cat>
          <c:val>
            <c:numRef>
              <c:f>ClassValues!$F$221:$AC$221</c:f>
              <c:numCache>
                <c:formatCode>General</c:formatCode>
                <c:ptCount val="24"/>
              </c:numCache>
            </c:numRef>
          </c:val>
          <c:smooth val="0"/>
          <c:extLst>
            <c:ext xmlns:c16="http://schemas.microsoft.com/office/drawing/2014/chart" uri="{C3380CC4-5D6E-409C-BE32-E72D297353CC}">
              <c16:uniqueId val="{00000013-1D0B-4D28-AC31-6759262DECA1}"/>
            </c:ext>
          </c:extLst>
        </c:ser>
        <c:ser>
          <c:idx val="20"/>
          <c:order val="20"/>
          <c:tx>
            <c:strRef>
              <c:f>ClassValues!$E$222</c:f>
              <c:strCache>
                <c:ptCount val="1"/>
              </c:strCache>
            </c:strRef>
          </c:tx>
          <c:spPr>
            <a:ln w="28575" cap="rnd">
              <a:solidFill>
                <a:schemeClr val="accent3">
                  <a:lumMod val="80000"/>
                </a:schemeClr>
              </a:solidFill>
              <a:round/>
            </a:ln>
            <a:effectLst/>
          </c:spPr>
          <c:marker>
            <c:symbol val="none"/>
          </c:marker>
          <c:cat>
            <c:numRef>
              <c:f>ClassValues!$F$168:$AC$168</c:f>
              <c:numCache>
                <c:formatCode>General</c:formatCode>
                <c:ptCount val="24"/>
              </c:numCache>
            </c:numRef>
          </c:cat>
          <c:val>
            <c:numRef>
              <c:f>ClassValues!$F$222:$AC$222</c:f>
              <c:numCache>
                <c:formatCode>General</c:formatCode>
                <c:ptCount val="24"/>
              </c:numCache>
            </c:numRef>
          </c:val>
          <c:smooth val="0"/>
          <c:extLst>
            <c:ext xmlns:c16="http://schemas.microsoft.com/office/drawing/2014/chart" uri="{C3380CC4-5D6E-409C-BE32-E72D297353CC}">
              <c16:uniqueId val="{00000014-1D0B-4D28-AC31-6759262DECA1}"/>
            </c:ext>
          </c:extLst>
        </c:ser>
        <c:ser>
          <c:idx val="21"/>
          <c:order val="21"/>
          <c:tx>
            <c:strRef>
              <c:f>ClassValues!$E$223</c:f>
              <c:strCache>
                <c:ptCount val="1"/>
              </c:strCache>
            </c:strRef>
          </c:tx>
          <c:spPr>
            <a:ln w="28575" cap="rnd">
              <a:solidFill>
                <a:schemeClr val="accent4">
                  <a:lumMod val="80000"/>
                </a:schemeClr>
              </a:solidFill>
              <a:round/>
            </a:ln>
            <a:effectLst/>
          </c:spPr>
          <c:marker>
            <c:symbol val="none"/>
          </c:marker>
          <c:cat>
            <c:numRef>
              <c:f>ClassValues!$F$168:$AC$168</c:f>
              <c:numCache>
                <c:formatCode>General</c:formatCode>
                <c:ptCount val="24"/>
              </c:numCache>
            </c:numRef>
          </c:cat>
          <c:val>
            <c:numRef>
              <c:f>ClassValues!$F$223:$AC$223</c:f>
              <c:numCache>
                <c:formatCode>General</c:formatCode>
                <c:ptCount val="24"/>
              </c:numCache>
            </c:numRef>
          </c:val>
          <c:smooth val="0"/>
          <c:extLst>
            <c:ext xmlns:c16="http://schemas.microsoft.com/office/drawing/2014/chart" uri="{C3380CC4-5D6E-409C-BE32-E72D297353CC}">
              <c16:uniqueId val="{00000015-1D0B-4D28-AC31-6759262DECA1}"/>
            </c:ext>
          </c:extLst>
        </c:ser>
        <c:ser>
          <c:idx val="22"/>
          <c:order val="22"/>
          <c:tx>
            <c:strRef>
              <c:f>ClassValues!$E$224</c:f>
              <c:strCache>
                <c:ptCount val="1"/>
              </c:strCache>
            </c:strRef>
          </c:tx>
          <c:spPr>
            <a:ln w="28575" cap="rnd">
              <a:solidFill>
                <a:schemeClr val="accent5">
                  <a:lumMod val="80000"/>
                </a:schemeClr>
              </a:solidFill>
              <a:round/>
            </a:ln>
            <a:effectLst/>
          </c:spPr>
          <c:marker>
            <c:symbol val="none"/>
          </c:marker>
          <c:cat>
            <c:numRef>
              <c:f>ClassValues!$F$168:$AC$168</c:f>
              <c:numCache>
                <c:formatCode>General</c:formatCode>
                <c:ptCount val="24"/>
              </c:numCache>
            </c:numRef>
          </c:cat>
          <c:val>
            <c:numRef>
              <c:f>ClassValues!$F$224:$AC$224</c:f>
              <c:numCache>
                <c:formatCode>General</c:formatCode>
                <c:ptCount val="24"/>
              </c:numCache>
            </c:numRef>
          </c:val>
          <c:smooth val="0"/>
          <c:extLst>
            <c:ext xmlns:c16="http://schemas.microsoft.com/office/drawing/2014/chart" uri="{C3380CC4-5D6E-409C-BE32-E72D297353CC}">
              <c16:uniqueId val="{00000016-1D0B-4D28-AC31-6759262DECA1}"/>
            </c:ext>
          </c:extLst>
        </c:ser>
        <c:ser>
          <c:idx val="23"/>
          <c:order val="23"/>
          <c:tx>
            <c:strRef>
              <c:f>ClassValues!$E$225</c:f>
              <c:strCache>
                <c:ptCount val="1"/>
              </c:strCache>
            </c:strRef>
          </c:tx>
          <c:spPr>
            <a:ln w="28575" cap="rnd">
              <a:solidFill>
                <a:schemeClr val="accent6">
                  <a:lumMod val="80000"/>
                </a:schemeClr>
              </a:solidFill>
              <a:round/>
            </a:ln>
            <a:effectLst/>
          </c:spPr>
          <c:marker>
            <c:symbol val="none"/>
          </c:marker>
          <c:cat>
            <c:numRef>
              <c:f>ClassValues!$F$168:$AC$168</c:f>
              <c:numCache>
                <c:formatCode>General</c:formatCode>
                <c:ptCount val="24"/>
              </c:numCache>
            </c:numRef>
          </c:cat>
          <c:val>
            <c:numRef>
              <c:f>ClassValues!$F$225:$AC$225</c:f>
              <c:numCache>
                <c:formatCode>General</c:formatCode>
                <c:ptCount val="24"/>
              </c:numCache>
            </c:numRef>
          </c:val>
          <c:smooth val="0"/>
          <c:extLst>
            <c:ext xmlns:c16="http://schemas.microsoft.com/office/drawing/2014/chart" uri="{C3380CC4-5D6E-409C-BE32-E72D297353CC}">
              <c16:uniqueId val="{00000017-1D0B-4D28-AC31-6759262DECA1}"/>
            </c:ext>
          </c:extLst>
        </c:ser>
        <c:ser>
          <c:idx val="24"/>
          <c:order val="24"/>
          <c:tx>
            <c:strRef>
              <c:f>ClassValues!$E$226</c:f>
              <c:strCache>
                <c:ptCount val="1"/>
              </c:strCache>
            </c:strRef>
          </c:tx>
          <c:spPr>
            <a:ln w="28575" cap="rnd">
              <a:solidFill>
                <a:schemeClr val="accent1">
                  <a:lumMod val="60000"/>
                  <a:lumOff val="40000"/>
                </a:schemeClr>
              </a:solidFill>
              <a:round/>
            </a:ln>
            <a:effectLst/>
          </c:spPr>
          <c:marker>
            <c:symbol val="none"/>
          </c:marker>
          <c:cat>
            <c:numRef>
              <c:f>ClassValues!$F$168:$AC$168</c:f>
              <c:numCache>
                <c:formatCode>General</c:formatCode>
                <c:ptCount val="24"/>
              </c:numCache>
            </c:numRef>
          </c:cat>
          <c:val>
            <c:numRef>
              <c:f>ClassValues!$F$226:$AC$226</c:f>
              <c:numCache>
                <c:formatCode>General</c:formatCode>
                <c:ptCount val="24"/>
              </c:numCache>
            </c:numRef>
          </c:val>
          <c:smooth val="0"/>
          <c:extLst>
            <c:ext xmlns:c16="http://schemas.microsoft.com/office/drawing/2014/chart" uri="{C3380CC4-5D6E-409C-BE32-E72D297353CC}">
              <c16:uniqueId val="{00000018-1D0B-4D28-AC31-6759262DECA1}"/>
            </c:ext>
          </c:extLst>
        </c:ser>
        <c:ser>
          <c:idx val="25"/>
          <c:order val="25"/>
          <c:tx>
            <c:strRef>
              <c:f>ClassValues!$E$227</c:f>
              <c:strCache>
                <c:ptCount val="1"/>
              </c:strCache>
            </c:strRef>
          </c:tx>
          <c:spPr>
            <a:ln w="28575" cap="rnd">
              <a:solidFill>
                <a:schemeClr val="accent2">
                  <a:lumMod val="60000"/>
                  <a:lumOff val="40000"/>
                </a:schemeClr>
              </a:solidFill>
              <a:round/>
            </a:ln>
            <a:effectLst/>
          </c:spPr>
          <c:marker>
            <c:symbol val="none"/>
          </c:marker>
          <c:cat>
            <c:numRef>
              <c:f>ClassValues!$F$168:$AC$168</c:f>
              <c:numCache>
                <c:formatCode>General</c:formatCode>
                <c:ptCount val="24"/>
              </c:numCache>
            </c:numRef>
          </c:cat>
          <c:val>
            <c:numRef>
              <c:f>ClassValues!$F$227:$AC$227</c:f>
              <c:numCache>
                <c:formatCode>General</c:formatCode>
                <c:ptCount val="24"/>
              </c:numCache>
            </c:numRef>
          </c:val>
          <c:smooth val="0"/>
          <c:extLst>
            <c:ext xmlns:c16="http://schemas.microsoft.com/office/drawing/2014/chart" uri="{C3380CC4-5D6E-409C-BE32-E72D297353CC}">
              <c16:uniqueId val="{00000019-1D0B-4D28-AC31-6759262DECA1}"/>
            </c:ext>
          </c:extLst>
        </c:ser>
        <c:ser>
          <c:idx val="26"/>
          <c:order val="26"/>
          <c:tx>
            <c:strRef>
              <c:f>ClassValues!$E$228</c:f>
              <c:strCache>
                <c:ptCount val="1"/>
              </c:strCache>
            </c:strRef>
          </c:tx>
          <c:spPr>
            <a:ln w="28575" cap="rnd">
              <a:solidFill>
                <a:schemeClr val="accent3">
                  <a:lumMod val="60000"/>
                  <a:lumOff val="40000"/>
                </a:schemeClr>
              </a:solidFill>
              <a:round/>
            </a:ln>
            <a:effectLst/>
          </c:spPr>
          <c:marker>
            <c:symbol val="none"/>
          </c:marker>
          <c:cat>
            <c:numRef>
              <c:f>ClassValues!$F$168:$AC$168</c:f>
              <c:numCache>
                <c:formatCode>General</c:formatCode>
                <c:ptCount val="24"/>
              </c:numCache>
            </c:numRef>
          </c:cat>
          <c:val>
            <c:numRef>
              <c:f>ClassValues!$F$228:$AC$228</c:f>
              <c:numCache>
                <c:formatCode>General</c:formatCode>
                <c:ptCount val="24"/>
              </c:numCache>
            </c:numRef>
          </c:val>
          <c:smooth val="0"/>
          <c:extLst>
            <c:ext xmlns:c16="http://schemas.microsoft.com/office/drawing/2014/chart" uri="{C3380CC4-5D6E-409C-BE32-E72D297353CC}">
              <c16:uniqueId val="{0000001A-1D0B-4D28-AC31-6759262DECA1}"/>
            </c:ext>
          </c:extLst>
        </c:ser>
        <c:ser>
          <c:idx val="27"/>
          <c:order val="27"/>
          <c:tx>
            <c:strRef>
              <c:f>ClassValues!$E$229</c:f>
              <c:strCache>
                <c:ptCount val="1"/>
              </c:strCache>
            </c:strRef>
          </c:tx>
          <c:spPr>
            <a:ln w="28575" cap="rnd">
              <a:solidFill>
                <a:schemeClr val="accent4">
                  <a:lumMod val="60000"/>
                  <a:lumOff val="40000"/>
                </a:schemeClr>
              </a:solidFill>
              <a:round/>
            </a:ln>
            <a:effectLst/>
          </c:spPr>
          <c:marker>
            <c:symbol val="none"/>
          </c:marker>
          <c:cat>
            <c:numRef>
              <c:f>ClassValues!$F$168:$AC$168</c:f>
              <c:numCache>
                <c:formatCode>General</c:formatCode>
                <c:ptCount val="24"/>
              </c:numCache>
            </c:numRef>
          </c:cat>
          <c:val>
            <c:numRef>
              <c:f>ClassValues!$F$229:$AC$229</c:f>
              <c:numCache>
                <c:formatCode>General</c:formatCode>
                <c:ptCount val="24"/>
              </c:numCache>
            </c:numRef>
          </c:val>
          <c:smooth val="0"/>
          <c:extLst>
            <c:ext xmlns:c16="http://schemas.microsoft.com/office/drawing/2014/chart" uri="{C3380CC4-5D6E-409C-BE32-E72D297353CC}">
              <c16:uniqueId val="{0000001B-1D0B-4D28-AC31-6759262DECA1}"/>
            </c:ext>
          </c:extLst>
        </c:ser>
        <c:dLbls>
          <c:showLegendKey val="0"/>
          <c:showVal val="0"/>
          <c:showCatName val="0"/>
          <c:showSerName val="0"/>
          <c:showPercent val="0"/>
          <c:showBubbleSize val="0"/>
        </c:dLbls>
        <c:smooth val="0"/>
        <c:axId val="2124335311"/>
        <c:axId val="2124332399"/>
      </c:lineChart>
      <c:catAx>
        <c:axId val="2124335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332399"/>
        <c:crosses val="autoZero"/>
        <c:auto val="1"/>
        <c:lblAlgn val="ctr"/>
        <c:lblOffset val="100"/>
        <c:noMultiLvlLbl val="0"/>
      </c:catAx>
      <c:valAx>
        <c:axId val="2124332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335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9">
  <a:schemeClr val="accent6"/>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editAs="oneCell">
    <xdr:from>
      <xdr:col>8</xdr:col>
      <xdr:colOff>525992</xdr:colOff>
      <xdr:row>1</xdr:row>
      <xdr:rowOff>163597</xdr:rowOff>
    </xdr:from>
    <xdr:to>
      <xdr:col>14</xdr:col>
      <xdr:colOff>3035</xdr:colOff>
      <xdr:row>11</xdr:row>
      <xdr:rowOff>132353</xdr:rowOff>
    </xdr:to>
    <xdr:graphicFrame macro="">
      <xdr:nvGraphicFramePr>
        <xdr:cNvPr id="3" name="Chart 2">
          <a:extLst>
            <a:ext uri="{FF2B5EF4-FFF2-40B4-BE49-F238E27FC236}">
              <a16:creationId xmlns:a16="http://schemas.microsoft.com/office/drawing/2014/main" id="{F7943B0B-9371-4257-9B9F-8DB35FEEA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13334</xdr:colOff>
      <xdr:row>30</xdr:row>
      <xdr:rowOff>0</xdr:rowOff>
    </xdr:from>
    <xdr:to>
      <xdr:col>7</xdr:col>
      <xdr:colOff>942974</xdr:colOff>
      <xdr:row>33</xdr:row>
      <xdr:rowOff>66675</xdr:rowOff>
    </xdr:to>
    <xdr:sp macro="" textlink="">
      <xdr:nvSpPr>
        <xdr:cNvPr id="2" name="TextBox 1">
          <a:extLst>
            <a:ext uri="{FF2B5EF4-FFF2-40B4-BE49-F238E27FC236}">
              <a16:creationId xmlns:a16="http://schemas.microsoft.com/office/drawing/2014/main" id="{5563B6D1-D4A2-45C0-ADA8-6ECAA1EFF35C}"/>
            </a:ext>
          </a:extLst>
        </xdr:cNvPr>
        <xdr:cNvSpPr txBox="1"/>
      </xdr:nvSpPr>
      <xdr:spPr>
        <a:xfrm>
          <a:off x="1403984" y="4838700"/>
          <a:ext cx="6044565" cy="8096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lang="en-US" sz="1100"/>
            <a:t>Note: These are "stand-alone" results, which means each program exists in a vacuum and savings should not be added together</a:t>
          </a:r>
          <a:r>
            <a:rPr lang="en-US" sz="1100" baseline="0"/>
            <a:t> as they are on this aggregate tab. Stacking results will come later after hierarchy and program priority is finalized.</a:t>
          </a:r>
          <a:endParaRPr lang="en-US" sz="1100"/>
        </a:p>
      </xdr:txBody>
    </xdr:sp>
    <xdr:clientData/>
  </xdr:twoCellAnchor>
  <xdr:twoCellAnchor editAs="oneCell">
    <xdr:from>
      <xdr:col>14</xdr:col>
      <xdr:colOff>626958</xdr:colOff>
      <xdr:row>1</xdr:row>
      <xdr:rowOff>169333</xdr:rowOff>
    </xdr:from>
    <xdr:to>
      <xdr:col>20</xdr:col>
      <xdr:colOff>88832</xdr:colOff>
      <xdr:row>11</xdr:row>
      <xdr:rowOff>116417</xdr:rowOff>
    </xdr:to>
    <xdr:graphicFrame macro="">
      <xdr:nvGraphicFramePr>
        <xdr:cNvPr id="8" name="Chart 7">
          <a:extLst>
            <a:ext uri="{FF2B5EF4-FFF2-40B4-BE49-F238E27FC236}">
              <a16:creationId xmlns:a16="http://schemas.microsoft.com/office/drawing/2014/main" id="{F0BE1826-3B9D-4DFF-A821-55E5D8407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518583</xdr:colOff>
      <xdr:row>12</xdr:row>
      <xdr:rowOff>24343</xdr:rowOff>
    </xdr:from>
    <xdr:to>
      <xdr:col>13</xdr:col>
      <xdr:colOff>967176</xdr:colOff>
      <xdr:row>21</xdr:row>
      <xdr:rowOff>106469</xdr:rowOff>
    </xdr:to>
    <xdr:graphicFrame macro="">
      <xdr:nvGraphicFramePr>
        <xdr:cNvPr id="5" name="Chart 4">
          <a:extLst>
            <a:ext uri="{FF2B5EF4-FFF2-40B4-BE49-F238E27FC236}">
              <a16:creationId xmlns:a16="http://schemas.microsoft.com/office/drawing/2014/main" id="{0E3D231D-6979-4F37-9998-EB7F7A943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0</xdr:colOff>
      <xdr:row>72</xdr:row>
      <xdr:rowOff>0</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22</xdr:col>
      <xdr:colOff>26350</xdr:colOff>
      <xdr:row>0</xdr:row>
      <xdr:rowOff>0</xdr:rowOff>
    </xdr:from>
    <xdr:ext cx="7976373" cy="3199548"/>
    <xdr:graphicFrame macro="">
      <xdr:nvGraphicFramePr>
        <xdr:cNvPr id="16" name="Chart 15">
          <a:extLst>
            <a:ext uri="{FF2B5EF4-FFF2-40B4-BE49-F238E27FC236}">
              <a16:creationId xmlns:a16="http://schemas.microsoft.com/office/drawing/2014/main" id="{3FF81F00-EED0-4494-A668-3B442A6F49B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twoCellAnchor>
    <xdr:from>
      <xdr:col>21</xdr:col>
      <xdr:colOff>619125</xdr:colOff>
      <xdr:row>38</xdr:row>
      <xdr:rowOff>180547</xdr:rowOff>
    </xdr:from>
    <xdr:to>
      <xdr:col>31</xdr:col>
      <xdr:colOff>450668</xdr:colOff>
      <xdr:row>74</xdr:row>
      <xdr:rowOff>21373</xdr:rowOff>
    </xdr:to>
    <xdr:graphicFrame macro="">
      <xdr:nvGraphicFramePr>
        <xdr:cNvPr id="17" name="Chart 16">
          <a:extLst>
            <a:ext uri="{FF2B5EF4-FFF2-40B4-BE49-F238E27FC236}">
              <a16:creationId xmlns:a16="http://schemas.microsoft.com/office/drawing/2014/main" id="{A6C4B7F5-BD7E-478E-A7FF-7DCC7D8D7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31</xdr:col>
      <xdr:colOff>778752</xdr:colOff>
      <xdr:row>0</xdr:row>
      <xdr:rowOff>2323</xdr:rowOff>
    </xdr:from>
    <xdr:ext cx="7976373" cy="3197225"/>
    <xdr:graphicFrame macro="">
      <xdr:nvGraphicFramePr>
        <xdr:cNvPr id="18" name="Chart 17">
          <a:extLst>
            <a:ext uri="{FF2B5EF4-FFF2-40B4-BE49-F238E27FC236}">
              <a16:creationId xmlns:a16="http://schemas.microsoft.com/office/drawing/2014/main" id="{DA03B4E8-0967-498D-8195-C88582C70E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31</xdr:col>
      <xdr:colOff>788277</xdr:colOff>
      <xdr:row>38</xdr:row>
      <xdr:rowOff>158957</xdr:rowOff>
    </xdr:from>
    <xdr:to>
      <xdr:col>39</xdr:col>
      <xdr:colOff>226120</xdr:colOff>
      <xdr:row>74</xdr:row>
      <xdr:rowOff>40423</xdr:rowOff>
    </xdr:to>
    <xdr:graphicFrame macro="">
      <xdr:nvGraphicFramePr>
        <xdr:cNvPr id="19" name="Chart 18">
          <a:extLst>
            <a:ext uri="{FF2B5EF4-FFF2-40B4-BE49-F238E27FC236}">
              <a16:creationId xmlns:a16="http://schemas.microsoft.com/office/drawing/2014/main" id="{05551EF7-8A84-4E87-B0F4-4F967EECF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40</xdr:col>
      <xdr:colOff>29525</xdr:colOff>
      <xdr:row>0</xdr:row>
      <xdr:rowOff>0</xdr:rowOff>
    </xdr:from>
    <xdr:ext cx="7976373" cy="3199548"/>
    <xdr:graphicFrame macro="">
      <xdr:nvGraphicFramePr>
        <xdr:cNvPr id="20" name="Chart 19">
          <a:extLst>
            <a:ext uri="{FF2B5EF4-FFF2-40B4-BE49-F238E27FC236}">
              <a16:creationId xmlns:a16="http://schemas.microsoft.com/office/drawing/2014/main" id="{0ABAF910-3B3C-4958-967A-8B8B87405E5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twoCellAnchor>
    <xdr:from>
      <xdr:col>40</xdr:col>
      <xdr:colOff>0</xdr:colOff>
      <xdr:row>38</xdr:row>
      <xdr:rowOff>161497</xdr:rowOff>
    </xdr:from>
    <xdr:to>
      <xdr:col>47</xdr:col>
      <xdr:colOff>366002</xdr:colOff>
      <xdr:row>74</xdr:row>
      <xdr:rowOff>2323</xdr:rowOff>
    </xdr:to>
    <xdr:graphicFrame macro="">
      <xdr:nvGraphicFramePr>
        <xdr:cNvPr id="21" name="Chart 20">
          <a:extLst>
            <a:ext uri="{FF2B5EF4-FFF2-40B4-BE49-F238E27FC236}">
              <a16:creationId xmlns:a16="http://schemas.microsoft.com/office/drawing/2014/main" id="{3A2E43AF-36D4-4841-AA39-061395FB5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16</xdr:row>
      <xdr:rowOff>39881</xdr:rowOff>
    </xdr:from>
    <xdr:to>
      <xdr:col>15</xdr:col>
      <xdr:colOff>0</xdr:colOff>
      <xdr:row>24</xdr:row>
      <xdr:rowOff>0</xdr:rowOff>
    </xdr:to>
    <xdr:graphicFrame macro="">
      <xdr:nvGraphicFramePr>
        <xdr:cNvPr id="3" name="Chart 2">
          <a:extLst>
            <a:ext uri="{FF2B5EF4-FFF2-40B4-BE49-F238E27FC236}">
              <a16:creationId xmlns:a16="http://schemas.microsoft.com/office/drawing/2014/main" id="{AC850FDE-3BF1-4D17-97B2-6E3124868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21267</xdr:colOff>
      <xdr:row>1</xdr:row>
      <xdr:rowOff>2394</xdr:rowOff>
    </xdr:from>
    <xdr:to>
      <xdr:col>34</xdr:col>
      <xdr:colOff>333212</xdr:colOff>
      <xdr:row>12</xdr:row>
      <xdr:rowOff>18257</xdr:rowOff>
    </xdr:to>
    <xdr:graphicFrame macro="">
      <xdr:nvGraphicFramePr>
        <xdr:cNvPr id="7" name="Chart 6">
          <a:extLst>
            <a:ext uri="{FF2B5EF4-FFF2-40B4-BE49-F238E27FC236}">
              <a16:creationId xmlns:a16="http://schemas.microsoft.com/office/drawing/2014/main" id="{D79CB990-36D6-448C-9EFC-0FE3F25EF3B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14</xdr:row>
      <xdr:rowOff>50166</xdr:rowOff>
    </xdr:from>
    <xdr:to>
      <xdr:col>34</xdr:col>
      <xdr:colOff>343239</xdr:colOff>
      <xdr:row>23</xdr:row>
      <xdr:rowOff>119063</xdr:rowOff>
    </xdr:to>
    <xdr:graphicFrame macro="">
      <xdr:nvGraphicFramePr>
        <xdr:cNvPr id="9" name="Chart 8">
          <a:extLst>
            <a:ext uri="{FF2B5EF4-FFF2-40B4-BE49-F238E27FC236}">
              <a16:creationId xmlns:a16="http://schemas.microsoft.com/office/drawing/2014/main" id="{51EE4CD9-D2DF-48BD-A560-31D23BDA3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419439</xdr:colOff>
      <xdr:row>14</xdr:row>
      <xdr:rowOff>44451</xdr:rowOff>
    </xdr:from>
    <xdr:to>
      <xdr:col>39</xdr:col>
      <xdr:colOff>459127</xdr:colOff>
      <xdr:row>23</xdr:row>
      <xdr:rowOff>119063</xdr:rowOff>
    </xdr:to>
    <xdr:graphicFrame macro="">
      <xdr:nvGraphicFramePr>
        <xdr:cNvPr id="10" name="Chart 9">
          <a:extLst>
            <a:ext uri="{FF2B5EF4-FFF2-40B4-BE49-F238E27FC236}">
              <a16:creationId xmlns:a16="http://schemas.microsoft.com/office/drawing/2014/main" id="{95A68D04-2208-44B4-A9D1-2F3B43BE5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34</xdr:col>
      <xdr:colOff>400389</xdr:colOff>
      <xdr:row>1</xdr:row>
      <xdr:rowOff>0</xdr:rowOff>
    </xdr:from>
    <xdr:to>
      <xdr:col>39</xdr:col>
      <xdr:colOff>468651</xdr:colOff>
      <xdr:row>12</xdr:row>
      <xdr:rowOff>18257</xdr:rowOff>
    </xdr:to>
    <xdr:graphicFrame macro="">
      <xdr:nvGraphicFramePr>
        <xdr:cNvPr id="11" name="Chart 10">
          <a:extLst>
            <a:ext uri="{FF2B5EF4-FFF2-40B4-BE49-F238E27FC236}">
              <a16:creationId xmlns:a16="http://schemas.microsoft.com/office/drawing/2014/main" id="{914F0F4F-E0A5-4F53-9991-E95E6EC2624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40</xdr:col>
      <xdr:colOff>0</xdr:colOff>
      <xdr:row>1</xdr:row>
      <xdr:rowOff>0</xdr:rowOff>
    </xdr:from>
    <xdr:to>
      <xdr:col>45</xdr:col>
      <xdr:colOff>53182</xdr:colOff>
      <xdr:row>12</xdr:row>
      <xdr:rowOff>15863</xdr:rowOff>
    </xdr:to>
    <xdr:graphicFrame macro="">
      <xdr:nvGraphicFramePr>
        <xdr:cNvPr id="2" name="Chart 1">
          <a:extLst>
            <a:ext uri="{FF2B5EF4-FFF2-40B4-BE49-F238E27FC236}">
              <a16:creationId xmlns:a16="http://schemas.microsoft.com/office/drawing/2014/main" id="{C92BC6E0-9647-4997-954F-2D6F844C7DF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40</xdr:col>
      <xdr:colOff>0</xdr:colOff>
      <xdr:row>14</xdr:row>
      <xdr:rowOff>0</xdr:rowOff>
    </xdr:from>
    <xdr:to>
      <xdr:col>45</xdr:col>
      <xdr:colOff>81301</xdr:colOff>
      <xdr:row>23</xdr:row>
      <xdr:rowOff>75247</xdr:rowOff>
    </xdr:to>
    <xdr:graphicFrame macro="">
      <xdr:nvGraphicFramePr>
        <xdr:cNvPr id="4" name="Chart 3">
          <a:extLst>
            <a:ext uri="{FF2B5EF4-FFF2-40B4-BE49-F238E27FC236}">
              <a16:creationId xmlns:a16="http://schemas.microsoft.com/office/drawing/2014/main" id="{5EEEAEBE-0B2B-4438-8F83-92508FBE4F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329351</xdr:colOff>
      <xdr:row>18</xdr:row>
      <xdr:rowOff>50800</xdr:rowOff>
    </xdr:from>
    <xdr:to>
      <xdr:col>6</xdr:col>
      <xdr:colOff>135820</xdr:colOff>
      <xdr:row>35</xdr:row>
      <xdr:rowOff>48813</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609599</xdr:colOff>
      <xdr:row>18</xdr:row>
      <xdr:rowOff>33867</xdr:rowOff>
    </xdr:from>
    <xdr:to>
      <xdr:col>20</xdr:col>
      <xdr:colOff>636761</xdr:colOff>
      <xdr:row>35</xdr:row>
      <xdr:rowOff>121707</xdr:rowOff>
    </xdr:to>
    <xdr:graphicFrame macro="">
      <xdr:nvGraphicFramePr>
        <xdr:cNvPr id="6" name="Chart 5">
          <a:extLst>
            <a:ext uri="{FF2B5EF4-FFF2-40B4-BE49-F238E27FC236}">
              <a16:creationId xmlns:a16="http://schemas.microsoft.com/office/drawing/2014/main" id="{6FD4997E-E8AB-419F-BE0E-5DFA74A8009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18</xdr:row>
      <xdr:rowOff>42334</xdr:rowOff>
    </xdr:from>
    <xdr:to>
      <xdr:col>13</xdr:col>
      <xdr:colOff>67027</xdr:colOff>
      <xdr:row>35</xdr:row>
      <xdr:rowOff>37172</xdr:rowOff>
    </xdr:to>
    <xdr:graphicFrame macro="">
      <xdr:nvGraphicFramePr>
        <xdr:cNvPr id="9" name="Chart 8">
          <a:extLst>
            <a:ext uri="{FF2B5EF4-FFF2-40B4-BE49-F238E27FC236}">
              <a16:creationId xmlns:a16="http://schemas.microsoft.com/office/drawing/2014/main" id="{61490D88-DE8F-4F78-A86C-2889E1FAF1E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21</xdr:col>
      <xdr:colOff>237066</xdr:colOff>
      <xdr:row>18</xdr:row>
      <xdr:rowOff>16934</xdr:rowOff>
    </xdr:from>
    <xdr:to>
      <xdr:col>28</xdr:col>
      <xdr:colOff>228246</xdr:colOff>
      <xdr:row>35</xdr:row>
      <xdr:rowOff>104774</xdr:rowOff>
    </xdr:to>
    <xdr:graphicFrame macro="">
      <xdr:nvGraphicFramePr>
        <xdr:cNvPr id="10" name="Chart 9">
          <a:extLst>
            <a:ext uri="{FF2B5EF4-FFF2-40B4-BE49-F238E27FC236}">
              <a16:creationId xmlns:a16="http://schemas.microsoft.com/office/drawing/2014/main" id="{9127D9A2-8BFC-4E65-8AFD-B4045ED554A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29</xdr:col>
      <xdr:colOff>0</xdr:colOff>
      <xdr:row>18</xdr:row>
      <xdr:rowOff>0</xdr:rowOff>
    </xdr:from>
    <xdr:to>
      <xdr:col>36</xdr:col>
      <xdr:colOff>278134</xdr:colOff>
      <xdr:row>35</xdr:row>
      <xdr:rowOff>1188</xdr:rowOff>
    </xdr:to>
    <xdr:graphicFrame macro="">
      <xdr:nvGraphicFramePr>
        <xdr:cNvPr id="2" name="Chart 1">
          <a:extLst>
            <a:ext uri="{FF2B5EF4-FFF2-40B4-BE49-F238E27FC236}">
              <a16:creationId xmlns:a16="http://schemas.microsoft.com/office/drawing/2014/main" id="{01D53DCE-7526-4AF3-AEEA-BCDEABFFA46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37</xdr:col>
      <xdr:colOff>0</xdr:colOff>
      <xdr:row>18</xdr:row>
      <xdr:rowOff>0</xdr:rowOff>
    </xdr:from>
    <xdr:to>
      <xdr:col>44</xdr:col>
      <xdr:colOff>7408</xdr:colOff>
      <xdr:row>35</xdr:row>
      <xdr:rowOff>84665</xdr:rowOff>
    </xdr:to>
    <xdr:graphicFrame macro="">
      <xdr:nvGraphicFramePr>
        <xdr:cNvPr id="4" name="Chart 3">
          <a:extLst>
            <a:ext uri="{FF2B5EF4-FFF2-40B4-BE49-F238E27FC236}">
              <a16:creationId xmlns:a16="http://schemas.microsoft.com/office/drawing/2014/main" id="{5E274A25-3B7D-4678-A921-C8CE47ADD4E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307012</xdr:colOff>
      <xdr:row>12</xdr:row>
      <xdr:rowOff>129540</xdr:rowOff>
    </xdr:from>
    <xdr:to>
      <xdr:col>4</xdr:col>
      <xdr:colOff>1011862</xdr:colOff>
      <xdr:row>42</xdr:row>
      <xdr:rowOff>155865</xdr:rowOff>
    </xdr:to>
    <xdr:graphicFrame macro="">
      <xdr:nvGraphicFramePr>
        <xdr:cNvPr id="2" name="Chart 1">
          <a:extLst>
            <a:ext uri="{FF2B5EF4-FFF2-40B4-BE49-F238E27FC236}">
              <a16:creationId xmlns:a16="http://schemas.microsoft.com/office/drawing/2014/main" id="{ECA2348E-A70E-4742-9E04-B5458D5605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327660</xdr:colOff>
      <xdr:row>12</xdr:row>
      <xdr:rowOff>144781</xdr:rowOff>
    </xdr:from>
    <xdr:to>
      <xdr:col>10</xdr:col>
      <xdr:colOff>624840</xdr:colOff>
      <xdr:row>43</xdr:row>
      <xdr:rowOff>15241</xdr:rowOff>
    </xdr:to>
    <xdr:graphicFrame macro="">
      <xdr:nvGraphicFramePr>
        <xdr:cNvPr id="3" name="Chart 2">
          <a:extLst>
            <a:ext uri="{FF2B5EF4-FFF2-40B4-BE49-F238E27FC236}">
              <a16:creationId xmlns:a16="http://schemas.microsoft.com/office/drawing/2014/main" id="{0DD0214B-1BF7-4394-9E19-119BA59FB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6</xdr:col>
      <xdr:colOff>1073412</xdr:colOff>
      <xdr:row>13</xdr:row>
      <xdr:rowOff>30480</xdr:rowOff>
    </xdr:from>
    <xdr:ext cx="8236051" cy="3002280"/>
    <xdr:graphicFrame macro="">
      <xdr:nvGraphicFramePr>
        <xdr:cNvPr id="2" name="Chart 1">
          <a:extLst>
            <a:ext uri="{FF2B5EF4-FFF2-40B4-BE49-F238E27FC236}">
              <a16:creationId xmlns:a16="http://schemas.microsoft.com/office/drawing/2014/main" id="{795ADBC7-2FA1-418E-859F-76485882C34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7</xdr:col>
      <xdr:colOff>244929</xdr:colOff>
      <xdr:row>25</xdr:row>
      <xdr:rowOff>121920</xdr:rowOff>
    </xdr:from>
    <xdr:to>
      <xdr:col>14</xdr:col>
      <xdr:colOff>360861</xdr:colOff>
      <xdr:row>37</xdr:row>
      <xdr:rowOff>182880</xdr:rowOff>
    </xdr:to>
    <xdr:graphicFrame macro="">
      <xdr:nvGraphicFramePr>
        <xdr:cNvPr id="3" name="Chart 2">
          <a:extLst>
            <a:ext uri="{FF2B5EF4-FFF2-40B4-BE49-F238E27FC236}">
              <a16:creationId xmlns:a16="http://schemas.microsoft.com/office/drawing/2014/main" id="{7CE0F236-FD29-422A-9EDF-58602A6C72A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0</xdr:colOff>
      <xdr:row>0</xdr:row>
      <xdr:rowOff>45720</xdr:rowOff>
    </xdr:from>
    <xdr:ext cx="8275510" cy="3212423"/>
    <xdr:graphicFrame macro="">
      <xdr:nvGraphicFramePr>
        <xdr:cNvPr id="8" name="Chart 7">
          <a:extLst>
            <a:ext uri="{FF2B5EF4-FFF2-40B4-BE49-F238E27FC236}">
              <a16:creationId xmlns:a16="http://schemas.microsoft.com/office/drawing/2014/main" id="{6D6D7DFF-F062-4612-B2A7-DBA7627A852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6</xdr:col>
      <xdr:colOff>829572</xdr:colOff>
      <xdr:row>13</xdr:row>
      <xdr:rowOff>45720</xdr:rowOff>
    </xdr:from>
    <xdr:ext cx="8236051" cy="3002280"/>
    <xdr:graphicFrame macro="">
      <xdr:nvGraphicFramePr>
        <xdr:cNvPr id="2" name="Chart 1">
          <a:extLst>
            <a:ext uri="{FF2B5EF4-FFF2-40B4-BE49-F238E27FC236}">
              <a16:creationId xmlns:a16="http://schemas.microsoft.com/office/drawing/2014/main" id="{E3322596-A5B9-4229-B9C8-CB57C43298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6</xdr:col>
      <xdr:colOff>595449</xdr:colOff>
      <xdr:row>25</xdr:row>
      <xdr:rowOff>137160</xdr:rowOff>
    </xdr:from>
    <xdr:to>
      <xdr:col>13</xdr:col>
      <xdr:colOff>421821</xdr:colOff>
      <xdr:row>38</xdr:row>
      <xdr:rowOff>10795</xdr:rowOff>
    </xdr:to>
    <xdr:graphicFrame macro="">
      <xdr:nvGraphicFramePr>
        <xdr:cNvPr id="3" name="Chart 2">
          <a:extLst>
            <a:ext uri="{FF2B5EF4-FFF2-40B4-BE49-F238E27FC236}">
              <a16:creationId xmlns:a16="http://schemas.microsoft.com/office/drawing/2014/main" id="{A1F78050-4471-4E89-B337-0570AF1A955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0</xdr:colOff>
      <xdr:row>0</xdr:row>
      <xdr:rowOff>45720</xdr:rowOff>
    </xdr:from>
    <xdr:ext cx="8275510" cy="3212423"/>
    <xdr:graphicFrame macro="">
      <xdr:nvGraphicFramePr>
        <xdr:cNvPr id="4" name="Chart 3">
          <a:extLst>
            <a:ext uri="{FF2B5EF4-FFF2-40B4-BE49-F238E27FC236}">
              <a16:creationId xmlns:a16="http://schemas.microsoft.com/office/drawing/2014/main" id="{4BD4B4D2-0D07-4FC7-8A5A-86C3C767EA0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8.xml><?xml version="1.0" encoding="utf-8"?>
<xdr:wsDr xmlns:xdr="http://schemas.openxmlformats.org/drawingml/2006/spreadsheetDrawing" xmlns:a="http://schemas.openxmlformats.org/drawingml/2006/main">
  <xdr:twoCellAnchor>
    <xdr:from>
      <xdr:col>0</xdr:col>
      <xdr:colOff>307012</xdr:colOff>
      <xdr:row>12</xdr:row>
      <xdr:rowOff>129540</xdr:rowOff>
    </xdr:from>
    <xdr:to>
      <xdr:col>4</xdr:col>
      <xdr:colOff>1011862</xdr:colOff>
      <xdr:row>42</xdr:row>
      <xdr:rowOff>155865</xdr:rowOff>
    </xdr:to>
    <xdr:graphicFrame macro="">
      <xdr:nvGraphicFramePr>
        <xdr:cNvPr id="2" name="Chart 1">
          <a:extLst>
            <a:ext uri="{FF2B5EF4-FFF2-40B4-BE49-F238E27FC236}">
              <a16:creationId xmlns:a16="http://schemas.microsoft.com/office/drawing/2014/main" id="{222A71BB-DD78-4B75-81F7-3786F1CA5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670937</xdr:colOff>
      <xdr:row>12</xdr:row>
      <xdr:rowOff>144781</xdr:rowOff>
    </xdr:from>
    <xdr:to>
      <xdr:col>9</xdr:col>
      <xdr:colOff>545431</xdr:colOff>
      <xdr:row>43</xdr:row>
      <xdr:rowOff>15241</xdr:rowOff>
    </xdr:to>
    <xdr:graphicFrame macro="">
      <xdr:nvGraphicFramePr>
        <xdr:cNvPr id="3" name="Chart 2">
          <a:extLst>
            <a:ext uri="{FF2B5EF4-FFF2-40B4-BE49-F238E27FC236}">
              <a16:creationId xmlns:a16="http://schemas.microsoft.com/office/drawing/2014/main" id="{E53DB0CA-983E-4FF3-9E2B-FE97F433D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6</xdr:col>
      <xdr:colOff>943872</xdr:colOff>
      <xdr:row>13</xdr:row>
      <xdr:rowOff>15240</xdr:rowOff>
    </xdr:from>
    <xdr:ext cx="8236051" cy="3002280"/>
    <xdr:graphicFrame macro="">
      <xdr:nvGraphicFramePr>
        <xdr:cNvPr id="2" name="Chart 1">
          <a:extLst>
            <a:ext uri="{FF2B5EF4-FFF2-40B4-BE49-F238E27FC236}">
              <a16:creationId xmlns:a16="http://schemas.microsoft.com/office/drawing/2014/main" id="{B5D6EF49-3FCD-43CF-9D37-FCE4F3BE4B8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7</xdr:col>
      <xdr:colOff>214449</xdr:colOff>
      <xdr:row>25</xdr:row>
      <xdr:rowOff>137160</xdr:rowOff>
    </xdr:from>
    <xdr:to>
      <xdr:col>14</xdr:col>
      <xdr:colOff>333556</xdr:colOff>
      <xdr:row>38</xdr:row>
      <xdr:rowOff>10795</xdr:rowOff>
    </xdr:to>
    <xdr:graphicFrame macro="">
      <xdr:nvGraphicFramePr>
        <xdr:cNvPr id="3" name="Chart 2">
          <a:extLst>
            <a:ext uri="{FF2B5EF4-FFF2-40B4-BE49-F238E27FC236}">
              <a16:creationId xmlns:a16="http://schemas.microsoft.com/office/drawing/2014/main" id="{7DD8D125-EFE3-4AE1-BCD7-9E142890459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0</xdr:colOff>
      <xdr:row>0</xdr:row>
      <xdr:rowOff>45720</xdr:rowOff>
    </xdr:from>
    <xdr:ext cx="8275510" cy="3212423"/>
    <xdr:graphicFrame macro="">
      <xdr:nvGraphicFramePr>
        <xdr:cNvPr id="4" name="Chart 3">
          <a:extLst>
            <a:ext uri="{FF2B5EF4-FFF2-40B4-BE49-F238E27FC236}">
              <a16:creationId xmlns:a16="http://schemas.microsoft.com/office/drawing/2014/main" id="{2E91CA32-A993-4751-A0CD-A489FC06E42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6</xdr:col>
      <xdr:colOff>829572</xdr:colOff>
      <xdr:row>13</xdr:row>
      <xdr:rowOff>45720</xdr:rowOff>
    </xdr:from>
    <xdr:ext cx="8236051" cy="3002280"/>
    <xdr:graphicFrame macro="">
      <xdr:nvGraphicFramePr>
        <xdr:cNvPr id="2" name="Chart 1">
          <a:extLst>
            <a:ext uri="{FF2B5EF4-FFF2-40B4-BE49-F238E27FC236}">
              <a16:creationId xmlns:a16="http://schemas.microsoft.com/office/drawing/2014/main" id="{F48B3838-E4E5-440A-B992-E9008A6B55A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6</xdr:col>
      <xdr:colOff>694509</xdr:colOff>
      <xdr:row>25</xdr:row>
      <xdr:rowOff>137160</xdr:rowOff>
    </xdr:from>
    <xdr:to>
      <xdr:col>13</xdr:col>
      <xdr:colOff>524056</xdr:colOff>
      <xdr:row>38</xdr:row>
      <xdr:rowOff>10795</xdr:rowOff>
    </xdr:to>
    <xdr:graphicFrame macro="">
      <xdr:nvGraphicFramePr>
        <xdr:cNvPr id="3" name="Chart 2">
          <a:extLst>
            <a:ext uri="{FF2B5EF4-FFF2-40B4-BE49-F238E27FC236}">
              <a16:creationId xmlns:a16="http://schemas.microsoft.com/office/drawing/2014/main" id="{88749DB8-90AC-492A-9A07-09BF954FD27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0</xdr:colOff>
      <xdr:row>0</xdr:row>
      <xdr:rowOff>45720</xdr:rowOff>
    </xdr:from>
    <xdr:ext cx="8275510" cy="3212423"/>
    <xdr:graphicFrame macro="">
      <xdr:nvGraphicFramePr>
        <xdr:cNvPr id="4" name="Chart 3">
          <a:extLst>
            <a:ext uri="{FF2B5EF4-FFF2-40B4-BE49-F238E27FC236}">
              <a16:creationId xmlns:a16="http://schemas.microsoft.com/office/drawing/2014/main" id="{5BB99650-8235-47A6-ABB2-92FBDE10877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358140</xdr:colOff>
      <xdr:row>25</xdr:row>
      <xdr:rowOff>114300</xdr:rowOff>
    </xdr:from>
    <xdr:to>
      <xdr:col>7</xdr:col>
      <xdr:colOff>640080</xdr:colOff>
      <xdr:row>37</xdr:row>
      <xdr:rowOff>175260</xdr:rowOff>
    </xdr:to>
    <xdr:sp macro="" textlink="">
      <xdr:nvSpPr>
        <xdr:cNvPr id="2" name="Rectangle 1">
          <a:extLst>
            <a:ext uri="{FF2B5EF4-FFF2-40B4-BE49-F238E27FC236}">
              <a16:creationId xmlns:a16="http://schemas.microsoft.com/office/drawing/2014/main" id="{B85C6974-3559-4EBA-8A5B-13A884E37C6F}"/>
            </a:ext>
          </a:extLst>
        </xdr:cNvPr>
        <xdr:cNvSpPr/>
      </xdr:nvSpPr>
      <xdr:spPr>
        <a:xfrm>
          <a:off x="358140" y="4686300"/>
          <a:ext cx="8503920" cy="22555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i="1"/>
            <a:t>How</a:t>
          </a:r>
          <a:r>
            <a:rPr lang="en-US" sz="1100" i="1" baseline="0"/>
            <a:t> the Hierarchy Works</a:t>
          </a:r>
        </a:p>
        <a:p>
          <a:pPr algn="l"/>
          <a:r>
            <a:rPr lang="en-US" sz="1100" i="0" baseline="0"/>
            <a:t>-The model will run each program individually according to the order in column A.</a:t>
          </a:r>
        </a:p>
        <a:p>
          <a:pPr algn="l"/>
          <a:r>
            <a:rPr lang="en-US" sz="1100" i="0" baseline="0"/>
            <a:t>-Programs are ordered by firmness/priority within each end use. Typically, DLC type options are considered more firm than rate programs, so DLCs take priority. Smart/grid-enabled technologies are the preferred program path, so they take priority over traditional DLCs.</a:t>
          </a:r>
        </a:p>
        <a:p>
          <a:pPr algn="l"/>
          <a:endParaRPr lang="en-US" sz="1100" i="0" baseline="0"/>
        </a:p>
        <a:p>
          <a:pPr algn="l"/>
          <a:r>
            <a:rPr lang="en-US" sz="1100" i="0" baseline="0"/>
            <a:t>-As the model runs down the list in column A, it looks across the corresponding row to identify programs whose participants are inelligible for the current program option being run due to their prior program commitment (this is denoted with a 1). This is done to avoid double counting the savings potential per program.</a:t>
          </a:r>
        </a:p>
        <a:p>
          <a:pPr algn="l"/>
          <a:r>
            <a:rPr lang="en-US" sz="1100" i="0"/>
            <a:t>-Customers cannot participate in two programs that target the same end use (ex.</a:t>
          </a:r>
          <a:r>
            <a:rPr lang="en-US" sz="1100" i="0" baseline="0"/>
            <a:t> Smart Thermostats and DLC Central AC). Customers are also marked as inelligible to participate in a rate program if they are already committed to a firm program or another rate option (ex. Smart Thermostat participants are not elligible for a TOU opt-in rate). While in reality it is possible for a customer to be on a rate program and a DLC, allowing this type of participation to occur in the model will exagerate the available potential.</a:t>
          </a:r>
        </a:p>
      </xdr:txBody>
    </xdr:sp>
    <xdr:clientData/>
  </xdr:twoCellAnchor>
  <xdr:twoCellAnchor editAs="oneCell">
    <xdr:from>
      <xdr:col>0</xdr:col>
      <xdr:colOff>563880</xdr:colOff>
      <xdr:row>41</xdr:row>
      <xdr:rowOff>30480</xdr:rowOff>
    </xdr:from>
    <xdr:to>
      <xdr:col>7</xdr:col>
      <xdr:colOff>853440</xdr:colOff>
      <xdr:row>57</xdr:row>
      <xdr:rowOff>91440</xdr:rowOff>
    </xdr:to>
    <xdr:pic>
      <xdr:nvPicPr>
        <xdr:cNvPr id="4" name="Picture 3">
          <a:extLst>
            <a:ext uri="{FF2B5EF4-FFF2-40B4-BE49-F238E27FC236}">
              <a16:creationId xmlns:a16="http://schemas.microsoft.com/office/drawing/2014/main" id="{67E8611E-C334-45F0-9191-EAEF492FFFE5}"/>
            </a:ext>
          </a:extLst>
        </xdr:cNvPr>
        <xdr:cNvPicPr>
          <a:picLocks noChangeAspect="1"/>
        </xdr:cNvPicPr>
      </xdr:nvPicPr>
      <xdr:blipFill rotWithShape="1">
        <a:blip xmlns:r="http://schemas.openxmlformats.org/officeDocument/2006/relationships" r:embed="rId1"/>
        <a:srcRect b="744"/>
        <a:stretch/>
      </xdr:blipFill>
      <xdr:spPr>
        <a:xfrm>
          <a:off x="563880" y="6979920"/>
          <a:ext cx="8503920" cy="2987040"/>
        </a:xfrm>
        <a:prstGeom prst="rect">
          <a:avLst/>
        </a:prstGeom>
      </xdr:spPr>
    </xdr:pic>
    <xdr:clientData/>
  </xdr:twoCellAnchor>
  <xdr:twoCellAnchor editAs="oneCell">
    <xdr:from>
      <xdr:col>0</xdr:col>
      <xdr:colOff>624840</xdr:colOff>
      <xdr:row>60</xdr:row>
      <xdr:rowOff>22861</xdr:rowOff>
    </xdr:from>
    <xdr:to>
      <xdr:col>7</xdr:col>
      <xdr:colOff>914400</xdr:colOff>
      <xdr:row>76</xdr:row>
      <xdr:rowOff>73746</xdr:rowOff>
    </xdr:to>
    <xdr:pic>
      <xdr:nvPicPr>
        <xdr:cNvPr id="5" name="Picture 4">
          <a:extLst>
            <a:ext uri="{FF2B5EF4-FFF2-40B4-BE49-F238E27FC236}">
              <a16:creationId xmlns:a16="http://schemas.microsoft.com/office/drawing/2014/main" id="{EEFBE7E3-C984-4896-9F57-2C3993D8A430}"/>
            </a:ext>
          </a:extLst>
        </xdr:cNvPr>
        <xdr:cNvPicPr>
          <a:picLocks noChangeAspect="1"/>
        </xdr:cNvPicPr>
      </xdr:nvPicPr>
      <xdr:blipFill>
        <a:blip xmlns:r="http://schemas.openxmlformats.org/officeDocument/2006/relationships" r:embed="rId2"/>
        <a:stretch>
          <a:fillRect/>
        </a:stretch>
      </xdr:blipFill>
      <xdr:spPr>
        <a:xfrm>
          <a:off x="624840" y="10447021"/>
          <a:ext cx="8503920" cy="2976965"/>
        </a:xfrm>
        <a:prstGeom prst="rect">
          <a:avLst/>
        </a:prstGeom>
      </xdr:spPr>
    </xdr:pic>
    <xdr:clientData/>
  </xdr:twoCellAnchor>
  <xdr:twoCellAnchor>
    <xdr:from>
      <xdr:col>7</xdr:col>
      <xdr:colOff>929640</xdr:colOff>
      <xdr:row>65</xdr:row>
      <xdr:rowOff>91440</xdr:rowOff>
    </xdr:from>
    <xdr:to>
      <xdr:col>9</xdr:col>
      <xdr:colOff>655320</xdr:colOff>
      <xdr:row>68</xdr:row>
      <xdr:rowOff>15240</xdr:rowOff>
    </xdr:to>
    <xdr:cxnSp macro="">
      <xdr:nvCxnSpPr>
        <xdr:cNvPr id="7" name="Straight Arrow Connector 6">
          <a:extLst>
            <a:ext uri="{FF2B5EF4-FFF2-40B4-BE49-F238E27FC236}">
              <a16:creationId xmlns:a16="http://schemas.microsoft.com/office/drawing/2014/main" id="{D6ACD6A7-744D-4754-B384-84364072D9BF}"/>
            </a:ext>
          </a:extLst>
        </xdr:cNvPr>
        <xdr:cNvCxnSpPr>
          <a:stCxn id="23" idx="3"/>
        </xdr:cNvCxnSpPr>
      </xdr:nvCxnSpPr>
      <xdr:spPr>
        <a:xfrm flipV="1">
          <a:off x="9144000" y="11430000"/>
          <a:ext cx="1615440" cy="472440"/>
        </a:xfrm>
        <a:prstGeom prst="straightConnector1">
          <a:avLst/>
        </a:prstGeom>
        <a:ln w="19050">
          <a:solidFill>
            <a:schemeClr val="accent6"/>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906780</xdr:colOff>
      <xdr:row>55</xdr:row>
      <xdr:rowOff>160020</xdr:rowOff>
    </xdr:from>
    <xdr:to>
      <xdr:col>9</xdr:col>
      <xdr:colOff>800100</xdr:colOff>
      <xdr:row>66</xdr:row>
      <xdr:rowOff>137160</xdr:rowOff>
    </xdr:to>
    <xdr:cxnSp macro="">
      <xdr:nvCxnSpPr>
        <xdr:cNvPr id="8" name="Straight Arrow Connector 7">
          <a:extLst>
            <a:ext uri="{FF2B5EF4-FFF2-40B4-BE49-F238E27FC236}">
              <a16:creationId xmlns:a16="http://schemas.microsoft.com/office/drawing/2014/main" id="{7F8D9C01-9547-4833-8CF3-7BC7FD9133B4}"/>
            </a:ext>
          </a:extLst>
        </xdr:cNvPr>
        <xdr:cNvCxnSpPr>
          <a:stCxn id="21" idx="3"/>
        </xdr:cNvCxnSpPr>
      </xdr:nvCxnSpPr>
      <xdr:spPr>
        <a:xfrm>
          <a:off x="9121140" y="9669780"/>
          <a:ext cx="1783080" cy="1988820"/>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7</xdr:col>
      <xdr:colOff>929640</xdr:colOff>
      <xdr:row>67</xdr:row>
      <xdr:rowOff>106680</xdr:rowOff>
    </xdr:from>
    <xdr:to>
      <xdr:col>9</xdr:col>
      <xdr:colOff>0</xdr:colOff>
      <xdr:row>69</xdr:row>
      <xdr:rowOff>22860</xdr:rowOff>
    </xdr:to>
    <xdr:cxnSp macro="">
      <xdr:nvCxnSpPr>
        <xdr:cNvPr id="12" name="Straight Arrow Connector 11">
          <a:extLst>
            <a:ext uri="{FF2B5EF4-FFF2-40B4-BE49-F238E27FC236}">
              <a16:creationId xmlns:a16="http://schemas.microsoft.com/office/drawing/2014/main" id="{1DFCDA58-73FE-484E-B131-5A11E7A09808}"/>
            </a:ext>
          </a:extLst>
        </xdr:cNvPr>
        <xdr:cNvCxnSpPr>
          <a:stCxn id="26" idx="3"/>
        </xdr:cNvCxnSpPr>
      </xdr:nvCxnSpPr>
      <xdr:spPr>
        <a:xfrm flipV="1">
          <a:off x="9144000" y="11811000"/>
          <a:ext cx="960120" cy="281940"/>
        </a:xfrm>
        <a:prstGeom prst="straightConnector1">
          <a:avLst/>
        </a:prstGeom>
        <a:ln w="19050">
          <a:solidFill>
            <a:schemeClr val="accent1"/>
          </a:solidFill>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449580</xdr:colOff>
      <xdr:row>55</xdr:row>
      <xdr:rowOff>68580</xdr:rowOff>
    </xdr:from>
    <xdr:to>
      <xdr:col>7</xdr:col>
      <xdr:colOff>906780</xdr:colOff>
      <xdr:row>56</xdr:row>
      <xdr:rowOff>68580</xdr:rowOff>
    </xdr:to>
    <xdr:sp macro="" textlink="">
      <xdr:nvSpPr>
        <xdr:cNvPr id="21" name="Rectangle 20">
          <a:extLst>
            <a:ext uri="{FF2B5EF4-FFF2-40B4-BE49-F238E27FC236}">
              <a16:creationId xmlns:a16="http://schemas.microsoft.com/office/drawing/2014/main" id="{55514736-8664-4FF5-8A16-84480055F0C8}"/>
            </a:ext>
          </a:extLst>
        </xdr:cNvPr>
        <xdr:cNvSpPr/>
      </xdr:nvSpPr>
      <xdr:spPr>
        <a:xfrm>
          <a:off x="449580" y="9578340"/>
          <a:ext cx="8671560" cy="182880"/>
        </a:xfrm>
        <a:prstGeom prst="rect">
          <a:avLst/>
        </a:prstGeom>
        <a:noFill/>
        <a:ln w="190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472440</xdr:colOff>
      <xdr:row>67</xdr:row>
      <xdr:rowOff>106680</xdr:rowOff>
    </xdr:from>
    <xdr:to>
      <xdr:col>7</xdr:col>
      <xdr:colOff>929640</xdr:colOff>
      <xdr:row>68</xdr:row>
      <xdr:rowOff>106680</xdr:rowOff>
    </xdr:to>
    <xdr:sp macro="" textlink="">
      <xdr:nvSpPr>
        <xdr:cNvPr id="23" name="Rectangle 22">
          <a:extLst>
            <a:ext uri="{FF2B5EF4-FFF2-40B4-BE49-F238E27FC236}">
              <a16:creationId xmlns:a16="http://schemas.microsoft.com/office/drawing/2014/main" id="{252A9700-358D-4081-9DC5-B50AE0894A3D}"/>
            </a:ext>
          </a:extLst>
        </xdr:cNvPr>
        <xdr:cNvSpPr/>
      </xdr:nvSpPr>
      <xdr:spPr>
        <a:xfrm>
          <a:off x="472440" y="11811000"/>
          <a:ext cx="8671560" cy="182880"/>
        </a:xfrm>
        <a:prstGeom prst="rect">
          <a:avLst/>
        </a:prstGeom>
        <a:noFill/>
        <a:ln>
          <a:solidFill>
            <a:schemeClr val="accent6"/>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472440</xdr:colOff>
      <xdr:row>68</xdr:row>
      <xdr:rowOff>114300</xdr:rowOff>
    </xdr:from>
    <xdr:to>
      <xdr:col>7</xdr:col>
      <xdr:colOff>929640</xdr:colOff>
      <xdr:row>69</xdr:row>
      <xdr:rowOff>114300</xdr:rowOff>
    </xdr:to>
    <xdr:sp macro="" textlink="">
      <xdr:nvSpPr>
        <xdr:cNvPr id="26" name="Rectangle 25">
          <a:extLst>
            <a:ext uri="{FF2B5EF4-FFF2-40B4-BE49-F238E27FC236}">
              <a16:creationId xmlns:a16="http://schemas.microsoft.com/office/drawing/2014/main" id="{8EC5B80F-8426-4375-99F0-77A32DD7402D}"/>
            </a:ext>
          </a:extLst>
        </xdr:cNvPr>
        <xdr:cNvSpPr/>
      </xdr:nvSpPr>
      <xdr:spPr>
        <a:xfrm>
          <a:off x="472440" y="12001500"/>
          <a:ext cx="8671560" cy="182880"/>
        </a:xfrm>
        <a:prstGeom prst="rect">
          <a:avLst/>
        </a:prstGeom>
        <a:noFill/>
        <a:ln w="19050">
          <a:solidFill>
            <a:schemeClr val="accent1"/>
          </a:solidFill>
          <a:headEnd type="none" w="med" len="med"/>
          <a:tailEnd type="none" w="med" len="med"/>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0</xdr:col>
      <xdr:colOff>579120</xdr:colOff>
      <xdr:row>80</xdr:row>
      <xdr:rowOff>45720</xdr:rowOff>
    </xdr:from>
    <xdr:to>
      <xdr:col>10</xdr:col>
      <xdr:colOff>207997</xdr:colOff>
      <xdr:row>96</xdr:row>
      <xdr:rowOff>137160</xdr:rowOff>
    </xdr:to>
    <xdr:pic>
      <xdr:nvPicPr>
        <xdr:cNvPr id="38" name="Picture 37">
          <a:extLst>
            <a:ext uri="{FF2B5EF4-FFF2-40B4-BE49-F238E27FC236}">
              <a16:creationId xmlns:a16="http://schemas.microsoft.com/office/drawing/2014/main" id="{B1D1745C-B6F5-47A3-8700-C9BCBAB8B9C7}"/>
            </a:ext>
          </a:extLst>
        </xdr:cNvPr>
        <xdr:cNvPicPr>
          <a:picLocks noChangeAspect="1"/>
        </xdr:cNvPicPr>
      </xdr:nvPicPr>
      <xdr:blipFill>
        <a:blip xmlns:r="http://schemas.openxmlformats.org/officeDocument/2006/relationships" r:embed="rId3"/>
        <a:stretch>
          <a:fillRect/>
        </a:stretch>
      </xdr:blipFill>
      <xdr:spPr>
        <a:xfrm>
          <a:off x="579120" y="14127480"/>
          <a:ext cx="10677877" cy="3017520"/>
        </a:xfrm>
        <a:prstGeom prst="rect">
          <a:avLst/>
        </a:prstGeom>
      </xdr:spPr>
    </xdr:pic>
    <xdr:clientData/>
  </xdr:twoCellAnchor>
  <xdr:twoCellAnchor>
    <xdr:from>
      <xdr:col>0</xdr:col>
      <xdr:colOff>563880</xdr:colOff>
      <xdr:row>94</xdr:row>
      <xdr:rowOff>144780</xdr:rowOff>
    </xdr:from>
    <xdr:to>
      <xdr:col>10</xdr:col>
      <xdr:colOff>198120</xdr:colOff>
      <xdr:row>96</xdr:row>
      <xdr:rowOff>99060</xdr:rowOff>
    </xdr:to>
    <xdr:sp macro="" textlink="">
      <xdr:nvSpPr>
        <xdr:cNvPr id="39" name="Rectangle 38">
          <a:extLst>
            <a:ext uri="{FF2B5EF4-FFF2-40B4-BE49-F238E27FC236}">
              <a16:creationId xmlns:a16="http://schemas.microsoft.com/office/drawing/2014/main" id="{42220D24-A123-4715-87C8-75A7857A06F4}"/>
            </a:ext>
          </a:extLst>
        </xdr:cNvPr>
        <xdr:cNvSpPr/>
      </xdr:nvSpPr>
      <xdr:spPr>
        <a:xfrm>
          <a:off x="563880" y="16786860"/>
          <a:ext cx="10683240" cy="320040"/>
        </a:xfrm>
        <a:prstGeom prst="rect">
          <a:avLst/>
        </a:prstGeom>
        <a:noFill/>
        <a:ln>
          <a:solidFill>
            <a:schemeClr val="accent6"/>
          </a:solidFill>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45720</xdr:colOff>
      <xdr:row>93</xdr:row>
      <xdr:rowOff>167640</xdr:rowOff>
    </xdr:from>
    <xdr:to>
      <xdr:col>10</xdr:col>
      <xdr:colOff>198120</xdr:colOff>
      <xdr:row>94</xdr:row>
      <xdr:rowOff>167640</xdr:rowOff>
    </xdr:to>
    <xdr:sp macro="" textlink="">
      <xdr:nvSpPr>
        <xdr:cNvPr id="40" name="Rectangle 39">
          <a:extLst>
            <a:ext uri="{FF2B5EF4-FFF2-40B4-BE49-F238E27FC236}">
              <a16:creationId xmlns:a16="http://schemas.microsoft.com/office/drawing/2014/main" id="{A5AD0C7A-0ED0-472E-B499-4F7F9B1DB0FC}"/>
            </a:ext>
          </a:extLst>
        </xdr:cNvPr>
        <xdr:cNvSpPr/>
      </xdr:nvSpPr>
      <xdr:spPr>
        <a:xfrm>
          <a:off x="7315200" y="16626840"/>
          <a:ext cx="3931920" cy="182880"/>
        </a:xfrm>
        <a:prstGeom prst="rect">
          <a:avLst/>
        </a:prstGeom>
        <a:noFill/>
        <a:ln w="19050">
          <a:headEnd type="none" w="med" len="med"/>
          <a:tailEnd type="none" w="med" len="med"/>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525780</xdr:colOff>
      <xdr:row>90</xdr:row>
      <xdr:rowOff>99060</xdr:rowOff>
    </xdr:from>
    <xdr:to>
      <xdr:col>10</xdr:col>
      <xdr:colOff>190500</xdr:colOff>
      <xdr:row>94</xdr:row>
      <xdr:rowOff>144780</xdr:rowOff>
    </xdr:to>
    <xdr:cxnSp macro="">
      <xdr:nvCxnSpPr>
        <xdr:cNvPr id="41" name="Straight Arrow Connector 40">
          <a:extLst>
            <a:ext uri="{FF2B5EF4-FFF2-40B4-BE49-F238E27FC236}">
              <a16:creationId xmlns:a16="http://schemas.microsoft.com/office/drawing/2014/main" id="{123B9930-4AF3-4C0C-B04A-969B5A22CCFB}"/>
            </a:ext>
          </a:extLst>
        </xdr:cNvPr>
        <xdr:cNvCxnSpPr>
          <a:stCxn id="39" idx="0"/>
        </xdr:cNvCxnSpPr>
      </xdr:nvCxnSpPr>
      <xdr:spPr>
        <a:xfrm flipV="1">
          <a:off x="5905500" y="16009620"/>
          <a:ext cx="5334000" cy="777240"/>
        </a:xfrm>
        <a:prstGeom prst="straightConnector1">
          <a:avLst/>
        </a:prstGeom>
        <a:ln w="19050">
          <a:solidFill>
            <a:schemeClr val="accent6"/>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8</xdr:col>
      <xdr:colOff>121920</xdr:colOff>
      <xdr:row>91</xdr:row>
      <xdr:rowOff>91440</xdr:rowOff>
    </xdr:from>
    <xdr:to>
      <xdr:col>10</xdr:col>
      <xdr:colOff>502920</xdr:colOff>
      <xdr:row>93</xdr:row>
      <xdr:rowOff>167640</xdr:rowOff>
    </xdr:to>
    <xdr:cxnSp macro="">
      <xdr:nvCxnSpPr>
        <xdr:cNvPr id="43" name="Straight Arrow Connector 42">
          <a:extLst>
            <a:ext uri="{FF2B5EF4-FFF2-40B4-BE49-F238E27FC236}">
              <a16:creationId xmlns:a16="http://schemas.microsoft.com/office/drawing/2014/main" id="{2F558231-CEDA-4238-8602-49F051C42282}"/>
            </a:ext>
          </a:extLst>
        </xdr:cNvPr>
        <xdr:cNvCxnSpPr>
          <a:stCxn id="40" idx="0"/>
        </xdr:cNvCxnSpPr>
      </xdr:nvCxnSpPr>
      <xdr:spPr>
        <a:xfrm flipV="1">
          <a:off x="9281160" y="16184880"/>
          <a:ext cx="2270760" cy="441960"/>
        </a:xfrm>
        <a:prstGeom prst="straightConnector1">
          <a:avLst/>
        </a:prstGeom>
        <a:ln w="19050">
          <a:solidFill>
            <a:schemeClr val="accent3"/>
          </a:solidFill>
          <a:tailEnd type="triangle"/>
        </a:ln>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29</xdr:col>
      <xdr:colOff>91440</xdr:colOff>
      <xdr:row>162</xdr:row>
      <xdr:rowOff>137160</xdr:rowOff>
    </xdr:from>
    <xdr:to>
      <xdr:col>54</xdr:col>
      <xdr:colOff>365760</xdr:colOff>
      <xdr:row>201</xdr:row>
      <xdr:rowOff>137160</xdr:rowOff>
    </xdr:to>
    <xdr:graphicFrame macro="">
      <xdr:nvGraphicFramePr>
        <xdr:cNvPr id="3" name="Chart 2">
          <a:extLst>
            <a:ext uri="{FF2B5EF4-FFF2-40B4-BE49-F238E27FC236}">
              <a16:creationId xmlns:a16="http://schemas.microsoft.com/office/drawing/2014/main" id="{423E7488-3761-4AF4-B3F0-D7CF303C2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0</xdr:colOff>
      <xdr:row>204</xdr:row>
      <xdr:rowOff>0</xdr:rowOff>
    </xdr:from>
    <xdr:to>
      <xdr:col>55</xdr:col>
      <xdr:colOff>381000</xdr:colOff>
      <xdr:row>243</xdr:row>
      <xdr:rowOff>0</xdr:rowOff>
    </xdr:to>
    <xdr:graphicFrame macro="">
      <xdr:nvGraphicFramePr>
        <xdr:cNvPr id="4" name="Chart 3">
          <a:extLst>
            <a:ext uri="{FF2B5EF4-FFF2-40B4-BE49-F238E27FC236}">
              <a16:creationId xmlns:a16="http://schemas.microsoft.com/office/drawing/2014/main" id="{69C89944-3D11-4DF3-81A0-5605D6358A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EG\Clients\Tacoma%20Power\32033-40-00%202021%20DR%20Assessment\Model\Tacoma%20Stand%20Alone%20DR%20Model%2010_15_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eresco.sharepoint.com/sites/PacifiCorp2019PotentialStudy/Shared%20Documents/General/Class%201%20and%203/DR_Model_PacifiCorp_Standalone%20Resul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Panel"/>
      <sheetName val="Variables"/>
      <sheetName val="ClassValues"/>
      <sheetName val="MPS Forecasts"/>
      <sheetName val="EnergyCosts"/>
      <sheetName val="ParticipationRate"/>
      <sheetName val="ImpactInput"/>
      <sheetName val="CEInput"/>
      <sheetName val="DR"/>
      <sheetName val="Results"/>
      <sheetName val="Transla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Overall Summary"/>
      <sheetName val="State-level Savings"/>
      <sheetName val="Comparison to Previous Study"/>
      <sheetName val="Potential by Program"/>
      <sheetName val="Potential by State"/>
      <sheetName val="Battery Storage"/>
      <sheetName val="Potential by Company"/>
      <sheetName val="Incremental Savings"/>
      <sheetName val="Potential by Customer Class"/>
      <sheetName val="Levelized Costs (Summer)"/>
      <sheetName val="Levelized Costs (Winter)"/>
      <sheetName val="Annual Program Costs"/>
      <sheetName val="Database--&gt;"/>
      <sheetName val="ClassValues"/>
      <sheetName val="Resul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Williams, Tommy" id="{74CBE62B-0194-4CEA-AF1A-6FA1BFAEFE90}" userId="S::twilliams@ameresco.com::3af63758-2416-4b51-8378-22536c0c0a2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ruthers, Courtney" refreshedDate="44838.58560648148" createdVersion="8" refreshedVersion="8" minRefreshableVersion="3" recordCount="69" xr:uid="{E6022C5B-E554-442E-B3AC-CF3CA0B54C1D}">
  <cacheSource type="worksheet">
    <worksheetSource ref="A1:AN70" sheet="ClassValues"/>
  </cacheSource>
  <cacheFields count="40">
    <cacheField name="Key" numFmtId="0">
      <sharedItems/>
    </cacheField>
    <cacheField name="State" numFmtId="0">
      <sharedItems count="3">
        <s v="WA"/>
        <s v="ID"/>
        <s v="OR"/>
      </sharedItems>
    </cacheField>
    <cacheField name="Customer Class" numFmtId="0">
      <sharedItems count="4">
        <s v="All"/>
        <s v="Residential"/>
        <s v="Commercial"/>
        <s v="Industrial"/>
      </sharedItems>
    </cacheField>
    <cacheField name="Data Element" numFmtId="0">
      <sharedItems count="9">
        <s v="Winter Peak Load @ Gen"/>
        <s v="Winter Peak Load"/>
        <s v="Customer Population"/>
        <s v="Per Customer Winter Peak (Therms)"/>
        <s v="Saturation Gas Space Heat"/>
        <s v="Saturation Gas Water Heat"/>
        <s v="Saturation Behavioral"/>
        <s v="Saturation AMI"/>
        <s v="Saturation Gas Process Heat"/>
      </sharedItems>
    </cacheField>
    <cacheField name="Unit" numFmtId="0">
      <sharedItems/>
    </cacheField>
    <cacheField name="2022" numFmtId="0">
      <sharedItems containsSemiMixedTypes="0" containsString="0" containsNumber="1" minValue="0" maxValue="160591.41809722222"/>
    </cacheField>
    <cacheField name="2023" numFmtId="0">
      <sharedItems containsSemiMixedTypes="0" containsString="0" containsNumber="1" minValue="0" maxValue="162738.96632500002"/>
    </cacheField>
    <cacheField name="2024" numFmtId="0">
      <sharedItems containsSemiMixedTypes="0" containsString="0" containsNumber="1" minValue="0" maxValue="164976.91463333333"/>
    </cacheField>
    <cacheField name="2025" numFmtId="0">
      <sharedItems containsSemiMixedTypes="0" containsString="0" containsNumber="1" minValue="0" maxValue="167197.85029999999"/>
    </cacheField>
    <cacheField name="2026" numFmtId="0">
      <sharedItems containsSemiMixedTypes="0" containsString="0" containsNumber="1" minValue="0" maxValue="169383.11864166666"/>
    </cacheField>
    <cacheField name="2027" numFmtId="0">
      <sharedItems containsSemiMixedTypes="0" containsString="0" containsNumber="1" minValue="0" maxValue="171657.58506351805"/>
    </cacheField>
    <cacheField name="2028" numFmtId="0">
      <sharedItems containsSemiMixedTypes="0" containsString="0" containsNumber="1" minValue="0" maxValue="173962.59288492342"/>
    </cacheField>
    <cacheField name="2029" numFmtId="0">
      <sharedItems containsSemiMixedTypes="0" containsString="0" containsNumber="1" minValue="0" maxValue="176298.55221397566"/>
    </cacheField>
    <cacheField name="2030" numFmtId="0">
      <sharedItems containsSemiMixedTypes="0" containsString="0" containsNumber="1" minValue="0" maxValue="178665.87866567477"/>
    </cacheField>
    <cacheField name="2031" numFmtId="0">
      <sharedItems containsSemiMixedTypes="0" containsString="0" containsNumber="1" minValue="0" maxValue="181064.99343587414"/>
    </cacheField>
    <cacheField name="2032" numFmtId="0">
      <sharedItems containsSemiMixedTypes="0" containsString="0" containsNumber="1" minValue="0" maxValue="183496.32337622001"/>
    </cacheField>
    <cacheField name="2033" numFmtId="0">
      <sharedItems containsSemiMixedTypes="0" containsString="0" containsNumber="1" minValue="0" maxValue="185960.30107009708"/>
    </cacheField>
    <cacheField name="2034" numFmtId="0">
      <sharedItems containsSemiMixedTypes="0" containsString="0" containsNumber="1" minValue="0" maxValue="188457.36490959395"/>
    </cacheField>
    <cacheField name="2035" numFmtId="0">
      <sharedItems containsSemiMixedTypes="0" containsString="0" containsNumber="1" minValue="0" maxValue="190987.95917350205"/>
    </cacheField>
    <cacheField name="2036" numFmtId="0">
      <sharedItems containsSemiMixedTypes="0" containsString="0" containsNumber="1" minValue="0" maxValue="193552.53410636197"/>
    </cacheField>
    <cacheField name="2037" numFmtId="0">
      <sharedItems containsSemiMixedTypes="0" containsString="0" containsNumber="1" minValue="0" maxValue="196151.54599857115"/>
    </cacheField>
    <cacheField name="2038" numFmtId="0">
      <sharedItems containsSemiMixedTypes="0" containsString="0" containsNumber="1" minValue="0" maxValue="198785.45726756725"/>
    </cacheField>
    <cacheField name="2039" numFmtId="0">
      <sharedItems containsSemiMixedTypes="0" containsString="0" containsNumber="1" minValue="0" maxValue="201454.73654010179"/>
    </cacheField>
    <cacheField name="2040" numFmtId="0">
      <sharedItems containsSemiMixedTypes="0" containsString="0" containsNumber="1" minValue="0" maxValue="204159.85873561833"/>
    </cacheField>
    <cacheField name="2041" numFmtId="0">
      <sharedItems containsSemiMixedTypes="0" containsString="0" containsNumber="1" minValue="0" maxValue="206901.30515075041"/>
    </cacheField>
    <cacheField name="2042" numFmtId="0">
      <sharedItems containsSemiMixedTypes="0" containsString="0" containsNumber="1" minValue="0" maxValue="209679.56354495412"/>
    </cacheField>
    <cacheField name="2043" numFmtId="0">
      <sharedItems containsSemiMixedTypes="0" containsString="0" containsNumber="1" minValue="0" maxValue="212495.12822729041"/>
    </cacheField>
    <cacheField name="2044" numFmtId="0">
      <sharedItems containsSemiMixedTypes="0" containsString="0" containsNumber="1" minValue="0" maxValue="215348.50014437287"/>
    </cacheField>
    <cacheField name="2045" numFmtId="0">
      <sharedItems containsSemiMixedTypes="0" containsString="0" containsNumber="1" minValue="0" maxValue="218240.18696949637"/>
    </cacheField>
    <cacheField name="2046" numFmtId="0">
      <sharedItems containsSemiMixedTypes="0" containsString="0" containsNumber="1" minValue="0" maxValue="221170.70319296251"/>
    </cacheField>
    <cacheField name="2047" numFmtId="0">
      <sharedItems containsSemiMixedTypes="0" containsString="0" containsNumber="1" minValue="0" maxValue="224140.57021361796"/>
    </cacheField>
    <cacheField name="2048" numFmtId="0">
      <sharedItems containsSemiMixedTypes="0" containsString="0" containsNumber="1" minValue="0" maxValue="227150.31643162208"/>
    </cacheField>
    <cacheField name="2049" numFmtId="0">
      <sharedItems containsSemiMixedTypes="0" containsString="0" containsNumber="1" minValue="0" maxValue="230200.47734246007"/>
    </cacheField>
    <cacheField name="2050" numFmtId="0">
      <sharedItems containsSemiMixedTypes="0" containsString="0" containsNumber="1" minValue="0" maxValue="233291.59563221858"/>
    </cacheField>
    <cacheField name="2051" numFmtId="0">
      <sharedItems containsSemiMixedTypes="0" containsString="0" containsNumber="1" minValue="0" maxValue="236424.22127414067"/>
    </cacheField>
    <cacheField name="2052" numFmtId="0">
      <sharedItems containsSemiMixedTypes="0" containsString="0" containsNumber="1" minValue="0" maxValue="239598.91162647735"/>
    </cacheField>
    <cacheField name="Growth Rate" numFmtId="0">
      <sharedItems containsNonDate="0" containsString="0" containsBlank="1"/>
    </cacheField>
    <cacheField name="Source" numFmtId="0">
      <sharedItems/>
    </cacheField>
    <cacheField name="Notes" numFmtId="0">
      <sharedItems containsBlank="1"/>
    </cacheField>
    <cacheField name="0.0066"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ruthers, Courtney" refreshedDate="44838.585606712964" createdVersion="8" refreshedVersion="8" minRefreshableVersion="3" recordCount="280" xr:uid="{A1979BFB-C11C-4DAC-A50A-659BBBEC08FD}">
  <cacheSource type="worksheet">
    <worksheetSource ref="A1:AH281" sheet="Results"/>
  </cacheSource>
  <cacheFields count="34">
    <cacheField name="Key" numFmtId="0">
      <sharedItems/>
    </cacheField>
    <cacheField name="State" numFmtId="0">
      <sharedItems count="3">
        <s v="WA"/>
        <s v="ID"/>
        <s v="OR"/>
      </sharedItems>
    </cacheField>
    <cacheField name="Customer Class" numFmtId="0">
      <sharedItems count="3">
        <s v="Residential"/>
        <s v="Commercial"/>
        <s v="Industrial"/>
      </sharedItems>
    </cacheField>
    <cacheField name="Option" numFmtId="0">
      <sharedItems count="6">
        <s v="DLC Smart Thermostats - BYOT"/>
        <s v="Third Party Contracts"/>
        <s v="Behavioral"/>
        <s v="Time-of-Use"/>
        <s v="Variable Peak Pricing"/>
        <s v="DLC Water Heating" u="1"/>
      </sharedItems>
    </cacheField>
    <cacheField name="Type" numFmtId="0">
      <sharedItems count="10">
        <s v="Participants"/>
        <s v="New Participants"/>
        <s v="Summer Peak Reduction @Meter  (Therms)"/>
        <s v="Summer Peak Reduction @Generation (Therms)"/>
        <s v="Winter Peak Reduction @Meter  (Therms)"/>
        <s v="Winter Peak Reduction @Generation (Therms)"/>
        <s v="Incentive Costs"/>
        <s v="Non-Incentive Costs"/>
        <s v="Program Annual Benefits"/>
        <s v="Program Annual Costs"/>
      </sharedItems>
    </cacheField>
    <cacheField name="Potential" numFmtId="7">
      <sharedItems count="1">
        <s v="Market Potential"/>
      </sharedItems>
    </cacheField>
    <cacheField name="Years Shifted" numFmtId="0">
      <sharedItems containsSemiMixedTypes="0" containsString="0" containsNumber="1" containsInteger="1" minValue="0" maxValue="0" count="1">
        <n v="0"/>
      </sharedItems>
    </cacheField>
    <cacheField name="2022" numFmtId="0">
      <sharedItems containsSemiMixedTypes="0" containsString="0" containsNumber="1" containsInteger="1" minValue="0" maxValue="0"/>
    </cacheField>
    <cacheField name="2023" numFmtId="0">
      <sharedItems containsSemiMixedTypes="0" containsString="0" containsNumber="1" containsInteger="1" minValue="0" maxValue="0"/>
    </cacheField>
    <cacheField name="2024" numFmtId="0">
      <sharedItems containsSemiMixedTypes="0" containsString="0" containsNumber="1" minValue="0" maxValue="231351.84"/>
    </cacheField>
    <cacheField name="2025" numFmtId="0">
      <sharedItems containsSemiMixedTypes="0" containsString="0" containsNumber="1" minValue="0" maxValue="350883.23"/>
    </cacheField>
    <cacheField name="2026" numFmtId="0">
      <sharedItems containsSemiMixedTypes="0" containsString="0" containsNumber="1" minValue="0" maxValue="698816.22"/>
    </cacheField>
    <cacheField name="2027" numFmtId="0">
      <sharedItems containsSemiMixedTypes="0" containsString="0" containsNumber="1" minValue="0" maxValue="652664.17000000004"/>
    </cacheField>
    <cacheField name="2028" numFmtId="0">
      <sharedItems containsSemiMixedTypes="0" containsString="0" containsNumber="1" minValue="0" maxValue="763009.9"/>
    </cacheField>
    <cacheField name="2029" numFmtId="0">
      <sharedItems containsSemiMixedTypes="0" containsString="0" containsNumber="1" minValue="0" maxValue="665772.31000000006"/>
    </cacheField>
    <cacheField name="2030" numFmtId="0">
      <sharedItems containsSemiMixedTypes="0" containsString="0" containsNumber="1" minValue="0" maxValue="651563.18999999994"/>
    </cacheField>
    <cacheField name="2031" numFmtId="0">
      <sharedItems containsSemiMixedTypes="0" containsString="0" containsNumber="1" minValue="0" maxValue="693385.11"/>
    </cacheField>
    <cacheField name="2032" numFmtId="0">
      <sharedItems containsSemiMixedTypes="0" containsString="0" containsNumber="1" minValue="0" maxValue="738697.08"/>
    </cacheField>
    <cacheField name="2033" numFmtId="0">
      <sharedItems containsSemiMixedTypes="0" containsString="0" containsNumber="1" minValue="0" maxValue="788875.45"/>
    </cacheField>
    <cacheField name="2034" numFmtId="0">
      <sharedItems containsSemiMixedTypes="0" containsString="0" containsNumber="1" minValue="0" maxValue="846640.64000000001"/>
    </cacheField>
    <cacheField name="2035" numFmtId="0">
      <sharedItems containsSemiMixedTypes="0" containsString="0" containsNumber="1" minValue="0" maxValue="904532.46"/>
    </cacheField>
    <cacheField name="2036" numFmtId="0">
      <sharedItems containsSemiMixedTypes="0" containsString="0" containsNumber="1" minValue="0" maxValue="954679.66"/>
    </cacheField>
    <cacheField name="2037" numFmtId="0">
      <sharedItems containsSemiMixedTypes="0" containsString="0" containsNumber="1" minValue="0" maxValue="1017945.91"/>
    </cacheField>
    <cacheField name="2038" numFmtId="0">
      <sharedItems containsSemiMixedTypes="0" containsString="0" containsNumber="1" minValue="0" maxValue="1086777.5900000001"/>
    </cacheField>
    <cacheField name="2039" numFmtId="0">
      <sharedItems containsSemiMixedTypes="0" containsString="0" containsNumber="1" minValue="0" maxValue="1149114.42"/>
    </cacheField>
    <cacheField name="2040" numFmtId="0">
      <sharedItems containsSemiMixedTypes="0" containsString="0" containsNumber="1" minValue="0" maxValue="1221216.8"/>
    </cacheField>
    <cacheField name="2041" numFmtId="0">
      <sharedItems containsSemiMixedTypes="0" containsString="0" containsNumber="1" minValue="0" maxValue="1337014.33"/>
    </cacheField>
    <cacheField name="2042" numFmtId="0">
      <sharedItems containsSemiMixedTypes="0" containsString="0" containsNumber="1" minValue="0" maxValue="1360749.16"/>
    </cacheField>
    <cacheField name="2043" numFmtId="0">
      <sharedItems containsSemiMixedTypes="0" containsString="0" containsNumber="1" minValue="0" maxValue="1422232.86"/>
    </cacheField>
    <cacheField name="2044" numFmtId="0">
      <sharedItems containsSemiMixedTypes="0" containsString="0" containsNumber="1" minValue="0" maxValue="1496777.69"/>
    </cacheField>
    <cacheField name="2045" numFmtId="0">
      <sharedItems containsSemiMixedTypes="0" containsString="0" containsNumber="1" minValue="0" maxValue="1580455.71"/>
    </cacheField>
    <cacheField name="2046" numFmtId="0">
      <sharedItems containsSemiMixedTypes="0" containsString="0" containsNumber="1" minValue="0" maxValue="1684069.15"/>
    </cacheField>
    <cacheField name="2047" numFmtId="0">
      <sharedItems containsSemiMixedTypes="0" containsString="0" containsNumber="1" minValue="0" maxValue="1772004.06"/>
    </cacheField>
    <cacheField name="2048" numFmtId="0">
      <sharedItems containsSemiMixedTypes="0" containsString="0" containsNumber="1" minValue="0" maxValue="1866616.7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ruthers, Courtney" refreshedDate="44838.585608680558" createdVersion="8" refreshedVersion="8" minRefreshableVersion="3" recordCount="420" xr:uid="{25021502-C592-4D56-BE83-3B68D59AAB19}">
  <cacheSource type="worksheet">
    <worksheetSource ref="A1:AH421" sheet="Results"/>
  </cacheSource>
  <cacheFields count="34">
    <cacheField name="Key" numFmtId="0">
      <sharedItems/>
    </cacheField>
    <cacheField name="State" numFmtId="0">
      <sharedItems count="3">
        <s v="WA"/>
        <s v="ID"/>
        <s v="OR"/>
      </sharedItems>
    </cacheField>
    <cacheField name="Customer Class" numFmtId="0">
      <sharedItems count="3">
        <s v="Residential"/>
        <s v="Commercial"/>
        <s v="Industrial"/>
      </sharedItems>
    </cacheField>
    <cacheField name="Option" numFmtId="0">
      <sharedItems count="6">
        <s v="DLC Smart Thermostats - BYOT"/>
        <s v="Third Party Contracts"/>
        <s v="Behavioral"/>
        <s v="Time-of-Use"/>
        <s v="Variable Peak Pricing"/>
        <s v="DLC Water Heating" u="1"/>
      </sharedItems>
    </cacheField>
    <cacheField name="Type" numFmtId="0">
      <sharedItems count="10">
        <s v="Participants"/>
        <s v="New Participants"/>
        <s v="Summer Peak Reduction @Meter  (Therms)"/>
        <s v="Summer Peak Reduction @Generation (Therms)"/>
        <s v="Winter Peak Reduction @Meter  (Therms)"/>
        <s v="Winter Peak Reduction @Generation (Therms)"/>
        <s v="Incentive Costs"/>
        <s v="Non-Incentive Costs"/>
        <s v="Program Annual Benefits"/>
        <s v="Program Annual Costs"/>
      </sharedItems>
    </cacheField>
    <cacheField name="Potential" numFmtId="7">
      <sharedItems count="1">
        <s v="Market Potential"/>
      </sharedItems>
    </cacheField>
    <cacheField name="Years Shifted" numFmtId="0">
      <sharedItems containsSemiMixedTypes="0" containsString="0" containsNumber="1" containsInteger="1" minValue="0" maxValue="0"/>
    </cacheField>
    <cacheField name="2022" numFmtId="0">
      <sharedItems containsSemiMixedTypes="0" containsString="0" containsNumber="1" containsInteger="1" minValue="0" maxValue="0"/>
    </cacheField>
    <cacheField name="2023" numFmtId="0">
      <sharedItems containsSemiMixedTypes="0" containsString="0" containsNumber="1" containsInteger="1" minValue="0" maxValue="0"/>
    </cacheField>
    <cacheField name="2024" numFmtId="0">
      <sharedItems containsSemiMixedTypes="0" containsString="0" containsNumber="1" minValue="0" maxValue="231351.84"/>
    </cacheField>
    <cacheField name="2025" numFmtId="0">
      <sharedItems containsSemiMixedTypes="0" containsString="0" containsNumber="1" minValue="0" maxValue="350883.23"/>
    </cacheField>
    <cacheField name="2026" numFmtId="0">
      <sharedItems containsSemiMixedTypes="0" containsString="0" containsNumber="1" minValue="0" maxValue="698816.22"/>
    </cacheField>
    <cacheField name="2027" numFmtId="0">
      <sharedItems containsSemiMixedTypes="0" containsString="0" containsNumber="1" minValue="0" maxValue="652664.17000000004"/>
    </cacheField>
    <cacheField name="2028" numFmtId="0">
      <sharedItems containsSemiMixedTypes="0" containsString="0" containsNumber="1" minValue="0" maxValue="763009.9"/>
    </cacheField>
    <cacheField name="2029" numFmtId="0">
      <sharedItems containsSemiMixedTypes="0" containsString="0" containsNumber="1" minValue="0" maxValue="665772.31000000006"/>
    </cacheField>
    <cacheField name="2030" numFmtId="0">
      <sharedItems containsSemiMixedTypes="0" containsString="0" containsNumber="1" minValue="0" maxValue="651563.18999999994"/>
    </cacheField>
    <cacheField name="2031" numFmtId="0">
      <sharedItems containsSemiMixedTypes="0" containsString="0" containsNumber="1" minValue="0" maxValue="693385.11"/>
    </cacheField>
    <cacheField name="2032" numFmtId="0">
      <sharedItems containsSemiMixedTypes="0" containsString="0" containsNumber="1" minValue="0" maxValue="738697.08"/>
    </cacheField>
    <cacheField name="2033" numFmtId="0">
      <sharedItems containsSemiMixedTypes="0" containsString="0" containsNumber="1" minValue="0" maxValue="788875.45"/>
    </cacheField>
    <cacheField name="2034" numFmtId="0">
      <sharedItems containsSemiMixedTypes="0" containsString="0" containsNumber="1" minValue="0" maxValue="846640.64000000001"/>
    </cacheField>
    <cacheField name="2035" numFmtId="0">
      <sharedItems containsSemiMixedTypes="0" containsString="0" containsNumber="1" minValue="0" maxValue="904532.46"/>
    </cacheField>
    <cacheField name="2036" numFmtId="0">
      <sharedItems containsSemiMixedTypes="0" containsString="0" containsNumber="1" minValue="0" maxValue="954679.66"/>
    </cacheField>
    <cacheField name="2037" numFmtId="0">
      <sharedItems containsSemiMixedTypes="0" containsString="0" containsNumber="1" minValue="0" maxValue="1017945.91"/>
    </cacheField>
    <cacheField name="2038" numFmtId="0">
      <sharedItems containsSemiMixedTypes="0" containsString="0" containsNumber="1" minValue="0" maxValue="1086777.5900000001"/>
    </cacheField>
    <cacheField name="2039" numFmtId="0">
      <sharedItems containsSemiMixedTypes="0" containsString="0" containsNumber="1" minValue="0" maxValue="1149114.42"/>
    </cacheField>
    <cacheField name="2040" numFmtId="0">
      <sharedItems containsSemiMixedTypes="0" containsString="0" containsNumber="1" minValue="0" maxValue="1221216.8"/>
    </cacheField>
    <cacheField name="2041" numFmtId="0">
      <sharedItems containsSemiMixedTypes="0" containsString="0" containsNumber="1" minValue="0" maxValue="1337014.33"/>
    </cacheField>
    <cacheField name="2042" numFmtId="0">
      <sharedItems containsSemiMixedTypes="0" containsString="0" containsNumber="1" minValue="0" maxValue="1360749.16"/>
    </cacheField>
    <cacheField name="2043" numFmtId="0">
      <sharedItems containsSemiMixedTypes="0" containsString="0" containsNumber="1" minValue="0" maxValue="1422232.86"/>
    </cacheField>
    <cacheField name="2044" numFmtId="0">
      <sharedItems containsSemiMixedTypes="0" containsString="0" containsNumber="1" minValue="0" maxValue="1496777.69"/>
    </cacheField>
    <cacheField name="2045" numFmtId="0">
      <sharedItems containsSemiMixedTypes="0" containsString="0" containsNumber="1" minValue="0" maxValue="1580455.71"/>
    </cacheField>
    <cacheField name="2046" numFmtId="0">
      <sharedItems containsSemiMixedTypes="0" containsString="0" containsNumber="1" minValue="0" maxValue="1684069.15"/>
    </cacheField>
    <cacheField name="2047" numFmtId="0">
      <sharedItems containsSemiMixedTypes="0" containsString="0" containsNumber="1" minValue="0" maxValue="1772004.06"/>
    </cacheField>
    <cacheField name="2048" numFmtId="0">
      <sharedItems containsSemiMixedTypes="0" containsString="0" containsNumber="1" minValue="0" maxValue="1866616.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s v="WAAllWinter Peak Load @ Gen"/>
    <x v="0"/>
    <x v="0"/>
    <x v="0"/>
    <s v="Therms @generator"/>
    <n v="135945.23925773299"/>
    <n v="134884.84545892497"/>
    <n v="136430.89231255301"/>
    <n v="138121.84346049512"/>
    <n v="139818.42721053556"/>
    <n v="141504.05062629835"/>
    <n v="143210.63007595175"/>
    <n v="144938.43297215374"/>
    <n v="146687.73021466561"/>
    <n v="148458.79623665637"/>
    <n v="150251.90905163178"/>
    <n v="152067.3503009968"/>
    <n v="153905.40530225952"/>
    <n v="155766.36309788594"/>
    <n v="157650.51650481444"/>
    <n v="159558.1621646384"/>
    <n v="161489.60059446716"/>
    <n v="163445.1362384735"/>
    <n v="165425.07752013791"/>
    <n v="167429.73689519879"/>
    <n v="169459.430905318"/>
    <n v="171514.48023247262"/>
    <n v="173595.20975408141"/>
    <n v="175701.94859887741"/>
    <n v="177835.03020353589"/>
    <n v="179994.79237006878"/>
    <n v="182181.57732399556"/>
    <n v="184395.73177330141"/>
    <n v="186637.60696819407"/>
    <n v="188907.55876166889"/>
    <n v="191205.94767089508"/>
    <m/>
    <s v="Calculated"/>
    <m/>
    <m/>
  </r>
  <r>
    <s v="WAAllWinter Peak Load"/>
    <x v="0"/>
    <x v="0"/>
    <x v="1"/>
    <s v="Therms @meter"/>
    <n v="135048.00067863194"/>
    <n v="133994.60547889606"/>
    <n v="135530.44842329016"/>
    <n v="137210.23929365585"/>
    <n v="138895.62559094603"/>
    <n v="140570.12389216479"/>
    <n v="142265.43991745045"/>
    <n v="143981.8393145375"/>
    <n v="145719.59119524882"/>
    <n v="147478.96818149442"/>
    <n v="149260.246451891"/>
    <n v="151063.70578901022"/>
    <n v="152889.6296272646"/>
    <n v="154738.30510143988"/>
    <n v="156610.02309588264"/>
    <n v="158505.07829435178"/>
    <n v="160423.76923054366"/>
    <n v="162366.39833929957"/>
    <n v="164333.27200850501"/>
    <n v="166324.70063169047"/>
    <n v="168340.99866134289"/>
    <n v="170382.48466293828"/>
    <n v="172449.48136970447"/>
    <n v="174542.3157381248"/>
    <n v="176661.31900419254"/>
    <n v="178806.82674042633"/>
    <n v="180979.17891365718"/>
    <n v="183178.71994359762"/>
    <n v="185405.79876220398"/>
    <n v="187660.76887384185"/>
    <n v="189943.98841626715"/>
    <m/>
    <s v="Calculated"/>
    <m/>
    <m/>
  </r>
  <r>
    <s v="WAResidentialWinter Peak Load"/>
    <x v="0"/>
    <x v="1"/>
    <x v="1"/>
    <s v="Therms @meter"/>
    <n v="85755.817263916673"/>
    <n v="85847.94326560873"/>
    <n v="87025.78356687921"/>
    <n v="88204.028513336365"/>
    <n v="89374.966016061342"/>
    <n v="90582.554019247211"/>
    <n v="91806.458322739985"/>
    <n v="93046.899383893513"/>
    <n v="94304.100638766598"/>
    <n v="95578.28854236973"/>
    <n v="96869.692609455597"/>
    <n v="98178.545455860702"/>
    <n v="99505.082840405608"/>
    <n v="100849.5437073613"/>
    <n v="102212.17022948935"/>
    <n v="103593.20785166357"/>
    <n v="104992.9053350811"/>
    <n v="106411.51480207086"/>
    <n v="107849.29178150739"/>
    <n v="109306.49525483834"/>
    <n v="110783.38770273382"/>
    <n v="112280.23515236606"/>
    <n v="113797.30722532795"/>
    <n v="115334.87718619895"/>
    <n v="116893.2219917672"/>
    <n v="118472.6223409168"/>
    <n v="120073.36272518896"/>
    <n v="121695.73148002647"/>
    <n v="123340.02083671052"/>
    <n v="125006.52697499917"/>
    <n v="126695.55007647717"/>
    <m/>
    <s v="F:\AEG\Clients\Avista Energy\32030-40-00 2022 CPA\Demand Response\Gas\Input Generator\Input Generator - Avista Gas DR 6_7_2022.xlsx"/>
    <s v="Growth applied from actual/forecasts"/>
    <m/>
  </r>
  <r>
    <s v="WAResidentialCustomer Population"/>
    <x v="0"/>
    <x v="1"/>
    <x v="2"/>
    <s v="#"/>
    <n v="160591.41809722222"/>
    <n v="162738.96632500002"/>
    <n v="164976.91463333333"/>
    <n v="167197.85029999999"/>
    <n v="169383.11864166666"/>
    <n v="171657.58506351805"/>
    <n v="173962.59288492342"/>
    <n v="176298.55221397566"/>
    <n v="178665.87866567477"/>
    <n v="181064.99343587414"/>
    <n v="183496.32337622001"/>
    <n v="185960.30107009708"/>
    <n v="188457.36490959395"/>
    <n v="190987.95917350205"/>
    <n v="193552.53410636197"/>
    <n v="196151.54599857115"/>
    <n v="198785.45726756725"/>
    <n v="201454.73654010179"/>
    <n v="204159.85873561833"/>
    <n v="206901.30515075041"/>
    <n v="209679.56354495412"/>
    <n v="212495.12822729041"/>
    <n v="215348.50014437287"/>
    <n v="218240.18696949637"/>
    <n v="221170.70319296251"/>
    <n v="224140.57021361796"/>
    <n v="227150.31643162208"/>
    <n v="230200.47734246007"/>
    <n v="233291.59563221858"/>
    <n v="236424.22127414067"/>
    <n v="239598.91162647735"/>
    <m/>
    <s v="F:\AEG\Clients\Avista Energy\32030-40-00 2022 CPA\Demand Response\Gas\Input Generator\Input Generator - Avista Gas DR 6_7_2022.xlsx"/>
    <s v="Growth applied from actual/forecasts"/>
    <m/>
  </r>
  <r>
    <s v="WAResidentialPer Customer Winter Peak (Therms)"/>
    <x v="0"/>
    <x v="1"/>
    <x v="3"/>
    <s v="Therms @meter"/>
    <n v="0.53400000000000003"/>
    <n v="0.52751928566490314"/>
    <n v="0.52750279492313756"/>
    <n v="0.52754283835033478"/>
    <n v="0.527649784304278"/>
    <n v="0.52769327953512313"/>
    <n v="0.52773677835136734"/>
    <n v="0.5277802807533063"/>
    <n v="0.52782378674123565"/>
    <n v="0.52786729631545082"/>
    <n v="0.52791080947624758"/>
    <n v="0.52795432622392158"/>
    <n v="0.52799784655876836"/>
    <n v="0.52804137048108379"/>
    <n v="0.52808489799116343"/>
    <n v="0.52812842908930313"/>
    <n v="0.52817196377579867"/>
    <n v="0.5282155020509457"/>
    <n v="0.52825904391504008"/>
    <n v="0.52830258936837793"/>
    <n v="0.52834613841125477"/>
    <n v="0.52838969104396671"/>
    <n v="0.52843324726680951"/>
    <n v="0.52847680708007927"/>
    <n v="0.52852037048407174"/>
    <n v="0.52856393747908315"/>
    <n v="0.52860750806540935"/>
    <n v="0.52865108224334645"/>
    <n v="0.52869466001319054"/>
    <n v="0.52873824137523762"/>
    <n v="0.52878182632978388"/>
    <m/>
    <s v="Calculated"/>
    <m/>
    <m/>
  </r>
  <r>
    <s v="WAResidentialSaturation Gas Space Heat"/>
    <x v="0"/>
    <x v="1"/>
    <x v="4"/>
    <s v="%"/>
    <n v="0.87181307622200999"/>
    <n v="0.87181307622200999"/>
    <n v="0.87181307622200999"/>
    <n v="0.87181307622200999"/>
    <n v="0.87181307622200999"/>
    <n v="0.87606680166719719"/>
    <n v="0.8803621244026304"/>
    <n v="0.88469945355511082"/>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m/>
    <s v="F:\AEG\Clients\Avista Energy\32030-40-00 2022 CPA\Demand Response\Gas\Other Inputs\LoadMAP Saturations for Gas DR.xlsx"/>
    <m/>
    <m/>
  </r>
  <r>
    <s v="WAResidentialSaturation Gas Water Heat"/>
    <x v="0"/>
    <x v="1"/>
    <x v="5"/>
    <s v="%"/>
    <n v="0.55161663616329148"/>
    <n v="0.55161663616329148"/>
    <n v="0.55161663616329148"/>
    <n v="0.55161663616329148"/>
    <n v="0.55161663616329148"/>
    <n v="0.55404380707159995"/>
    <n v="0.55648294009145693"/>
    <n v="0.5589340948045228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m/>
    <s v="F:\AEG\Clients\Avista Energy\32030-40-00 2022 CPA\Demand Response\Gas\Other Inputs\LoadMAP Saturations for Gas DR.xlsx"/>
    <m/>
    <m/>
  </r>
  <r>
    <s v="WAResidentialSaturation Behavioral"/>
    <x v="0"/>
    <x v="1"/>
    <x v="6"/>
    <s v="%"/>
    <n v="1"/>
    <n v="1"/>
    <n v="1"/>
    <n v="1"/>
    <n v="1"/>
    <n v="1"/>
    <n v="1"/>
    <n v="1"/>
    <n v="1"/>
    <n v="1"/>
    <n v="1"/>
    <n v="1"/>
    <n v="1"/>
    <n v="1"/>
    <n v="1"/>
    <n v="1"/>
    <n v="1"/>
    <n v="1"/>
    <n v="1"/>
    <n v="1"/>
    <n v="1"/>
    <n v="1"/>
    <n v="1"/>
    <n v="1"/>
    <n v="1"/>
    <n v="1"/>
    <n v="1"/>
    <n v="1"/>
    <n v="1"/>
    <n v="1"/>
    <n v="1"/>
    <m/>
    <s v="Default"/>
    <m/>
    <m/>
  </r>
  <r>
    <s v="WAResidentialSaturation AMI"/>
    <x v="0"/>
    <x v="1"/>
    <x v="7"/>
    <s v="%"/>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n v="0.85028338613626275"/>
    <m/>
    <s v="F:\AEG\Clients\Avista Energy\32030-40-00 2022 CPA\Demand Response\Gas\AMIGas_06282022.xlsx"/>
    <s v="Assume Ami saturation is held constant"/>
    <m/>
  </r>
  <r>
    <s v="WACommercialWinter Peak Load"/>
    <x v="0"/>
    <x v="2"/>
    <x v="1"/>
    <s v="Therms @meter"/>
    <n v="48246.919291666673"/>
    <n v="47038.467236247241"/>
    <n v="47372.188065382696"/>
    <n v="47857.274714069907"/>
    <n v="48349.762786211519"/>
    <n v="48794.988475044571"/>
    <n v="49244.313996070669"/>
    <n v="49697.777102331544"/>
    <n v="50155.41589451539"/>
    <n v="50617.268824158142"/>
    <n v="51083.374696874249"/>
    <n v="51553.772675617154"/>
    <n v="52028.502283969858"/>
    <n v="52507.603409465737"/>
    <n v="52991.116306939955"/>
    <n v="53479.081601911748"/>
    <n v="53971.540293997838"/>
    <n v="54468.533760357284"/>
    <n v="54970.103759168065"/>
    <n v="55476.292433135655"/>
    <n v="55987.142313033939"/>
    <n v="56502.696321278701"/>
    <n v="57022.997775534037"/>
    <n v="57548.090392351965"/>
    <n v="58078.018290845583"/>
    <n v="58612.825996395994"/>
    <n v="59152.558444393435"/>
    <n v="59697.260984012784"/>
    <n v="60246.979382023899"/>
    <n v="60801.759826637004"/>
    <n v="61361.648931383483"/>
    <m/>
    <s v="F:\AEG\Clients\Avista Energy\32030-40-00 2022 CPA\Demand Response\Gas\Input Generator\Input Generator - Avista Gas DR 6_7_2022.xlsx"/>
    <s v="Growth applied from actual/forecasts"/>
    <m/>
  </r>
  <r>
    <s v="WACommercialCustomer Population"/>
    <x v="0"/>
    <x v="2"/>
    <x v="2"/>
    <s v="#"/>
    <n v="15205.458333333334"/>
    <n v="15276.999999999998"/>
    <n v="15348.666666666662"/>
    <n v="15420.58333333333"/>
    <n v="15491.583333333328"/>
    <n v="15563.778838939295"/>
    <n v="15636.310797631919"/>
    <n v="15709.180777385251"/>
    <n v="15782.390353480583"/>
    <n v="15855.941108540497"/>
    <n v="15929.834632563079"/>
    <n v="16004.072522956292"/>
    <n v="16078.656384572507"/>
    <n v="16153.587829743195"/>
    <n v="16228.868478313787"/>
    <n v="16304.499957678685"/>
    <n v="16380.483902816446"/>
    <n v="16456.82195632513"/>
    <n v="16533.515768457797"/>
    <n v="16610.566997158199"/>
    <n v="16687.977308096608"/>
    <n v="16765.748374705825"/>
    <n v="16843.881878217362"/>
    <n v="16922.379507697784"/>
    <n v="17001.242960085216"/>
    <n v="17080.473940226038"/>
    <n v="17160.074160911732"/>
    <n v="17240.04534291591"/>
    <n v="17320.389215031515"/>
    <n v="17401.107514108196"/>
    <n v="17482.201985089847"/>
    <m/>
    <s v="F:\AEG\Clients\Avista Energy\32030-40-00 2022 CPA\Demand Response\Gas\Input Generator\Input Generator - Avista Gas DR 6_7_2022.xlsx"/>
    <s v="Growth applied from actual/forecasts"/>
    <m/>
  </r>
  <r>
    <s v="WACommercialPer Customer Winter Peak (Therms)"/>
    <x v="0"/>
    <x v="2"/>
    <x v="3"/>
    <s v="Therms @meter"/>
    <n v="3.173"/>
    <n v="3.079038242864911"/>
    <n v="3.0864041218813387"/>
    <n v="3.1034672087028645"/>
    <n v="3.121034289773148"/>
    <n v="3.135163316055579"/>
    <n v="3.1493563049110409"/>
    <n v="3.1636135459002337"/>
    <n v="3.1779353298947091"/>
    <n v="3.1923219490828032"/>
    <n v="3.2067736969755996"/>
    <n v="3.2212908684129156"/>
    <n v="3.2358737595693183"/>
    <n v="3.2505226679601669"/>
    <n v="3.2652378924476837"/>
    <n v="3.2800197332470482"/>
    <n v="3.294868491932526"/>
    <n v="3.3097844714436171"/>
    <n v="3.3247679760912421"/>
    <n v="3.3398193115639434"/>
    <n v="3.3549387849341281"/>
    <n v="3.3701267046643308"/>
    <n v="3.3853833806135043"/>
    <n v="3.400709124043344"/>
    <n v="3.4161042476246384"/>
    <n v="3.4315690654436448"/>
    <n v="3.4471038930085021"/>
    <n v="3.4627090472556632"/>
    <n v="3.4783848465563643"/>
    <n v="3.4941316107231168"/>
    <n v="3.5099496610162362"/>
    <m/>
    <s v="Calculated"/>
    <m/>
    <m/>
  </r>
  <r>
    <s v="WACommercialSaturation Gas Space Heat"/>
    <x v="0"/>
    <x v="2"/>
    <x v="4"/>
    <s v="%"/>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m/>
    <s v="F:\AEG\Clients\Avista Energy\32030-40-00 2022 CPA\Demand Response\Gas\Other Inputs\LoadMAP Saturations for Gas DR.xlsx"/>
    <m/>
    <m/>
  </r>
  <r>
    <s v="WACommercialSaturation Gas Water Heat"/>
    <x v="0"/>
    <x v="2"/>
    <x v="5"/>
    <s v="%"/>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m/>
    <s v="F:\AEG\Clients\Avista Energy\32030-40-00 2022 CPA\Demand Response\Gas\Other Inputs\LoadMAP Saturations for Gas DR.xlsx"/>
    <m/>
    <m/>
  </r>
  <r>
    <s v="WACommercialSaturation Gas Process Heat"/>
    <x v="0"/>
    <x v="2"/>
    <x v="8"/>
    <s v="%"/>
    <n v="0"/>
    <n v="0"/>
    <n v="0"/>
    <n v="0"/>
    <n v="0"/>
    <n v="0"/>
    <n v="0"/>
    <n v="0"/>
    <n v="0"/>
    <n v="0"/>
    <n v="0"/>
    <n v="0"/>
    <n v="0"/>
    <n v="0"/>
    <n v="0"/>
    <n v="0"/>
    <n v="0"/>
    <n v="0"/>
    <n v="0"/>
    <n v="0"/>
    <n v="0"/>
    <n v="0"/>
    <n v="0"/>
    <n v="0"/>
    <n v="0"/>
    <n v="0"/>
    <n v="0"/>
    <n v="0"/>
    <n v="0"/>
    <n v="0"/>
    <n v="0"/>
    <m/>
    <s v="No process heat in commercial"/>
    <m/>
    <m/>
  </r>
  <r>
    <s v="WACommercialSaturation Behavioral"/>
    <x v="0"/>
    <x v="2"/>
    <x v="6"/>
    <s v="%"/>
    <n v="1"/>
    <n v="1"/>
    <n v="1"/>
    <n v="1"/>
    <n v="1"/>
    <n v="1"/>
    <n v="1"/>
    <n v="1"/>
    <n v="1"/>
    <n v="1"/>
    <n v="1"/>
    <n v="1"/>
    <n v="1"/>
    <n v="1"/>
    <n v="1"/>
    <n v="1"/>
    <n v="1"/>
    <n v="1"/>
    <n v="1"/>
    <n v="1"/>
    <n v="1"/>
    <n v="1"/>
    <n v="1"/>
    <n v="1"/>
    <n v="1"/>
    <n v="1"/>
    <n v="1"/>
    <n v="1"/>
    <n v="1"/>
    <n v="1"/>
    <n v="1"/>
    <m/>
    <s v="Default"/>
    <m/>
    <m/>
  </r>
  <r>
    <s v="WACommercialSaturation AMI"/>
    <x v="0"/>
    <x v="2"/>
    <x v="7"/>
    <s v="%"/>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n v="0.86051854282901219"/>
    <m/>
    <s v="F:\AEG\Clients\Avista Energy\32030-40-00 2022 CPA\Demand Response\Gas\AMIGas_06282022.xlsx"/>
    <s v="Assume Ami saturation is held constant"/>
    <m/>
  </r>
  <r>
    <s v="WAIndustrialWinter Peak Load"/>
    <x v="0"/>
    <x v="3"/>
    <x v="1"/>
    <s v="Therms @meter"/>
    <n v="1045.2641230486001"/>
    <n v="1108.1949770400693"/>
    <n v="1132.4767910282533"/>
    <n v="1148.9360662495631"/>
    <n v="1170.8967886731693"/>
    <n v="1192.5813978729886"/>
    <n v="1214.6675986397997"/>
    <n v="1237.1628283124633"/>
    <n v="1260.0746619668189"/>
    <n v="1283.4108149665278"/>
    <n v="1307.1791455611547"/>
    <n v="1331.3876575323661"/>
    <n v="1356.0445028891356"/>
    <n v="1381.1579846128625"/>
    <n v="1406.7365594533303"/>
    <n v="1432.788840776444"/>
    <n v="1459.323601464708"/>
    <n v="1486.3497768714185"/>
    <n v="1513.8764678295674"/>
    <n v="1541.9129437164702"/>
    <n v="1570.4686455751485"/>
    <n v="1599.553189293521"/>
    <n v="1629.1763688424712"/>
    <n v="1659.3481595738838"/>
    <n v="1690.0787215797575"/>
    <n v="1721.3784031135301"/>
    <n v="1753.2577440747641"/>
    <n v="1785.7274795583673"/>
    <n v="1818.7985434695438"/>
    <n v="1852.4820722056932"/>
    <n v="1886.7894084064969"/>
    <m/>
    <s v="F:\AEG\Clients\Avista Energy\32030-40-00 2022 CPA\Demand Response\Gas\Input Generator\Input Generator - Avista Gas DR 6_7_2022.xlsx"/>
    <s v="Growth applied from actual/forecasts"/>
    <m/>
  </r>
  <r>
    <s v="WAIndustrialCustomer Population"/>
    <x v="0"/>
    <x v="3"/>
    <x v="2"/>
    <s v="#"/>
    <n v="93.028134838786059"/>
    <n v="93.14783634642113"/>
    <n v="93.143342650226643"/>
    <n v="93.142846955617529"/>
    <n v="93.14284759965048"/>
    <n v="93.141184765161881"/>
    <n v="93.139521960359062"/>
    <n v="93.137859185241496"/>
    <n v="93.136196439808657"/>
    <n v="93.134533724060006"/>
    <n v="93.132871037995031"/>
    <n v="93.131208381613192"/>
    <n v="93.129545754913948"/>
    <n v="93.12788315789679"/>
    <n v="93.126220590561175"/>
    <n v="93.124558052906565"/>
    <n v="93.122895544932447"/>
    <n v="93.121233066638283"/>
    <n v="93.119570618023545"/>
    <n v="93.117908199087708"/>
    <n v="93.116245809830232"/>
    <n v="93.114583450250592"/>
    <n v="93.112921120348261"/>
    <n v="93.1112588201227"/>
    <n v="93.109596549573396"/>
    <n v="93.107934308699811"/>
    <n v="93.106272097501403"/>
    <n v="93.104609915977662"/>
    <n v="93.102947764128047"/>
    <n v="93.101285641952032"/>
    <n v="93.099623549449078"/>
    <m/>
    <s v="F:\AEG\Clients\Avista Energy\32030-40-00 2022 CPA\Demand Response\Gas\Input Generator\Input Generator - Avista Gas DR 6_7_2022.xlsx"/>
    <s v="Growth applied from actual/forecasts"/>
    <m/>
  </r>
  <r>
    <s v="WAIndustrialPer Customer Winter Peak (Therms)"/>
    <x v="0"/>
    <x v="3"/>
    <x v="3"/>
    <s v="Therms @meter"/>
    <n v="11.236000000000001"/>
    <n v="11.897162838207434"/>
    <n v="12.158429779366498"/>
    <n v="12.335204514384555"/>
    <n v="12.570979080497461"/>
    <n v="12.804017909798551"/>
    <n v="13.04137677619574"/>
    <n v="13.283135763855977"/>
    <n v="13.529376441533881"/>
    <n v="13.780181890092789"/>
    <n v="14.035636730535991"/>
    <n v="14.295827152557603"/>
    <n v="14.560840943622711"/>
    <n v="14.830767518586587"/>
    <n v="15.105697949863009"/>
    <n v="15.38572499815181"/>
    <n v="15.670943143736055"/>
    <n v="15.961448618359412"/>
    <n v="16.257339437694448"/>
    <n v="16.558715434412825"/>
    <n v="16.865678291868537"/>
    <n v="17.178331578405576"/>
    <n v="17.496780782301567"/>
    <n v="17.821133347359218"/>
    <n v="18.151498709157504"/>
    <n v="18.487988331974929"/>
    <n v="18.830715746397225"/>
    <n v="19.179796587622231"/>
    <n v="19.535348634474868"/>
    <n v="19.897491849145347"/>
    <n v="20.266348417664059"/>
    <m/>
    <s v="Calculated"/>
    <m/>
    <m/>
  </r>
  <r>
    <s v="WAIndustrialSaturation Gas Space Heat"/>
    <x v="0"/>
    <x v="3"/>
    <x v="4"/>
    <s v="%"/>
    <n v="0.83849520282780698"/>
    <n v="0.83849520282780698"/>
    <n v="0.83849520282780698"/>
    <n v="0.83849520282780698"/>
    <n v="0.83849520282780698"/>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m/>
    <s v="F:\AEG\Clients\Avista Energy\32030-40-00 2022 CPA\Demand Response\Gas\Other Inputs\LoadMAP Saturations for Gas DR.xlsx"/>
    <m/>
    <m/>
  </r>
  <r>
    <s v="WAIndustrialSaturation Gas Process Heat"/>
    <x v="0"/>
    <x v="3"/>
    <x v="8"/>
    <s v="%"/>
    <n v="1"/>
    <n v="1"/>
    <n v="1"/>
    <n v="1"/>
    <n v="1"/>
    <n v="1"/>
    <n v="1"/>
    <n v="1"/>
    <n v="1"/>
    <n v="1"/>
    <n v="1"/>
    <n v="1"/>
    <n v="1"/>
    <n v="1"/>
    <n v="1"/>
    <n v="1"/>
    <n v="1"/>
    <n v="1"/>
    <n v="1"/>
    <n v="1"/>
    <n v="1"/>
    <n v="1"/>
    <n v="1"/>
    <n v="1"/>
    <n v="1"/>
    <n v="1"/>
    <n v="1"/>
    <n v="1"/>
    <n v="1"/>
    <n v="1"/>
    <n v="1"/>
    <m/>
    <s v="F:\AEG\Clients\Avista Energy\32030-40-00 2022 CPA\Demand Response\Gas\Other Inputs\LoadMAP Saturations for Gas DR.xlsx"/>
    <m/>
    <m/>
  </r>
  <r>
    <s v="WAIndustrialSaturation AMI"/>
    <x v="0"/>
    <x v="3"/>
    <x v="7"/>
    <s v="%"/>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n v="0.96842105263157896"/>
    <m/>
    <s v="F:\AEG\Clients\Avista Energy\32030-40-00 2022 CPA\Demand Response\Gas\AMIGas_06282022.xlsx"/>
    <s v="Assume Ami saturation is held constant"/>
    <m/>
  </r>
  <r>
    <s v="IDAllWinter Peak Load @ Gen"/>
    <x v="1"/>
    <x v="0"/>
    <x v="0"/>
    <s v="Therms @generator"/>
    <n v="68820.431676080741"/>
    <n v="69226.505388823134"/>
    <n v="69551.643296199647"/>
    <n v="70729.665486073252"/>
    <n v="72025.469582732811"/>
    <n v="72990.726490416389"/>
    <n v="73971.751310849082"/>
    <n v="74968.818150590625"/>
    <n v="75982.205964855078"/>
    <n v="77012.19864367797"/>
    <n v="78059.085099616394"/>
    <n v="79123.159357009892"/>
    <n v="80204.720642829241"/>
    <n v="81304.073479142055"/>
    <n v="82421.527777223353"/>
    <n v="83557.398933340999"/>
    <n v="84712.007926245395"/>
    <n v="85885.681416393782"/>
    <n v="87078.751846940271"/>
    <n v="88291.557546522861"/>
    <n v="89524.442833879351"/>
    <n v="90777.758124324944"/>
    <n v="92051.860038124447"/>
    <n v="93347.111510792951"/>
    <n v="94663.881905359085"/>
    <n v="96002.547126626159"/>
    <n v="97363.489737466429"/>
    <n v="98747.099077184641"/>
    <n v="100153.77138198815"/>
    <n v="101583.90990760033"/>
    <n v="103037.92505405645"/>
    <m/>
    <s v="Calculated"/>
    <m/>
    <m/>
  </r>
  <r>
    <s v="IDAllWinter Peak Load"/>
    <x v="1"/>
    <x v="0"/>
    <x v="1"/>
    <s v="Therms @meter"/>
    <n v="68366.216827018608"/>
    <n v="68769.610453256901"/>
    <n v="69092.602450444727"/>
    <n v="70262.849693865166"/>
    <n v="71550.101483486767"/>
    <n v="72508.987695579635"/>
    <n v="73483.537752197473"/>
    <n v="74474.02395079672"/>
    <n v="75480.723405487035"/>
    <n v="76503.918132629697"/>
    <n v="77543.895137958927"/>
    <n v="78600.946505253625"/>
    <n v="79675.369486586569"/>
    <n v="80767.466594179714"/>
    <n v="81877.54569389367"/>
    <n v="83005.920100380943"/>
    <n v="84152.908673932165"/>
    <n v="85318.835919045581"/>
    <n v="86504.032084750463"/>
    <n v="87708.83326671581"/>
    <n v="88933.58151117574"/>
    <n v="90178.624920704402"/>
    <n v="91444.317761872822"/>
    <n v="92731.020574821712"/>
    <n v="94039.100284783708"/>
    <n v="95368.93031559042"/>
    <n v="96720.890705199141"/>
    <n v="98095.368223275218"/>
    <n v="99492.756490867017"/>
    <n v="100913.45610221017"/>
    <n v="102357.87474869967"/>
    <m/>
    <s v="Calculated"/>
    <m/>
    <m/>
  </r>
  <r>
    <s v="IDResidentialWinter Peak Load"/>
    <x v="1"/>
    <x v="1"/>
    <x v="1"/>
    <s v="Therms @meter"/>
    <n v="44936.398022230307"/>
    <n v="45400.521582993919"/>
    <n v="45665.302334764332"/>
    <n v="46728.751643164651"/>
    <n v="47863.445653195915"/>
    <n v="48715.456169587698"/>
    <n v="49582.633206277707"/>
    <n v="50465.246740377173"/>
    <n v="51363.571554822214"/>
    <n v="52277.887323921641"/>
    <n v="53208.478700427608"/>
    <n v="54155.635404156179"/>
    <n v="55119.652312185433"/>
    <n v="56100.829550659175"/>
    <n v="57099.472588224795"/>
    <n v="58115.892331134455"/>
    <n v="59150.405220039123"/>
    <n v="60203.333328505629"/>
    <n v="61275.004463287412"/>
    <n v="62365.752266380201"/>
    <n v="63475.916318894306"/>
    <n v="64605.84224677601"/>
    <n v="65755.881828410813"/>
    <n v="66926.393104142189"/>
    <n v="68117.740487739764"/>
    <n v="69330.294879851848"/>
    <n v="70564.43378347742"/>
    <n v="71820.541421493661"/>
    <n v="73099.00885627557"/>
    <n v="74400.234111444894"/>
    <n v="75724.62229578635"/>
    <m/>
    <s v="F:\AEG\Clients\Avista Energy\32030-40-00 2022 CPA\Demand Response\Gas\Input Generator\Input Generator - Avista Gas DR 6_7_2022.xlsx"/>
    <s v="Growth applied from actual/forecasts"/>
    <m/>
  </r>
  <r>
    <s v="IDResidentialCustomer Population"/>
    <x v="1"/>
    <x v="1"/>
    <x v="2"/>
    <s v="#"/>
    <n v="83061.733867338829"/>
    <n v="84954.338488064488"/>
    <n v="86656.421966696595"/>
    <n v="88288.502580771936"/>
    <n v="89880.585487105229"/>
    <n v="91585.378477035556"/>
    <n v="93322.506805267971"/>
    <n v="95092.583786210322"/>
    <n v="96896.234367195371"/>
    <n v="98734.095349126103"/>
    <n v="100606.8156113061"/>
    <n v="102515.05634053425"/>
    <n v="104459.49126454494"/>
    <n v="106440.80688987576"/>
    <n v="108459.70274424713"/>
    <n v="110516.89162353905"/>
    <n v="112613.09984345245"/>
    <n v="114749.06749594382"/>
    <n v="116925.54871052371"/>
    <n v="119143.31192051143"/>
    <n v="121403.14013433977"/>
    <n v="123705.83121200575"/>
    <n v="126052.19814676484"/>
    <n v="128443.06935216818"/>
    <n v="130879.28895454411"/>
    <n v="133361.7170910273"/>
    <n v="135891.23021324069"/>
    <n v="138468.72139673747"/>
    <n v="141095.10065631228"/>
    <n v="143771.29526729314"/>
    <n v="146498.25009292731"/>
    <m/>
    <s v="F:\AEG\Clients\Avista Energy\32030-40-00 2022 CPA\Demand Response\Gas\Input Generator\Input Generator - Avista Gas DR 6_7_2022.xlsx"/>
    <s v="Growth applied from actual/forecasts"/>
    <m/>
  </r>
  <r>
    <s v="IDResidentialPer Customer Winter Peak (Therms)"/>
    <x v="1"/>
    <x v="1"/>
    <x v="3"/>
    <s v="Therms @meter"/>
    <n v="0.54100000000000004"/>
    <n v="0.53441086577788355"/>
    <n v="0.52696962669788294"/>
    <n v="0.52927335131110886"/>
    <n v="0.53252262870564715"/>
    <n v="0.53191303000186629"/>
    <n v="0.53130412912867464"/>
    <n v="0.53069592528723886"/>
    <n v="0.53008841767964066"/>
    <n v="0.52948160550887502"/>
    <n v="0.52887548797884909"/>
    <n v="0.52827006429438161"/>
    <n v="0.52766533366120116"/>
    <n v="0.52706129528594614"/>
    <n v="0.52645794837616255"/>
    <n v="0.52585529214030413"/>
    <n v="0.52525332578773021"/>
    <n v="0.52465204852870562"/>
    <n v="0.5240514595743988"/>
    <n v="0.52345155813688149"/>
    <n v="0.52285234342912745"/>
    <n v="0.5222538146650112"/>
    <n v="0.52165597105930717"/>
    <n v="0.52105881182768887"/>
    <n v="0.52046233618672733"/>
    <n v="0.51986654335389071"/>
    <n v="0.51927143254754282"/>
    <n v="0.51867700298694219"/>
    <n v="0.5180832538922413"/>
    <n v="0.51749018448448503"/>
    <n v="0.51689779398561031"/>
    <m/>
    <s v="Calculated"/>
    <m/>
    <m/>
  </r>
  <r>
    <s v="IDResidentialSaturation Gas Space Heat"/>
    <x v="1"/>
    <x v="1"/>
    <x v="4"/>
    <s v="%"/>
    <n v="0.93633882329033846"/>
    <n v="0.93633882329033846"/>
    <n v="0.93633882329033846"/>
    <n v="0.93633882329033846"/>
    <n v="0.93633882329033846"/>
    <n v="0.93887094648489011"/>
    <n v="0.94029144989431923"/>
    <n v="0.94172218984635236"/>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n v="0.94316324329643408"/>
    <m/>
    <s v="F:\AEG\Clients\Avista Energy\32030-40-00 2022 CPA\Demand Response\Gas\Other Inputs\LoadMAP Saturations for Gas DR.xlsx"/>
    <m/>
    <m/>
  </r>
  <r>
    <s v="IDResidentialSaturation Gas Water Heat"/>
    <x v="1"/>
    <x v="1"/>
    <x v="5"/>
    <s v="%"/>
    <n v="0.55674555448209839"/>
    <n v="0.55674555448209839"/>
    <n v="0.55674555448209839"/>
    <n v="0.55674555448209839"/>
    <n v="0.55674555448209839"/>
    <n v="0.55815026524578204"/>
    <n v="0.55955856431170625"/>
    <n v="0.56097046093392022"/>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n v="0.56238596439051336"/>
    <m/>
    <s v="F:\AEG\Clients\Avista Energy\32030-40-00 2022 CPA\Demand Response\Gas\Other Inputs\LoadMAP Saturations for Gas DR.xlsx"/>
    <m/>
    <m/>
  </r>
  <r>
    <s v="IDResidentialSaturation Behavioral"/>
    <x v="1"/>
    <x v="1"/>
    <x v="6"/>
    <s v="%"/>
    <n v="1"/>
    <n v="1"/>
    <n v="1"/>
    <n v="1"/>
    <n v="1"/>
    <n v="1"/>
    <n v="1"/>
    <n v="1"/>
    <n v="1"/>
    <n v="1"/>
    <n v="1"/>
    <n v="1"/>
    <n v="1"/>
    <n v="1"/>
    <n v="1"/>
    <n v="1"/>
    <n v="1"/>
    <n v="1"/>
    <n v="1"/>
    <n v="1"/>
    <n v="1"/>
    <n v="1"/>
    <n v="1"/>
    <n v="1"/>
    <n v="1"/>
    <n v="1"/>
    <n v="1"/>
    <n v="1"/>
    <n v="1"/>
    <n v="1"/>
    <n v="1"/>
    <m/>
    <s v="Default"/>
    <m/>
    <m/>
  </r>
  <r>
    <s v="IDResidentialSaturation AMI"/>
    <x v="1"/>
    <x v="1"/>
    <x v="7"/>
    <s v="%"/>
    <n v="0"/>
    <n v="0"/>
    <n v="0"/>
    <n v="0"/>
    <n v="0"/>
    <n v="0"/>
    <n v="0"/>
    <n v="0"/>
    <n v="0"/>
    <n v="0"/>
    <n v="0"/>
    <n v="0"/>
    <n v="0"/>
    <n v="0"/>
    <n v="0"/>
    <n v="0"/>
    <n v="0"/>
    <n v="0"/>
    <n v="0"/>
    <n v="0"/>
    <n v="0"/>
    <n v="0"/>
    <n v="0"/>
    <n v="0"/>
    <n v="0"/>
    <n v="0"/>
    <n v="0"/>
    <n v="0"/>
    <n v="0"/>
    <n v="0"/>
    <n v="0"/>
    <m/>
    <s v="F:\AEG\Clients\Avista Energy\32030-40-00 2022 CPA\Demand Response\Gas\AMIGas_06282022.xlsx"/>
    <s v="Assume Ami saturation is held constant"/>
    <m/>
  </r>
  <r>
    <s v="IDCommercialWinter Peak Load"/>
    <x v="1"/>
    <x v="2"/>
    <x v="1"/>
    <s v="Therms @meter"/>
    <n v="22532.106958333301"/>
    <n v="22512.328549939914"/>
    <n v="22569.166754081478"/>
    <n v="22676.641497779303"/>
    <n v="22828.884085706573"/>
    <n v="22935.421965996211"/>
    <n v="23042.457037471104"/>
    <n v="23149.991620424033"/>
    <n v="23258.028045976127"/>
    <n v="23366.568656127398"/>
    <n v="23475.615803807505"/>
    <n v="23585.171852926764"/>
    <n v="23695.239178427393"/>
    <n v="23805.820166334997"/>
    <n v="23916.917213810288"/>
    <n v="24028.532729201048"/>
    <n v="24140.66913209435"/>
    <n v="24253.328853368992"/>
    <n v="24366.514335248208"/>
    <n v="24480.228031352599"/>
    <n v="24594.472406753332"/>
    <n v="24709.249938025569"/>
    <n v="24824.56311330216"/>
    <n v="24940.41443232758"/>
    <n v="25056.806406512114"/>
    <n v="25173.741558986301"/>
    <n v="25291.222424655629"/>
    <n v="25409.251550255492"/>
    <n v="25527.83149440639"/>
    <n v="25646.964827669399"/>
    <n v="25766.654132601896"/>
    <m/>
    <s v="F:\AEG\Clients\Avista Energy\32030-40-00 2022 CPA\Demand Response\Gas\Input Generator\Input Generator - Avista Gas DR 6_7_2022.xlsx"/>
    <s v="Growth applied from actual/forecasts"/>
    <m/>
  </r>
  <r>
    <s v="IDCommercialCustomer Population"/>
    <x v="1"/>
    <x v="2"/>
    <x v="2"/>
    <s v="#"/>
    <n v="9503.2083333333339"/>
    <n v="9623.0833333333339"/>
    <n v="9738.75"/>
    <n v="9844.5833333333321"/>
    <n v="9922.7499999999964"/>
    <n v="10024.712931270453"/>
    <n v="10127.723600250038"/>
    <n v="10231.792773148525"/>
    <n v="10336.931326805736"/>
    <n v="10443.150249828337"/>
    <n v="10550.460643738321"/>
    <n v="10658.873724133286"/>
    <n v="10768.40082185864"/>
    <n v="10879.053384191853"/>
    <n v="10990.842976038868"/>
    <n v="11103.781281142819"/>
    <n v="11217.880103305157"/>
    <n v="11333.151367619335"/>
    <n v="11449.607121717165"/>
    <n v="11567.259537027978"/>
    <n v="11686.120910050729"/>
    <n v="11806.203663639175"/>
    <n v="11927.520348300246"/>
    <n v="12050.083643505779"/>
    <n v="12173.906359017712"/>
    <n v="12299.001436226901"/>
    <n v="12425.381949505703"/>
    <n v="12553.061107574445"/>
    <n v="12682.052254881941"/>
    <n v="12812.36887300019"/>
    <n v="12944.024582033417"/>
    <m/>
    <s v="F:\AEG\Clients\Avista Energy\32030-40-00 2022 CPA\Demand Response\Gas\Input Generator\Input Generator - Avista Gas DR 6_7_2022.xlsx"/>
    <s v="Growth applied from actual/forecasts"/>
    <m/>
  </r>
  <r>
    <s v="IDCommercialPer Customer Winter Peak (Therms)"/>
    <x v="1"/>
    <x v="2"/>
    <x v="3"/>
    <s v="Therms @meter"/>
    <n v="2.3709999999999964"/>
    <n v="2.3394090823218385"/>
    <n v="2.3174603264362958"/>
    <n v="2.303463816594165"/>
    <n v="2.3006610149108444"/>
    <n v="2.2878881543283809"/>
    <n v="2.2751862063951096"/>
    <n v="2.2625547774166193"/>
    <n v="2.2499934758842208"/>
    <n v="2.2375019124628119"/>
    <n v="2.2250796999788101"/>
    <n v="2.2127264534081501"/>
    <n v="2.2004417898643527"/>
    <n v="2.1882253285866566"/>
    <n v="2.1760766909282161"/>
    <n v="2.1639955003443649"/>
    <n v="2.151981382380947"/>
    <n v="2.1400339646627073"/>
    <n v="2.1281528768817544"/>
    <n v="2.1163377507860779"/>
    <n v="2.1045882201681385"/>
    <n v="2.0929039208535154"/>
    <n v="2.0812844906896202"/>
    <n v="2.0697295695344704"/>
    <n v="2.0582387992455282"/>
    <n v="2.046811823668599"/>
    <n v="2.0354482886267928"/>
    <n v="2.024147841909548"/>
    <n v="2.0129101332617108"/>
    <n v="2.0017348143726847"/>
    <n v="1.9906215388656294"/>
    <m/>
    <s v="Calculated"/>
    <m/>
    <m/>
  </r>
  <r>
    <s v="IDCommercialSaturation Gas Space Heat"/>
    <x v="1"/>
    <x v="2"/>
    <x v="4"/>
    <s v="%"/>
    <n v="0.76913549604056197"/>
    <n v="0.76913549604056197"/>
    <n v="0.76913549604056197"/>
    <n v="0.76913549604056197"/>
    <n v="0.76913549604056197"/>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n v="0.76913549604056242"/>
    <m/>
    <s v="F:\AEG\Clients\Avista Energy\32030-40-00 2022 CPA\Demand Response\Gas\Other Inputs\LoadMAP Saturations for Gas DR.xlsx"/>
    <m/>
    <m/>
  </r>
  <r>
    <s v="IDCommercialSaturation Gas Water Heat"/>
    <x v="1"/>
    <x v="2"/>
    <x v="5"/>
    <s v="%"/>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n v="0.57997776521900912"/>
    <m/>
    <s v="F:\AEG\Clients\Avista Energy\32030-40-00 2022 CPA\Demand Response\Gas\Other Inputs\LoadMAP Saturations for Gas DR.xlsx"/>
    <m/>
    <m/>
  </r>
  <r>
    <s v="IDCommercialSaturation Gas Process Heat"/>
    <x v="1"/>
    <x v="2"/>
    <x v="8"/>
    <s v="%"/>
    <n v="0"/>
    <n v="0"/>
    <n v="0"/>
    <n v="0"/>
    <n v="0"/>
    <n v="0"/>
    <n v="0"/>
    <n v="0"/>
    <n v="0"/>
    <n v="0"/>
    <n v="0"/>
    <n v="0"/>
    <n v="0"/>
    <n v="0"/>
    <n v="0"/>
    <n v="0"/>
    <n v="0"/>
    <n v="0"/>
    <n v="0"/>
    <n v="0"/>
    <n v="0"/>
    <n v="0"/>
    <n v="0"/>
    <n v="0"/>
    <n v="0"/>
    <n v="0"/>
    <n v="0"/>
    <n v="0"/>
    <n v="0"/>
    <n v="0"/>
    <n v="0"/>
    <m/>
    <s v="No process heat in commercial"/>
    <m/>
    <m/>
  </r>
  <r>
    <s v="IDCommercialSaturation Behavioral"/>
    <x v="1"/>
    <x v="2"/>
    <x v="6"/>
    <s v="%"/>
    <n v="1"/>
    <n v="1"/>
    <n v="1"/>
    <n v="1"/>
    <n v="1"/>
    <n v="1"/>
    <n v="1"/>
    <n v="1"/>
    <n v="1"/>
    <n v="1"/>
    <n v="1"/>
    <n v="1"/>
    <n v="1"/>
    <n v="1"/>
    <n v="1"/>
    <n v="1"/>
    <n v="1"/>
    <n v="1"/>
    <n v="1"/>
    <n v="1"/>
    <n v="1"/>
    <n v="1"/>
    <n v="1"/>
    <n v="1"/>
    <n v="1"/>
    <n v="1"/>
    <n v="1"/>
    <n v="1"/>
    <n v="1"/>
    <n v="1"/>
    <n v="1"/>
    <m/>
    <s v="Default"/>
    <m/>
    <m/>
  </r>
  <r>
    <s v="IDCommercialSaturation AMI"/>
    <x v="1"/>
    <x v="2"/>
    <x v="7"/>
    <s v="%"/>
    <n v="0"/>
    <n v="0"/>
    <n v="0"/>
    <n v="0"/>
    <n v="0"/>
    <n v="0"/>
    <n v="0"/>
    <n v="0"/>
    <n v="0"/>
    <n v="0"/>
    <n v="0"/>
    <n v="0"/>
    <n v="0"/>
    <n v="0"/>
    <n v="0"/>
    <n v="0"/>
    <n v="0"/>
    <n v="0"/>
    <n v="0"/>
    <n v="0"/>
    <n v="0"/>
    <n v="0"/>
    <n v="0"/>
    <n v="0"/>
    <n v="0"/>
    <n v="0"/>
    <n v="0"/>
    <n v="0"/>
    <n v="0"/>
    <n v="0"/>
    <n v="0"/>
    <m/>
    <s v="F:\AEG\Clients\Avista Energy\32030-40-00 2022 CPA\Demand Response\Gas\AMIGas_06282022.xlsx"/>
    <s v="Assume Ami saturation is held constant"/>
    <m/>
  </r>
  <r>
    <s v="IDIndustrialWinter Peak Load"/>
    <x v="1"/>
    <x v="3"/>
    <x v="1"/>
    <s v="Therms @meter"/>
    <n v="897.71184645500603"/>
    <n v="856.76032032307228"/>
    <n v="858.13336159890866"/>
    <n v="857.45655292121637"/>
    <n v="857.77174458428306"/>
    <n v="858.10955999571524"/>
    <n v="858.44750844866223"/>
    <n v="858.78558999551956"/>
    <n v="859.12380468870344"/>
    <n v="859.46215258065081"/>
    <n v="859.80063372381926"/>
    <n v="860.13924817068687"/>
    <n v="860.47799597375263"/>
    <n v="860.81687718553599"/>
    <n v="861.15589185857721"/>
    <n v="861.49504004543724"/>
    <n v="861.8343217986976"/>
    <n v="862.17373717096075"/>
    <n v="862.51328621484959"/>
    <n v="862.85296898300794"/>
    <n v="863.19278552810033"/>
    <n v="863.53273590281196"/>
    <n v="863.87282015984886"/>
    <n v="864.21303835193783"/>
    <n v="864.55339053182627"/>
    <n v="864.89387675228249"/>
    <n v="865.23449706609551"/>
    <n v="865.57525152607525"/>
    <n v="865.91614018505243"/>
    <n v="866.25716309587847"/>
    <n v="866.5983203114256"/>
    <m/>
    <s v="F:\AEG\Clients\Avista Energy\32030-40-00 2022 CPA\Demand Response\Gas\Input Generator\Input Generator - Avista Gas DR 6_7_2022.xlsx"/>
    <s v="Growth applied from actual/forecasts"/>
    <m/>
  </r>
  <r>
    <s v="IDIndustrialCustomer Population"/>
    <x v="1"/>
    <x v="3"/>
    <x v="2"/>
    <s v="#"/>
    <n v="68.163390011769664"/>
    <n v="68.112165723301416"/>
    <n v="68.111182034981766"/>
    <n v="68.1126360254123"/>
    <n v="68.112921807027618"/>
    <n v="68.11317384407603"/>
    <n v="68.113425882057044"/>
    <n v="68.113677920970673"/>
    <n v="68.113929960816918"/>
    <n v="68.114182001595779"/>
    <n v="68.11443404330727"/>
    <n v="68.114686085951377"/>
    <n v="68.114938129528113"/>
    <n v="68.11519017403748"/>
    <n v="68.11544221947949"/>
    <n v="68.115694265854131"/>
    <n v="68.115946313161416"/>
    <n v="68.116198361401359"/>
    <n v="68.116450410573947"/>
    <n v="68.116702460679193"/>
    <n v="68.116954511717083"/>
    <n v="68.117206563687645"/>
    <n v="68.117458616590866"/>
    <n v="68.117710670426746"/>
    <n v="68.117962725195298"/>
    <n v="68.118214780896523"/>
    <n v="68.118466837530434"/>
    <n v="68.118718895097018"/>
    <n v="68.118970953596289"/>
    <n v="68.119223013028247"/>
    <n v="68.119475073392891"/>
    <m/>
    <s v="F:\AEG\Clients\Avista Energy\32030-40-00 2022 CPA\Demand Response\Gas\Input Generator\Input Generator - Avista Gas DR 6_7_2022.xlsx"/>
    <s v="Growth applied from actual/forecasts"/>
    <m/>
  </r>
  <r>
    <s v="IDIndustrialPer Customer Winter Peak (Therms)"/>
    <x v="1"/>
    <x v="3"/>
    <x v="3"/>
    <s v="Therms @meter"/>
    <n v="13.169999999999993"/>
    <n v="12.578668013634626"/>
    <n v="12.599008502864818"/>
    <n v="12.588802944013295"/>
    <n v="12.59337761217258"/>
    <n v="12.598290632588796"/>
    <n v="12.603205569708409"/>
    <n v="12.608122424279173"/>
    <n v="12.613041197049139"/>
    <n v="12.617961888766649"/>
    <n v="12.622884500180337"/>
    <n v="12.62780903203913"/>
    <n v="12.632735485092246"/>
    <n v="12.637663860089193"/>
    <n v="12.642594157779774"/>
    <n v="12.647526378914089"/>
    <n v="12.652460524242519"/>
    <n v="12.657396594515749"/>
    <n v="12.662334590484749"/>
    <n v="12.667274512900788"/>
    <n v="12.672216362515428"/>
    <n v="12.677160140080517"/>
    <n v="12.682105846348204"/>
    <n v="12.687053482070931"/>
    <n v="12.692003048001427"/>
    <n v="12.696954544892719"/>
    <n v="12.701907973498127"/>
    <n v="12.706863334571267"/>
    <n v="12.711820628866048"/>
    <n v="12.716779857136672"/>
    <n v="12.721741020137637"/>
    <m/>
    <s v="Calculated"/>
    <m/>
    <m/>
  </r>
  <r>
    <s v="IDIndustrialSaturation Gas Space Heat"/>
    <x v="1"/>
    <x v="3"/>
    <x v="4"/>
    <s v="%"/>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n v="0.83849520282780687"/>
    <m/>
    <s v="F:\AEG\Clients\Avista Energy\32030-40-00 2022 CPA\Demand Response\Gas\Other Inputs\LoadMAP Saturations for Gas DR.xlsx"/>
    <m/>
    <m/>
  </r>
  <r>
    <s v="IDIndustrialSaturation Gas Process Heat"/>
    <x v="1"/>
    <x v="3"/>
    <x v="8"/>
    <s v="%"/>
    <n v="1"/>
    <n v="1"/>
    <n v="1"/>
    <n v="1"/>
    <n v="1"/>
    <n v="1"/>
    <n v="1"/>
    <n v="1"/>
    <n v="1"/>
    <n v="1"/>
    <n v="1"/>
    <n v="1"/>
    <n v="1"/>
    <n v="1"/>
    <n v="1"/>
    <n v="1"/>
    <n v="1"/>
    <n v="1"/>
    <n v="1"/>
    <n v="1"/>
    <n v="1"/>
    <n v="1"/>
    <n v="1"/>
    <n v="1"/>
    <n v="1"/>
    <n v="1"/>
    <n v="1"/>
    <n v="1"/>
    <n v="1"/>
    <n v="1"/>
    <n v="1"/>
    <m/>
    <s v="F:\AEG\Clients\Avista Energy\32030-40-00 2022 CPA\Demand Response\Gas\Other Inputs\LoadMAP Saturations for Gas DR.xlsx"/>
    <m/>
    <m/>
  </r>
  <r>
    <s v="IDIndustrialSaturation AMI"/>
    <x v="1"/>
    <x v="3"/>
    <x v="7"/>
    <s v="%"/>
    <n v="0"/>
    <n v="0"/>
    <n v="0"/>
    <n v="0"/>
    <n v="0"/>
    <n v="0"/>
    <n v="0"/>
    <n v="0"/>
    <n v="0"/>
    <n v="0"/>
    <n v="0"/>
    <n v="0"/>
    <n v="0"/>
    <n v="0"/>
    <n v="0"/>
    <n v="0"/>
    <n v="0"/>
    <n v="0"/>
    <n v="0"/>
    <n v="0"/>
    <n v="0"/>
    <n v="0"/>
    <n v="0"/>
    <n v="0"/>
    <n v="0"/>
    <n v="0"/>
    <n v="0"/>
    <n v="0"/>
    <n v="0"/>
    <n v="0"/>
    <n v="0"/>
    <m/>
    <s v="F:\AEG\Clients\Avista Energy\32030-40-00 2022 CPA\Demand Response\Gas\AMIGas_06282022.xlsx"/>
    <s v="Assume Ami saturation is held constant"/>
    <m/>
  </r>
  <r>
    <s v="ORAllWinter Peak Load @ Gen"/>
    <x v="2"/>
    <x v="0"/>
    <x v="0"/>
    <s v="Therms @generator"/>
    <n v="60694.130721470494"/>
    <n v="61632.120076178209"/>
    <n v="62030.58631341307"/>
    <n v="62602.834200189711"/>
    <n v="63223.703110706359"/>
    <n v="63763.623357492019"/>
    <n v="64308.265185338198"/>
    <n v="64857.670723442643"/>
    <n v="65411.882483141737"/>
    <n v="65970.943361422382"/>
    <n v="66534.896644466266"/>
    <n v="67103.786011227043"/>
    <n v="67677.65553704089"/>
    <n v="68256.54969727034"/>
    <n v="68840.513370982168"/>
    <n v="69429.591844659299"/>
    <n v="70023.830815947265"/>
    <n v="70623.276397435358"/>
    <n v="71227.975120473056"/>
    <n v="71837.973939021744"/>
    <n v="72453.320233542225"/>
    <n v="73074.06181491859"/>
    <n v="73700.246928418128"/>
    <n v="74331.924257688399"/>
    <n v="74969.142928791247"/>
    <n v="75611.952514274308"/>
    <n v="76260.403037280543"/>
    <n v="76914.544975695666"/>
    <n v="77574.429266334337"/>
    <n v="78240.107309165236"/>
    <n v="78911.630971575301"/>
    <m/>
    <s v="Calculated"/>
    <m/>
    <m/>
  </r>
  <r>
    <s v="ORAllWinter Peak Load"/>
    <x v="2"/>
    <x v="0"/>
    <x v="1"/>
    <s v="Therms @meter"/>
    <n v="60293.549458708789"/>
    <n v="61225.348083675432"/>
    <n v="61621.18444374454"/>
    <n v="62189.655494468454"/>
    <n v="62806.426670175693"/>
    <n v="63342.78344333257"/>
    <n v="63883.830635114966"/>
    <n v="64429.610096667915"/>
    <n v="64980.164058752998"/>
    <n v="65535.535135236991"/>
    <n v="66095.766326612778"/>
    <n v="66660.901023552942"/>
    <n v="67230.98301049642"/>
    <n v="67806.056469268355"/>
    <n v="68386.165982733684"/>
    <n v="68971.356538484542"/>
    <n v="69561.67353256201"/>
    <n v="70157.162773212287"/>
    <n v="70757.870484677929"/>
    <n v="71363.843311024189"/>
    <n v="71975.128320000847"/>
    <n v="72591.77300694013"/>
    <n v="73213.825298690572"/>
    <n v="73841.333557587655"/>
    <n v="74474.346585461215"/>
    <n v="75112.9136276801"/>
    <n v="75757.084377234482"/>
    <n v="76406.908978856067"/>
    <n v="77062.438033176528"/>
    <n v="77723.722600924739"/>
    <n v="78390.814207162897"/>
    <m/>
    <s v="Calculated"/>
    <m/>
    <m/>
  </r>
  <r>
    <s v="ORResidentialWinter Peak Load"/>
    <x v="2"/>
    <x v="1"/>
    <x v="1"/>
    <s v="Therms @meter"/>
    <n v="37824.874750000003"/>
    <n v="38342.790689575457"/>
    <n v="38595.688223929195"/>
    <n v="39009.4314496398"/>
    <n v="39452.007447658754"/>
    <n v="39828.9186769015"/>
    <n v="40209.430789443213"/>
    <n v="40593.57818691359"/>
    <n v="40981.395599603929"/>
    <n v="41372.918089607068"/>
    <n v="41768.181053987311"/>
    <n v="42167.220227980622"/>
    <n v="42570.071688225413"/>
    <n v="42976.77185602417"/>
    <n v="43387.357500636288"/>
    <n v="43801.865742602298"/>
    <n v="44220.334057099928"/>
    <n v="44642.800277332157"/>
    <n v="45069.302597947681"/>
    <n v="45499.879578494045"/>
    <n v="45934.570146903752"/>
    <n v="46373.413603013709"/>
    <n v="46816.449622118264"/>
    <n v="47263.718258556197"/>
    <n v="47715.259949331987"/>
    <n v="48171.115517771686"/>
    <n v="48631.326177213676"/>
    <n v="49095.933534734744"/>
    <n v="49564.979594911711"/>
    <n v="50038.506763619022"/>
    <n v="50516.557851862599"/>
    <m/>
    <s v="F:\AEG\Clients\Avista Energy\32030-40-00 2022 CPA\Demand Response\Gas\Input Generator\Input Generator - Avista Gas DR 6_7_2022.xlsx"/>
    <s v="Growth applied from actual/forecasts"/>
    <m/>
  </r>
  <r>
    <s v="ORResidentialCustomer Population"/>
    <x v="2"/>
    <x v="1"/>
    <x v="2"/>
    <s v="#"/>
    <n v="93858.25"/>
    <n v="94778.666666666672"/>
    <n v="95802.833333333328"/>
    <n v="96874.500000000015"/>
    <n v="97931.750000000029"/>
    <n v="99005.91933185386"/>
    <n v="100091.87074412078"/>
    <n v="101189.73346914318"/>
    <n v="102299.63815675487"/>
    <n v="103421.71688982897"/>
    <n v="104556.10319999623"/>
    <n v="105702.93208353584"/>
    <n v="106862.34001744044"/>
    <n v="108034.46497565747"/>
    <n v="109219.44644550854"/>
    <n v="110417.42544428898"/>
    <n v="111628.54453604943"/>
    <n v="112852.9478485615"/>
    <n v="114090.78109046949"/>
    <n v="115342.19156863037"/>
    <n v="116607.32820564372"/>
    <n v="117886.34155757418"/>
    <n v="119179.38383186818"/>
    <n v="120486.60890546718"/>
    <n v="121808.17234311962"/>
    <n v="123144.23141589371"/>
    <n v="124494.94511989331"/>
    <n v="125860.47419517905"/>
    <n v="127240.981144897"/>
    <n v="128636.63025461718"/>
    <n v="130047.58761188416"/>
    <m/>
    <s v="F:\AEG\Clients\Avista Energy\32030-40-00 2022 CPA\Demand Response\Gas\Input Generator\Input Generator - Avista Gas DR 6_7_2022.xlsx"/>
    <s v="Growth applied from actual/forecasts"/>
    <m/>
  </r>
  <r>
    <s v="ORResidentialPer Customer Winter Peak (Therms)"/>
    <x v="2"/>
    <x v="1"/>
    <x v="3"/>
    <s v="Therms @meter"/>
    <n v="0.40300000000000002"/>
    <n v="0.40455085556780135"/>
    <n v="0.40286583267992282"/>
    <n v="0.40268008040960002"/>
    <n v="0.40285206225415909"/>
    <n v="0.40228825655767703"/>
    <n v="0.40172523992719"/>
    <n v="0.40116301125837245"/>
    <n v="0.40060156944844405"/>
    <n v="0.40004091339616793"/>
    <n v="0.39948104200184859"/>
    <n v="0.39892195416732945"/>
    <n v="0.39836364879599095"/>
    <n v="0.39780612479274813"/>
    <n v="0.39724938106404878"/>
    <n v="0.39669341651787104"/>
    <n v="0.39613823006372145"/>
    <n v="0.39558382061263281"/>
    <n v="0.39503018707716181"/>
    <n v="0.39447732837138716"/>
    <n v="0.39392524341090723"/>
    <n v="0.39337393111283825"/>
    <n v="0.39282339039581188"/>
    <n v="0.39227362017997314"/>
    <n v="0.39172461938697828"/>
    <n v="0.39117638693999307"/>
    <n v="0.39062892176368996"/>
    <n v="0.39008222278424654"/>
    <n v="0.38953628892934322"/>
    <n v="0.38899111912816126"/>
    <n v="0.38844671231138039"/>
    <m/>
    <s v="Calculated"/>
    <m/>
    <m/>
  </r>
  <r>
    <s v="ORResidentialSaturation Gas Space Heat"/>
    <x v="2"/>
    <x v="1"/>
    <x v="4"/>
    <s v="%"/>
    <n v="0.87181307622200999"/>
    <n v="0.87181307622200999"/>
    <n v="0.87181307622200999"/>
    <n v="0.87181307622200999"/>
    <n v="0.87181307622200999"/>
    <n v="0.87606680166719719"/>
    <n v="0.8803621244026304"/>
    <n v="0.88469945355511082"/>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n v="0.88907920356162107"/>
    <m/>
    <s v="F:\AEG\Clients\Avista Energy\32030-40-00 2022 CPA\Demand Response\Gas\Other Inputs\LoadMAP Saturations for Gas DR.xlsx"/>
    <s v="Using WA as proxy for now"/>
    <m/>
  </r>
  <r>
    <s v="ORResidentialSaturation Gas Water Heat"/>
    <x v="2"/>
    <x v="1"/>
    <x v="5"/>
    <s v="%"/>
    <n v="0.55161663616329148"/>
    <n v="0.55161663616329148"/>
    <n v="0.55161663616329148"/>
    <n v="0.55161663616329148"/>
    <n v="0.55161663616329148"/>
    <n v="0.55404380707159995"/>
    <n v="0.55648294009145693"/>
    <n v="0.5589340948045228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n v="0.56139733108965573"/>
    <m/>
    <s v="F:\AEG\Clients\Avista Energy\32030-40-00 2022 CPA\Demand Response\Gas\Other Inputs\LoadMAP Saturations for Gas DR.xlsx"/>
    <s v="Using WA as proxy for now"/>
    <m/>
  </r>
  <r>
    <s v="ORResidentialSaturation Behavioral"/>
    <x v="2"/>
    <x v="1"/>
    <x v="6"/>
    <s v="%"/>
    <n v="1"/>
    <n v="1"/>
    <n v="1"/>
    <n v="1"/>
    <n v="1"/>
    <n v="1"/>
    <n v="1"/>
    <n v="1"/>
    <n v="1"/>
    <n v="1"/>
    <n v="1"/>
    <n v="1"/>
    <n v="1"/>
    <n v="1"/>
    <n v="1"/>
    <n v="1"/>
    <n v="1"/>
    <n v="1"/>
    <n v="1"/>
    <n v="1"/>
    <n v="1"/>
    <n v="1"/>
    <n v="1"/>
    <n v="1"/>
    <n v="1"/>
    <n v="1"/>
    <n v="1"/>
    <n v="1"/>
    <n v="1"/>
    <n v="1"/>
    <n v="1"/>
    <m/>
    <s v="Default"/>
    <s v="Using WA as proxy for now"/>
    <m/>
  </r>
  <r>
    <s v="ORResidentialSaturation AMI"/>
    <x v="2"/>
    <x v="1"/>
    <x v="7"/>
    <s v="%"/>
    <n v="0"/>
    <n v="0"/>
    <n v="0"/>
    <n v="0"/>
    <n v="0"/>
    <n v="0"/>
    <n v="0"/>
    <n v="0"/>
    <n v="0"/>
    <n v="0"/>
    <n v="0"/>
    <n v="0"/>
    <n v="0"/>
    <n v="0"/>
    <n v="0"/>
    <n v="0"/>
    <n v="0"/>
    <n v="0"/>
    <n v="0"/>
    <n v="0"/>
    <n v="0"/>
    <n v="0"/>
    <n v="0"/>
    <n v="0"/>
    <n v="0"/>
    <n v="0"/>
    <n v="0"/>
    <n v="0"/>
    <n v="0"/>
    <n v="0"/>
    <n v="0"/>
    <m/>
    <s v="F:\AEG\Clients\Avista Energy\32030-40-00 2022 CPA\Demand Response\Gas\AMIGas_06282022.xlsx"/>
    <s v="Using WA as proxy for now"/>
    <m/>
  </r>
  <r>
    <s v="ORCommercialWinter Peak Load"/>
    <x v="2"/>
    <x v="2"/>
    <x v="1"/>
    <s v="Therms @meter"/>
    <n v="22290.674906625456"/>
    <n v="22698.628121769238"/>
    <n v="22840.129992704209"/>
    <n v="22994.301638466357"/>
    <n v="23167.964324564058"/>
    <n v="23326.559818897225"/>
    <n v="23486.240973173164"/>
    <n v="23647.015219239271"/>
    <n v="23808.890039817394"/>
    <n v="23971.872968852091"/>
    <n v="24135.971591861278"/>
    <n v="24301.193546289272"/>
    <n v="24467.546521862245"/>
    <n v="24635.038260946123"/>
    <n v="24803.676558906933"/>
    <n v="24973.469264473602"/>
    <n v="25144.424280103267"/>
    <n v="25316.54956234905"/>
    <n v="25489.85312223039"/>
    <n v="25664.343025605878"/>
    <n v="25840.027393548658"/>
    <n v="26016.9144027244"/>
    <n v="26195.012285771852"/>
    <n v="26374.329331686007"/>
    <n v="26554.873886203884"/>
    <n v="26736.654352192953"/>
    <n v="26919.679190042225"/>
    <n v="27103.956918056007"/>
    <n v="27289.49611285036"/>
    <n v="27476.305409752276"/>
    <n v="27664.39350320158"/>
    <m/>
    <s v="F:\AEG\Clients\Avista Energy\32030-40-00 2022 CPA\Demand Response\Gas\Input Generator\Input Generator - Avista Gas DR 6_7_2022.xlsx"/>
    <s v="Growth applied from actual/forecasts"/>
    <m/>
  </r>
  <r>
    <s v="ORCommercialCustomer Population"/>
    <x v="2"/>
    <x v="2"/>
    <x v="2"/>
    <s v="#"/>
    <n v="12029.506155761175"/>
    <n v="12109.724023743211"/>
    <n v="12197.475926628142"/>
    <n v="12288.997294465031"/>
    <n v="12379.615491443279"/>
    <n v="12470.909514734411"/>
    <n v="12562.876789847816"/>
    <n v="12655.522281708911"/>
    <n v="12748.850991857165"/>
    <n v="12842.867958716131"/>
    <n v="12937.578257865436"/>
    <n v="13032.987002314792"/>
    <n v="13129.099342780031"/>
    <n v="13225.920467961165"/>
    <n v="13323.455604822506"/>
    <n v="13421.710018874845"/>
    <n v="13520.689014459716"/>
    <n v="13620.397935035755"/>
    <n v="13720.84216346717"/>
    <n v="13822.027122314343"/>
    <n v="13923.958274126562"/>
    <n v="14026.641121736931"/>
    <n v="14130.081208559443"/>
    <n v="14234.284118888236"/>
    <n v="14339.255478199078"/>
    <n v="14445.000953453056"/>
    <n v="14551.526253402515"/>
    <n v="14658.837128899244"/>
    <n v="14766.939373204943"/>
    <n v="14875.838822303982"/>
    <n v="14985.541355218451"/>
    <m/>
    <s v="F:\AEG\Clients\Avista Energy\32030-40-00 2022 CPA\Demand Response\Gas\Input Generator\Input Generator - Avista Gas DR 6_7_2022.xlsx"/>
    <s v="Growth applied from actual/forecasts"/>
    <m/>
  </r>
  <r>
    <s v="ORCommercialPer Customer Winter Peak (Therms)"/>
    <x v="2"/>
    <x v="2"/>
    <x v="3"/>
    <s v="Therms @meter"/>
    <n v="1.8529999999999998"/>
    <n v="1.87441332909525"/>
    <n v="1.8725292126088346"/>
    <n v="1.871129196913649"/>
    <n v="1.8714607364483675"/>
    <n v="1.8704778341416748"/>
    <n v="1.8694954480611181"/>
    <n v="1.8685135779355719"/>
    <n v="1.8675322234940546"/>
    <n v="1.8665513844657247"/>
    <n v="1.8655710605798848"/>
    <n v="1.8645912515659788"/>
    <n v="1.863611957153593"/>
    <n v="1.8626331770724556"/>
    <n v="1.8616549110524367"/>
    <n v="1.8606771588235487"/>
    <n v="1.8596999201159448"/>
    <n v="1.858723194659921"/>
    <n v="1.8577469821859145"/>
    <n v="1.856771282424504"/>
    <n v="1.8557960951064096"/>
    <n v="1.8548214199624937"/>
    <n v="1.8538472567237585"/>
    <n v="1.8528736051213488"/>
    <n v="1.8519004648865502"/>
    <n v="1.8509278357507892"/>
    <n v="1.8499557174456338"/>
    <n v="1.8489841097027924"/>
    <n v="1.848013012254115"/>
    <n v="1.8470424248315918"/>
    <n v="1.8460723471673541"/>
    <m/>
    <s v="Calculated"/>
    <m/>
    <m/>
  </r>
  <r>
    <s v="ORCommercialSaturation Gas Space Heat"/>
    <x v="2"/>
    <x v="2"/>
    <x v="4"/>
    <s v="%"/>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n v="0.77427973771761449"/>
    <m/>
    <s v="F:\AEG\Clients\Avista Energy\32030-40-00 2022 CPA\Demand Response\Gas\Other Inputs\LoadMAP Saturations for Gas DR.xlsx"/>
    <s v="Using WA as proxy for now"/>
    <m/>
  </r>
  <r>
    <s v="ORCommercialSaturation Gas Water Heat"/>
    <x v="2"/>
    <x v="2"/>
    <x v="5"/>
    <s v="%"/>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n v="0.57976213900709728"/>
    <m/>
    <s v="F:\AEG\Clients\Avista Energy\32030-40-00 2022 CPA\Demand Response\Gas\Other Inputs\LoadMAP Saturations for Gas DR.xlsx"/>
    <s v="Using WA as proxy for now"/>
    <m/>
  </r>
  <r>
    <s v="ORCommercialSaturation Gas Process Heat"/>
    <x v="2"/>
    <x v="2"/>
    <x v="8"/>
    <s v="%"/>
    <n v="0"/>
    <n v="0"/>
    <n v="0"/>
    <n v="0"/>
    <n v="0"/>
    <n v="0"/>
    <n v="0"/>
    <n v="0"/>
    <n v="0"/>
    <n v="0"/>
    <n v="0"/>
    <n v="0"/>
    <n v="0"/>
    <n v="0"/>
    <n v="0"/>
    <n v="0"/>
    <n v="0"/>
    <n v="0"/>
    <n v="0"/>
    <n v="0"/>
    <n v="0"/>
    <n v="0"/>
    <n v="0"/>
    <n v="0"/>
    <n v="0"/>
    <n v="0"/>
    <n v="0"/>
    <n v="0"/>
    <n v="0"/>
    <n v="0"/>
    <n v="0"/>
    <m/>
    <s v="No process heat in commercial"/>
    <s v="Using WA as proxy for now"/>
    <m/>
  </r>
  <r>
    <s v="ORCommercialSaturation Behavioral"/>
    <x v="2"/>
    <x v="2"/>
    <x v="6"/>
    <s v="%"/>
    <n v="1"/>
    <n v="1"/>
    <n v="1"/>
    <n v="1"/>
    <n v="1"/>
    <n v="1"/>
    <n v="1"/>
    <n v="1"/>
    <n v="1"/>
    <n v="1"/>
    <n v="1"/>
    <n v="1"/>
    <n v="1"/>
    <n v="1"/>
    <n v="1"/>
    <n v="1"/>
    <n v="1"/>
    <n v="1"/>
    <n v="1"/>
    <n v="1"/>
    <n v="1"/>
    <n v="1"/>
    <n v="1"/>
    <n v="1"/>
    <n v="1"/>
    <n v="1"/>
    <n v="1"/>
    <n v="1"/>
    <n v="1"/>
    <n v="1"/>
    <n v="1"/>
    <m/>
    <s v="Default"/>
    <s v="Using WA as proxy for now"/>
    <m/>
  </r>
  <r>
    <s v="ORCommercialSaturation AMI"/>
    <x v="2"/>
    <x v="2"/>
    <x v="7"/>
    <s v="%"/>
    <n v="0"/>
    <n v="0"/>
    <n v="0"/>
    <n v="0"/>
    <n v="0"/>
    <n v="0"/>
    <n v="0"/>
    <n v="0"/>
    <n v="0"/>
    <n v="0"/>
    <n v="0"/>
    <n v="0"/>
    <n v="0"/>
    <n v="0"/>
    <n v="0"/>
    <n v="0"/>
    <n v="0"/>
    <n v="0"/>
    <n v="0"/>
    <n v="0"/>
    <n v="0"/>
    <n v="0"/>
    <n v="0"/>
    <n v="0"/>
    <n v="0"/>
    <n v="0"/>
    <n v="0"/>
    <n v="0"/>
    <n v="0"/>
    <n v="0"/>
    <n v="0"/>
    <m/>
    <s v="F:\AEG\Clients\Avista Energy\32030-40-00 2022 CPA\Demand Response\Gas\AMIGas_06282022.xlsx"/>
    <s v="Using WA as proxy for now"/>
    <m/>
  </r>
  <r>
    <s v="ORIndustrialWinter Peak Load"/>
    <x v="2"/>
    <x v="3"/>
    <x v="1"/>
    <s v="Therms @meter"/>
    <n v="177.99980208333335"/>
    <n v="183.92927233073686"/>
    <n v="185.36622711113603"/>
    <n v="185.92240636229496"/>
    <n v="186.45489795288537"/>
    <n v="187.30494753384218"/>
    <n v="188.15887249859432"/>
    <n v="189.01669051505186"/>
    <n v="189.87841933167303"/>
    <n v="190.74407677783148"/>
    <n v="191.61368076418512"/>
    <n v="192.48724928304668"/>
    <n v="193.36480040875605"/>
    <n v="194.24635229805421"/>
    <n v="195.13192319045882"/>
    <n v="196.02153140864175"/>
    <n v="196.91519535880803"/>
    <n v="197.81293353107679"/>
    <n v="198.71476449986378"/>
    <n v="199.62070692426565"/>
    <n v="200.53077954844605"/>
    <n v="201.44500120202349"/>
    <n v="202.36339080046082"/>
    <n v="203.2859673454567"/>
    <n v="204.21274992533867"/>
    <n v="205.14375771545815"/>
    <n v="206.07900997858718"/>
    <n v="207.01852606531693"/>
    <n v="207.96232541445812"/>
    <n v="208.91042755344313"/>
    <n v="209.86285209873014"/>
    <m/>
    <s v="F:\AEG\Clients\Avista Energy\32030-40-00 2022 CPA\Demand Response\Gas\Input Generator\Input Generator - Avista Gas DR 6_7_2022.xlsx"/>
    <m/>
    <m/>
  </r>
  <r>
    <s v="ORIndustrialCustomer Population"/>
    <x v="2"/>
    <x v="3"/>
    <x v="2"/>
    <s v="#"/>
    <n v="26.072916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n v="26.026041666666668"/>
    <m/>
    <s v="F:\AEG\Clients\Avista Energy\32030-40-00 2022 CPA\Demand Response\Gas\Input Generator\Input Generator - Avista Gas DR 6_7_2022.xlsx"/>
    <s v="Growth applied from actual/forecasts"/>
    <m/>
  </r>
  <r>
    <s v="ORIndustrialPer Customer Winter Peak (Therms)"/>
    <x v="2"/>
    <x v="3"/>
    <x v="3"/>
    <s v="Therms @meter"/>
    <n v="6.827"/>
    <n v="7.0671243320995547"/>
    <n v="7.1223365229814117"/>
    <n v="7.1437066282890997"/>
    <n v="7.164166581339602"/>
    <n v="7.1968280821488291"/>
    <n v="7.2296384870382449"/>
    <n v="7.2625984748629087"/>
    <n v="7.2957087275727881"/>
    <n v="7.3289699302268643"/>
    <n v="7.3623827710073124"/>
    <n v="7.3959479412337323"/>
    <n v="7.4296661353774587"/>
    <n v="7.4635380510759264"/>
    <n v="7.4975643891471062"/>
    <n v="7.5317458536040052"/>
    <n v="7.56608315166923"/>
    <n v="7.6005769937896224"/>
    <n v="7.6352280936509596"/>
    <n v="7.6700371681927164"/>
    <n v="7.7050049376229017"/>
    <n v="7.7401321254329618"/>
    <n v="7.7754194584127427"/>
    <n v="7.8108676666655361"/>
    <n v="7.8464774836231781"/>
    <n v="7.8822496460612292"/>
    <n v="7.9181848941142157"/>
    <n v="7.9542839712909448"/>
    <n v="7.990547624489885"/>
    <n v="8.0269766040146244"/>
    <n v="8.063571663589391"/>
    <m/>
    <s v="Calculated"/>
    <m/>
    <m/>
  </r>
  <r>
    <s v="ORIndustrialSaturation Gas Space Heat"/>
    <x v="2"/>
    <x v="3"/>
    <x v="4"/>
    <s v="%"/>
    <n v="0.83849520282780698"/>
    <n v="0.83849520282780698"/>
    <n v="0.83849520282780698"/>
    <n v="0.83849520282780698"/>
    <n v="0.83849520282780698"/>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n v="0.83849520282780676"/>
    <m/>
    <s v="F:\AEG\Clients\Avista Energy\32030-40-00 2022 CPA\Demand Response\Gas\Other Inputs\LoadMAP Saturations for Gas DR.xlsx"/>
    <s v="Using WA as proxy for now"/>
    <m/>
  </r>
  <r>
    <s v="ORIndustrialSaturation Gas Process Heat"/>
    <x v="2"/>
    <x v="3"/>
    <x v="8"/>
    <s v="%"/>
    <n v="1"/>
    <n v="1"/>
    <n v="1"/>
    <n v="1"/>
    <n v="1"/>
    <n v="1"/>
    <n v="1"/>
    <n v="1"/>
    <n v="1"/>
    <n v="1"/>
    <n v="1"/>
    <n v="1"/>
    <n v="1"/>
    <n v="1"/>
    <n v="1"/>
    <n v="1"/>
    <n v="1"/>
    <n v="1"/>
    <n v="1"/>
    <n v="1"/>
    <n v="1"/>
    <n v="1"/>
    <n v="1"/>
    <n v="1"/>
    <n v="1"/>
    <n v="1"/>
    <n v="1"/>
    <n v="1"/>
    <n v="1"/>
    <n v="1"/>
    <n v="1"/>
    <m/>
    <s v="F:\AEG\Clients\Avista Energy\32030-40-00 2022 CPA\Demand Response\Gas\Other Inputs\LoadMAP Saturations for Gas DR.xlsx"/>
    <s v="Using WA as proxy for now"/>
    <m/>
  </r>
  <r>
    <s v="ORIndustrialSaturation AMI"/>
    <x v="2"/>
    <x v="3"/>
    <x v="7"/>
    <s v="%"/>
    <n v="0"/>
    <n v="0"/>
    <n v="0"/>
    <n v="0"/>
    <n v="0"/>
    <n v="0"/>
    <n v="0"/>
    <n v="0"/>
    <n v="0"/>
    <n v="0"/>
    <n v="0"/>
    <n v="0"/>
    <n v="0"/>
    <n v="0"/>
    <n v="0"/>
    <n v="0"/>
    <n v="0"/>
    <n v="0"/>
    <n v="0"/>
    <n v="0"/>
    <n v="0"/>
    <n v="0"/>
    <n v="0"/>
    <n v="0"/>
    <n v="0"/>
    <n v="0"/>
    <n v="0"/>
    <n v="0"/>
    <n v="0"/>
    <n v="0"/>
    <n v="0"/>
    <m/>
    <s v="F:\AEG\Clients\Avista Energy\32030-40-00 2022 CPA\Demand Response\Gas\AMIGas_06282022.xlsx"/>
    <s v="Using WA as proxy for now"/>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0">
  <r>
    <s v="WAResidentialDLC Smart Thermostats - BYOTParticipantsMarket Potential0"/>
    <x v="0"/>
    <x v="0"/>
    <x v="0"/>
    <x v="0"/>
    <x v="0"/>
    <x v="0"/>
    <n v="0"/>
    <n v="0"/>
    <n v="1281.5166702382312"/>
    <n v="3896.3057261131617"/>
    <n v="9210.2039533878215"/>
    <n v="12059.253789471306"/>
    <n v="13645.671935433613"/>
    <n v="13897.036843037895"/>
    <n v="14153.367234297439"/>
    <n v="14343.417805975971"/>
    <n v="14536.020365403947"/>
    <n v="14731.209180520773"/>
    <n v="14929.018979413691"/>
    <n v="15129.484956496639"/>
    <n v="15332.642778772046"/>
    <n v="15538.528592176719"/>
    <n v="15747.179028012948"/>
    <n v="15958.631209465981"/>
    <n v="16172.922758208968"/>
    <n v="16390.09180109666"/>
    <n v="16610.176976948922"/>
    <n v="16833.217443425412"/>
    <n v="17059.252883992485"/>
    <n v="17288.323514983738"/>
    <n v="17520.470092755284"/>
    <n v="17755.73392093716"/>
    <n v="17994.156857782094"/>
  </r>
  <r>
    <s v="WAResidentialDLC Smart Thermostats - BYOTNew ParticipantsMarket Potential0"/>
    <x v="0"/>
    <x v="0"/>
    <x v="0"/>
    <x v="1"/>
    <x v="0"/>
    <x v="0"/>
    <n v="0"/>
    <n v="0"/>
    <n v="1281.5166702382312"/>
    <n v="2614.7890558749305"/>
    <n v="5313.8982272746598"/>
    <n v="2849.0498360834845"/>
    <n v="1586.4181459623069"/>
    <n v="251.36490760428205"/>
    <n v="256.33039125954383"/>
    <n v="190.05057167853192"/>
    <n v="192.6025594279763"/>
    <n v="195.18881511682594"/>
    <n v="197.80979889291848"/>
    <n v="200.46597708294757"/>
    <n v="203.15782227540694"/>
    <n v="205.88581340467317"/>
    <n v="208.65043583622901"/>
    <n v="211.45218145303261"/>
    <n v="214.29154874298729"/>
    <n v="217.16904288769183"/>
    <n v="220.08517585226218"/>
    <n v="223.04046647649011"/>
    <n v="226.03544056707324"/>
    <n v="229.07063099125298"/>
    <n v="232.14657777154571"/>
    <n v="235.26382818187631"/>
    <n v="238.42293684493416"/>
  </r>
  <r>
    <s v="WAResidentialDLC Smart Thermostats - BYOTSummer Peak Reduction @Meter  (Therms)Market Potential0"/>
    <x v="0"/>
    <x v="0"/>
    <x v="0"/>
    <x v="2"/>
    <x v="0"/>
    <x v="0"/>
    <n v="0"/>
    <n v="0"/>
    <n v="0"/>
    <n v="0"/>
    <n v="0"/>
    <n v="0"/>
    <n v="0"/>
    <n v="0"/>
    <n v="0"/>
    <n v="0"/>
    <n v="0"/>
    <n v="0"/>
    <n v="0"/>
    <n v="0"/>
    <n v="0"/>
    <n v="0"/>
    <n v="0"/>
    <n v="0"/>
    <n v="0"/>
    <n v="0"/>
    <n v="0"/>
    <n v="0"/>
    <n v="0"/>
    <n v="0"/>
    <n v="0"/>
    <n v="0"/>
    <n v="0"/>
  </r>
  <r>
    <s v="WAResidentialDLC Smart Thermostats - BYOTSummer Peak Reduction @Generation (Therms)Market Potential0"/>
    <x v="0"/>
    <x v="0"/>
    <x v="0"/>
    <x v="3"/>
    <x v="0"/>
    <x v="0"/>
    <n v="0"/>
    <n v="0"/>
    <n v="0"/>
    <n v="0"/>
    <n v="0"/>
    <n v="0"/>
    <n v="0"/>
    <n v="0"/>
    <n v="0"/>
    <n v="0"/>
    <n v="0"/>
    <n v="0"/>
    <n v="0"/>
    <n v="0"/>
    <n v="0"/>
    <n v="0"/>
    <n v="0"/>
    <n v="0"/>
    <n v="0"/>
    <n v="0"/>
    <n v="0"/>
    <n v="0"/>
    <n v="0"/>
    <n v="0"/>
    <n v="0"/>
    <n v="0"/>
    <n v="0"/>
  </r>
  <r>
    <s v="WAResidentialDLC Smart Thermostats - BYOTWinter Peak Reduction @Meter  (Therms)Market Potential0"/>
    <x v="0"/>
    <x v="0"/>
    <x v="0"/>
    <x v="4"/>
    <x v="0"/>
    <x v="0"/>
    <n v="0"/>
    <n v="0"/>
    <n v="108.46440190066507"/>
    <n v="329.79871501792383"/>
    <n v="779.74610345934684"/>
    <n v="1021.0339881284284"/>
    <n v="1155.4482209417567"/>
    <n v="1176.8295624165198"/>
    <n v="1198.6349430482671"/>
    <n v="1214.8302742684698"/>
    <n v="1231.2444283711966"/>
    <n v="1247.8803619772948"/>
    <n v="1264.7410716559332"/>
    <n v="1281.8295944643635"/>
    <n v="1299.1490084949726"/>
    <n v="1316.7024334297291"/>
    <n v="1334.4930311021199"/>
    <n v="1352.5240060666806"/>
    <n v="1370.7986061762178"/>
    <n v="1389.3201231668352"/>
    <n v="1408.0918932508591"/>
    <n v="1427.1172977177819"/>
    <n v="1446.3997635433161"/>
    <n v="1465.942764006689"/>
    <n v="1485.7498193162648"/>
    <n v="1505.8244972436323"/>
    <n v="1526.170413766253"/>
  </r>
  <r>
    <s v="WAResidentialDLC Smart Thermostats - BYOTWinter Peak Reduction @Generation (Therms)Market Potential0"/>
    <x v="0"/>
    <x v="0"/>
    <x v="0"/>
    <x v="5"/>
    <x v="0"/>
    <x v="0"/>
    <n v="0"/>
    <n v="0"/>
    <n v="109.18502305281365"/>
    <n v="331.98984801482169"/>
    <n v="784.92661914570851"/>
    <n v="1027.8175841840432"/>
    <n v="1163.1248449182169"/>
    <n v="1184.6482408058384"/>
    <n v="1206.5984931027454"/>
    <n v="1222.9014236646565"/>
    <n v="1239.42463093537"/>
    <n v="1256.1710911790767"/>
    <n v="1273.1438208736997"/>
    <n v="1290.3458772542415"/>
    <n v="1307.7803588634715"/>
    <n v="1325.4504061100556"/>
    <n v="1343.3592018342258"/>
    <n v="1361.5099718810959"/>
    <n v="1379.9059856817173"/>
    <n v="1398.5505568419924"/>
    <n v="1417.4470437395403"/>
    <n v="1436.5988501286308"/>
    <n v="1456.0094257532878"/>
    <n v="1475.6822669686824"/>
    <n v="1495.620917370913"/>
    <n v="1515.8289684353053"/>
    <n v="1536.3100601633309"/>
  </r>
  <r>
    <s v="WAResidentialDLC Smart Thermostats - BYOTIncentive CostsMarket Potential0"/>
    <x v="0"/>
    <x v="0"/>
    <x v="0"/>
    <x v="6"/>
    <x v="0"/>
    <x v="0"/>
    <n v="0"/>
    <n v="0"/>
    <n v="98940.2"/>
    <n v="190457.82"/>
    <n v="376444.26"/>
    <n v="476161"/>
    <n v="531685.64"/>
    <n v="540483.41"/>
    <n v="549454.97"/>
    <n v="556106.74"/>
    <n v="562847.82999999996"/>
    <n v="569679.43999999994"/>
    <n v="576602.78"/>
    <n v="583619.09"/>
    <n v="590729.62"/>
    <n v="597935.62"/>
    <n v="605238.38"/>
    <n v="612639.21"/>
    <n v="620139.41"/>
    <n v="627740.32999999996"/>
    <n v="635443.31000000006"/>
    <n v="643249.73"/>
    <n v="651160.97"/>
    <n v="659178.43999999994"/>
    <n v="667303.56999999995"/>
    <n v="675537.81"/>
    <n v="683882.61"/>
  </r>
  <r>
    <s v="WAResidentialDLC Smart Thermostats - BYOTNon-Incentive CostsMarket Potential0"/>
    <x v="0"/>
    <x v="0"/>
    <x v="0"/>
    <x v="7"/>
    <x v="0"/>
    <x v="0"/>
    <n v="0"/>
    <n v="0"/>
    <n v="80429.070000000007"/>
    <n v="160425.41"/>
    <n v="322371.96000000002"/>
    <n v="174481.06"/>
    <n v="98723.16"/>
    <n v="18619.96"/>
    <n v="18917.89"/>
    <n v="14941.1"/>
    <n v="15094.22"/>
    <n v="15249.4"/>
    <n v="15406.66"/>
    <n v="15566.03"/>
    <n v="15727.54"/>
    <n v="15891.22"/>
    <n v="16057.1"/>
    <n v="16225.2"/>
    <n v="16395.560000000001"/>
    <n v="16568.21"/>
    <n v="16743.18"/>
    <n v="16920.5"/>
    <n v="17100.2"/>
    <n v="17282.310000000001"/>
    <n v="17466.87"/>
    <n v="17653.900000000001"/>
    <n v="17843.45"/>
  </r>
  <r>
    <s v="WAResidentialDLC Smart Thermostats - BYOTProgram Annual BenefitsMarket Potential0"/>
    <x v="0"/>
    <x v="0"/>
    <x v="0"/>
    <x v="8"/>
    <x v="0"/>
    <x v="0"/>
    <n v="0"/>
    <n v="0"/>
    <n v="69332.490000000005"/>
    <n v="210813.55"/>
    <n v="498428.4"/>
    <n v="652664.17000000004"/>
    <n v="763009.9"/>
    <n v="665772.31000000006"/>
    <n v="651563.18999999994"/>
    <n v="693385.11"/>
    <n v="738697.08"/>
    <n v="788875.45"/>
    <n v="846640.64000000001"/>
    <n v="904532.46"/>
    <n v="954679.66"/>
    <n v="1017945.91"/>
    <n v="1086777.5900000001"/>
    <n v="1149114.42"/>
    <n v="1221216.8"/>
    <n v="1337014.33"/>
    <n v="1360749.16"/>
    <n v="1422232.86"/>
    <n v="1496777.69"/>
    <n v="1580455.71"/>
    <n v="1684069.15"/>
    <n v="1772004.06"/>
    <n v="1866616.72"/>
  </r>
  <r>
    <s v="WAResidentialDLC Smart Thermostats - BYOTProgram Annual CostsMarket Potential0"/>
    <x v="0"/>
    <x v="0"/>
    <x v="0"/>
    <x v="9"/>
    <x v="0"/>
    <x v="0"/>
    <n v="0"/>
    <n v="0"/>
    <n v="179369.27"/>
    <n v="350883.23"/>
    <n v="698816.22"/>
    <n v="650642.06000000006"/>
    <n v="630408.79"/>
    <n v="559103.37"/>
    <n v="568372.87"/>
    <n v="571047.85"/>
    <n v="577942.05000000005"/>
    <n v="584928.84"/>
    <n v="592009.43999999994"/>
    <n v="599185.12"/>
    <n v="606457.15"/>
    <n v="613826.84"/>
    <n v="621295.48"/>
    <n v="628864.41"/>
    <n v="636534.98"/>
    <n v="644308.54"/>
    <n v="652186.49"/>
    <n v="660170.23"/>
    <n v="668261.17000000004"/>
    <n v="676460.75"/>
    <n v="684770.44"/>
    <n v="693191.71"/>
    <n v="701726.05"/>
  </r>
  <r>
    <s v="WACommercialDLC Smart Thermostats - BYOTParticipantsMarket Potential0"/>
    <x v="0"/>
    <x v="1"/>
    <x v="0"/>
    <x v="0"/>
    <x v="0"/>
    <x v="0"/>
    <n v="0"/>
    <n v="0"/>
    <n v="105.88787986474743"/>
    <n v="319.15206269814843"/>
    <n v="748.11686602982229"/>
    <n v="966.34712431819878"/>
    <n v="1078.7228853326037"/>
    <n v="1083.7500631516548"/>
    <n v="1088.800669153391"/>
    <n v="1093.8748125202931"/>
    <n v="1098.9726029436649"/>
    <n v="1104.0941506260056"/>
    <n v="1109.2395662833917"/>
    <n v="1114.4089611478701"/>
    <n v="1119.6024469698632"/>
    <n v="1124.8201360205842"/>
    <n v="1130.0621410944648"/>
    <n v="1135.328575511593"/>
    <n v="1140.6195531201627"/>
    <n v="1145.9351882989358"/>
    <n v="1151.2755959597134"/>
    <n v="1156.6408915498212"/>
    <n v="1162.0311910546043"/>
    <n v="1167.4466109999355"/>
    <n v="1172.8872684547323"/>
    <n v="1178.3532810334912"/>
    <n v="1183.8447668988265"/>
  </r>
  <r>
    <s v="WACommercialDLC Smart Thermostats - BYOTNew ParticipantsMarket Potential0"/>
    <x v="0"/>
    <x v="1"/>
    <x v="0"/>
    <x v="1"/>
    <x v="0"/>
    <x v="0"/>
    <n v="0"/>
    <n v="0"/>
    <n v="105.88787986474743"/>
    <n v="213.26418283340098"/>
    <n v="428.96480333167386"/>
    <n v="218.23025828837649"/>
    <n v="112.37576101440493"/>
    <n v="5.0271778190510759"/>
    <n v="5.0506060017362415"/>
    <n v="5.0741433669020353"/>
    <n v="5.0977904233718618"/>
    <n v="5.1215476823406334"/>
    <n v="5.1454156573861383"/>
    <n v="5.1693948644783632"/>
    <n v="5.1934858219931357"/>
    <n v="5.2176890507209919"/>
    <n v="5.2420050738805912"/>
    <n v="5.2664344171282664"/>
    <n v="5.2909776085696194"/>
    <n v="5.3156351787731637"/>
    <n v="5.3404076607776005"/>
    <n v="5.3652955901077348"/>
    <n v="5.3902995047831155"/>
    <n v="5.4154199453312231"/>
    <n v="5.4406574547967921"/>
    <n v="5.466012578758864"/>
    <n v="5.4914858653353349"/>
  </r>
  <r>
    <s v="WACommercialDLC Smart Thermostats - BYOTSummer Peak Reduction @Meter  (Therms)Market Potential0"/>
    <x v="0"/>
    <x v="1"/>
    <x v="0"/>
    <x v="2"/>
    <x v="0"/>
    <x v="0"/>
    <n v="0"/>
    <n v="0"/>
    <n v="0"/>
    <n v="0"/>
    <n v="0"/>
    <n v="0"/>
    <n v="0"/>
    <n v="0"/>
    <n v="0"/>
    <n v="0"/>
    <n v="0"/>
    <n v="0"/>
    <n v="0"/>
    <n v="0"/>
    <n v="0"/>
    <n v="0"/>
    <n v="0"/>
    <n v="0"/>
    <n v="0"/>
    <n v="0"/>
    <n v="0"/>
    <n v="0"/>
    <n v="0"/>
    <n v="0"/>
    <n v="0"/>
    <n v="0"/>
    <n v="0"/>
  </r>
  <r>
    <s v="WACommercialDLC Smart Thermostats - BYOTSummer Peak Reduction @Generation (Therms)Market Potential0"/>
    <x v="0"/>
    <x v="1"/>
    <x v="0"/>
    <x v="3"/>
    <x v="0"/>
    <x v="0"/>
    <n v="0"/>
    <n v="0"/>
    <n v="0"/>
    <n v="0"/>
    <n v="0"/>
    <n v="0"/>
    <n v="0"/>
    <n v="0"/>
    <n v="0"/>
    <n v="0"/>
    <n v="0"/>
    <n v="0"/>
    <n v="0"/>
    <n v="0"/>
    <n v="0"/>
    <n v="0"/>
    <n v="0"/>
    <n v="0"/>
    <n v="0"/>
    <n v="0"/>
    <n v="0"/>
    <n v="0"/>
    <n v="0"/>
    <n v="0"/>
    <n v="0"/>
    <n v="0"/>
    <n v="0"/>
  </r>
  <r>
    <s v="WACommercialDLC Smart Thermostats - BYOTWinter Peak Reduction @Meter  (Therms)Market Potential0"/>
    <x v="0"/>
    <x v="1"/>
    <x v="0"/>
    <x v="4"/>
    <x v="0"/>
    <x v="0"/>
    <n v="0"/>
    <n v="0"/>
    <n v="52.649818381966973"/>
    <n v="159.56684237219807"/>
    <n v="376.15411772710564"/>
    <n v="488.08016844270355"/>
    <n v="547.30513706887405"/>
    <n v="552.34496131229014"/>
    <n v="557.43119445393131"/>
    <n v="562.5642638471603"/>
    <n v="567.74460078059496"/>
    <n v="572.97264051434661"/>
    <n v="578.24882231659217"/>
    <n v="583.57358950048058"/>
    <n v="588.94738946138193"/>
    <n v="594.37067371447756"/>
    <n v="599.84389793269793"/>
    <n v="605.36752198500767"/>
    <n v="610.94200997504572"/>
    <n v="616.56783028012001"/>
    <n v="622.24545559056003"/>
    <n v="627.9753629494345"/>
    <n v="633.75803379263209"/>
    <n v="639.5939539893136"/>
    <n v="645.48361388273406"/>
    <n v="651.42750833144373"/>
    <n v="657.42613675086557"/>
  </r>
  <r>
    <s v="WACommercialDLC Smart Thermostats - BYOTWinter Peak Reduction @Generation (Therms)Market Potential0"/>
    <x v="0"/>
    <x v="1"/>
    <x v="0"/>
    <x v="5"/>
    <x v="0"/>
    <x v="0"/>
    <n v="0"/>
    <n v="0"/>
    <n v="52.999615846554235"/>
    <n v="160.62698044312268"/>
    <n v="378.65322903876148"/>
    <n v="491.32289957993112"/>
    <n v="550.94134997873368"/>
    <n v="556.01465805545615"/>
    <n v="561.13468336413462"/>
    <n v="566.30185609740317"/>
    <n v="571.51661040929639"/>
    <n v="576.77938445172799"/>
    <n v="582.09062041130687"/>
    <n v="587.45076454648745"/>
    <n v="592.86026722506745"/>
    <n v="598.31958296202697"/>
    <n v="603.82917045771887"/>
    <n v="609.38949263640802"/>
    <n v="615.00101668516788"/>
    <n v="620.66421409313477"/>
    <n v="626.37956069112147"/>
    <n v="632.14753669159904"/>
    <n v="637.96862672904376"/>
    <n v="643.843319900658"/>
    <n v="649.77210980746338"/>
    <n v="655.75549459577587"/>
    <n v="661.7939769990594"/>
  </r>
  <r>
    <s v="WACommercialDLC Smart Thermostats - BYOTIncentive CostsMarket Potential0"/>
    <x v="0"/>
    <x v="1"/>
    <x v="0"/>
    <x v="6"/>
    <x v="0"/>
    <x v="0"/>
    <n v="0"/>
    <n v="0"/>
    <n v="27208.98"/>
    <n v="34673.230000000003"/>
    <n v="49687"/>
    <n v="57325.05"/>
    <n v="61258.21"/>
    <n v="61434.16"/>
    <n v="61610.93"/>
    <n v="61788.52"/>
    <n v="61966.95"/>
    <n v="62146.2"/>
    <n v="62326.29"/>
    <n v="62507.22"/>
    <n v="62688.99"/>
    <n v="62871.61"/>
    <n v="63055.08"/>
    <n v="63239.41"/>
    <n v="63424.59"/>
    <n v="63610.64"/>
    <n v="63797.55"/>
    <n v="63985.34"/>
    <n v="64174"/>
    <n v="64363.54"/>
    <n v="64553.96"/>
    <n v="64745.27"/>
    <n v="64937.47"/>
  </r>
  <r>
    <s v="WACommercialDLC Smart Thermostats - BYOTNon-Incentive CostsMarket Potential0"/>
    <x v="0"/>
    <x v="1"/>
    <x v="0"/>
    <x v="7"/>
    <x v="0"/>
    <x v="0"/>
    <n v="0"/>
    <n v="0"/>
    <n v="9479.02"/>
    <n v="17532.240000000002"/>
    <n v="33709.79"/>
    <n v="17904.7"/>
    <n v="9965.61"/>
    <n v="1914.46"/>
    <n v="1916.22"/>
    <n v="1917.99"/>
    <n v="1919.76"/>
    <n v="1921.54"/>
    <n v="1923.33"/>
    <n v="1925.13"/>
    <n v="1926.94"/>
    <n v="1928.75"/>
    <n v="1930.58"/>
    <n v="1932.41"/>
    <n v="1934.25"/>
    <n v="1936.1"/>
    <n v="1937.96"/>
    <n v="1939.82"/>
    <n v="1941.7"/>
    <n v="1943.58"/>
    <n v="1945.48"/>
    <n v="1947.38"/>
    <n v="1949.29"/>
  </r>
  <r>
    <s v="WACommercialDLC Smart Thermostats - BYOTProgram Annual BenefitsMarket Potential0"/>
    <x v="0"/>
    <x v="1"/>
    <x v="0"/>
    <x v="8"/>
    <x v="0"/>
    <x v="0"/>
    <n v="0"/>
    <n v="0"/>
    <n v="33654.76"/>
    <n v="101998.13"/>
    <n v="240444.79999999999"/>
    <n v="311990.03999999998"/>
    <n v="361417.53"/>
    <n v="312480.24"/>
    <n v="303012.73"/>
    <n v="321093.15000000002"/>
    <n v="340623.9"/>
    <n v="362217.45"/>
    <n v="387090.26"/>
    <n v="411802.99"/>
    <n v="432788"/>
    <n v="459509.44"/>
    <n v="488497.8"/>
    <n v="514324.73"/>
    <n v="544275.9"/>
    <n v="593354.99"/>
    <n v="601324.38"/>
    <n v="625826.06000000006"/>
    <n v="655831.75"/>
    <n v="689556.2"/>
    <n v="731643.4"/>
    <n v="766578.17"/>
    <n v="804079.68"/>
  </r>
  <r>
    <s v="WACommercialDLC Smart Thermostats - BYOTProgram Annual CostsMarket Potential0"/>
    <x v="0"/>
    <x v="1"/>
    <x v="0"/>
    <x v="9"/>
    <x v="0"/>
    <x v="0"/>
    <n v="0"/>
    <n v="0"/>
    <n v="36688"/>
    <n v="52205.47"/>
    <n v="83396.78"/>
    <n v="75229.75"/>
    <n v="71223.81"/>
    <n v="63348.62"/>
    <n v="63527.15"/>
    <n v="63706.51"/>
    <n v="63886.71"/>
    <n v="64067.74"/>
    <n v="64249.62"/>
    <n v="64432.35"/>
    <n v="64615.93"/>
    <n v="64800.36"/>
    <n v="64985.66"/>
    <n v="65171.81"/>
    <n v="65358.84"/>
    <n v="65546.73"/>
    <n v="65735.509999999995"/>
    <n v="65925.16"/>
    <n v="66115.69"/>
    <n v="66307.12"/>
    <n v="66499.429999999993"/>
    <n v="66692.649999999994"/>
    <n v="66886.759999999995"/>
  </r>
  <r>
    <s v="WACommercialThird Party ContractsParticipantsMarket Potential0"/>
    <x v="0"/>
    <x v="1"/>
    <x v="1"/>
    <x v="0"/>
    <x v="0"/>
    <x v="0"/>
    <n v="0"/>
    <n v="0"/>
    <n v="0"/>
    <n v="0"/>
    <n v="0"/>
    <n v="0"/>
    <n v="0"/>
    <n v="0"/>
    <n v="0"/>
    <n v="0"/>
    <n v="0"/>
    <n v="0"/>
    <n v="0"/>
    <n v="0"/>
    <n v="0"/>
    <n v="0"/>
    <n v="0"/>
    <n v="0"/>
    <n v="0"/>
    <n v="0"/>
    <n v="0"/>
    <n v="0"/>
    <n v="0"/>
    <n v="0"/>
    <n v="0"/>
    <n v="0"/>
    <n v="0"/>
  </r>
  <r>
    <s v="WACommercialThird Party ContractsNew ParticipantsMarket Potential0"/>
    <x v="0"/>
    <x v="1"/>
    <x v="1"/>
    <x v="1"/>
    <x v="0"/>
    <x v="0"/>
    <n v="0"/>
    <n v="0"/>
    <n v="0"/>
    <n v="0"/>
    <n v="0"/>
    <n v="0"/>
    <n v="0"/>
    <n v="0"/>
    <n v="0"/>
    <n v="0"/>
    <n v="0"/>
    <n v="0"/>
    <n v="0"/>
    <n v="0"/>
    <n v="0"/>
    <n v="0"/>
    <n v="0"/>
    <n v="0"/>
    <n v="0"/>
    <n v="0"/>
    <n v="0"/>
    <n v="0"/>
    <n v="0"/>
    <n v="0"/>
    <n v="0"/>
    <n v="0"/>
    <n v="0"/>
  </r>
  <r>
    <s v="WACommercialThird Party ContractsSummer Peak Reduction @Meter  (Therms)Market Potential0"/>
    <x v="0"/>
    <x v="1"/>
    <x v="1"/>
    <x v="2"/>
    <x v="0"/>
    <x v="0"/>
    <n v="0"/>
    <n v="0"/>
    <n v="0"/>
    <n v="0"/>
    <n v="0"/>
    <n v="0"/>
    <n v="0"/>
    <n v="0"/>
    <n v="0"/>
    <n v="0"/>
    <n v="0"/>
    <n v="0"/>
    <n v="0"/>
    <n v="0"/>
    <n v="0"/>
    <n v="0"/>
    <n v="0"/>
    <n v="0"/>
    <n v="0"/>
    <n v="0"/>
    <n v="0"/>
    <n v="0"/>
    <n v="0"/>
    <n v="0"/>
    <n v="0"/>
    <n v="0"/>
    <n v="0"/>
  </r>
  <r>
    <s v="WACommercialThird Party ContractsSummer Peak Reduction @Generation (Therms)Market Potential0"/>
    <x v="0"/>
    <x v="1"/>
    <x v="1"/>
    <x v="3"/>
    <x v="0"/>
    <x v="0"/>
    <n v="0"/>
    <n v="0"/>
    <n v="0"/>
    <n v="0"/>
    <n v="0"/>
    <n v="0"/>
    <n v="0"/>
    <n v="0"/>
    <n v="0"/>
    <n v="0"/>
    <n v="0"/>
    <n v="0"/>
    <n v="0"/>
    <n v="0"/>
    <n v="0"/>
    <n v="0"/>
    <n v="0"/>
    <n v="0"/>
    <n v="0"/>
    <n v="0"/>
    <n v="0"/>
    <n v="0"/>
    <n v="0"/>
    <n v="0"/>
    <n v="0"/>
    <n v="0"/>
    <n v="0"/>
  </r>
  <r>
    <s v="WACommercialThird Party ContractsWinter Peak Reduction @Meter  (Therms)Market Potential0"/>
    <x v="0"/>
    <x v="1"/>
    <x v="1"/>
    <x v="4"/>
    <x v="0"/>
    <x v="0"/>
    <n v="0"/>
    <n v="0"/>
    <n v="0"/>
    <n v="0"/>
    <n v="0"/>
    <n v="0"/>
    <n v="0"/>
    <n v="0"/>
    <n v="0"/>
    <n v="0"/>
    <n v="0"/>
    <n v="0"/>
    <n v="0"/>
    <n v="0"/>
    <n v="0"/>
    <n v="0"/>
    <n v="0"/>
    <n v="0"/>
    <n v="0"/>
    <n v="0"/>
    <n v="0"/>
    <n v="0"/>
    <n v="0"/>
    <n v="0"/>
    <n v="0"/>
    <n v="0"/>
    <n v="0"/>
  </r>
  <r>
    <s v="WACommercialThird Party ContractsWinter Peak Reduction @Generation (Therms)Market Potential0"/>
    <x v="0"/>
    <x v="1"/>
    <x v="1"/>
    <x v="5"/>
    <x v="0"/>
    <x v="0"/>
    <n v="0"/>
    <n v="0"/>
    <n v="0"/>
    <n v="0"/>
    <n v="0"/>
    <n v="0"/>
    <n v="0"/>
    <n v="0"/>
    <n v="0"/>
    <n v="0"/>
    <n v="0"/>
    <n v="0"/>
    <n v="0"/>
    <n v="0"/>
    <n v="0"/>
    <n v="0"/>
    <n v="0"/>
    <n v="0"/>
    <n v="0"/>
    <n v="0"/>
    <n v="0"/>
    <n v="0"/>
    <n v="0"/>
    <n v="0"/>
    <n v="0"/>
    <n v="0"/>
    <n v="0"/>
  </r>
  <r>
    <s v="WACommercialThird Party ContractsIncentive CostsMarket Potential0"/>
    <x v="0"/>
    <x v="1"/>
    <x v="1"/>
    <x v="6"/>
    <x v="0"/>
    <x v="0"/>
    <n v="0"/>
    <n v="0"/>
    <n v="0"/>
    <n v="0"/>
    <n v="0"/>
    <n v="0"/>
    <n v="0"/>
    <n v="0"/>
    <n v="0"/>
    <n v="0"/>
    <n v="0"/>
    <n v="0"/>
    <n v="0"/>
    <n v="0"/>
    <n v="0"/>
    <n v="0"/>
    <n v="0"/>
    <n v="0"/>
    <n v="0"/>
    <n v="0"/>
    <n v="0"/>
    <n v="0"/>
    <n v="0"/>
    <n v="0"/>
    <n v="0"/>
    <n v="0"/>
    <n v="0"/>
  </r>
  <r>
    <s v="WACommercialThird Party ContractsNon-Incentive CostsMarket Potential0"/>
    <x v="0"/>
    <x v="1"/>
    <x v="1"/>
    <x v="7"/>
    <x v="0"/>
    <x v="0"/>
    <n v="0"/>
    <n v="0"/>
    <n v="0"/>
    <n v="0"/>
    <n v="0"/>
    <n v="0"/>
    <n v="0"/>
    <n v="0"/>
    <n v="0"/>
    <n v="0"/>
    <n v="0"/>
    <n v="0"/>
    <n v="0"/>
    <n v="0"/>
    <n v="0"/>
    <n v="0"/>
    <n v="0"/>
    <n v="0"/>
    <n v="0"/>
    <n v="0"/>
    <n v="0"/>
    <n v="0"/>
    <n v="0"/>
    <n v="0"/>
    <n v="0"/>
    <n v="0"/>
    <n v="0"/>
  </r>
  <r>
    <s v="WACommercialThird Party ContractsProgram Annual BenefitsMarket Potential0"/>
    <x v="0"/>
    <x v="1"/>
    <x v="1"/>
    <x v="8"/>
    <x v="0"/>
    <x v="0"/>
    <n v="0"/>
    <n v="0"/>
    <n v="0"/>
    <n v="0"/>
    <n v="0"/>
    <n v="0"/>
    <n v="0"/>
    <n v="0"/>
    <n v="0"/>
    <n v="0"/>
    <n v="0"/>
    <n v="0"/>
    <n v="0"/>
    <n v="0"/>
    <n v="0"/>
    <n v="0"/>
    <n v="0"/>
    <n v="0"/>
    <n v="0"/>
    <n v="0"/>
    <n v="0"/>
    <n v="0"/>
    <n v="0"/>
    <n v="0"/>
    <n v="0"/>
    <n v="0"/>
    <n v="0"/>
  </r>
  <r>
    <s v="WACommercialThird Party ContractsProgram Annual CostsMarket Potential0"/>
    <x v="0"/>
    <x v="1"/>
    <x v="1"/>
    <x v="9"/>
    <x v="0"/>
    <x v="0"/>
    <n v="0"/>
    <n v="0"/>
    <n v="0"/>
    <n v="0"/>
    <n v="0"/>
    <n v="0"/>
    <n v="0"/>
    <n v="0"/>
    <n v="0"/>
    <n v="0"/>
    <n v="0"/>
    <n v="0"/>
    <n v="0"/>
    <n v="0"/>
    <n v="0"/>
    <n v="0"/>
    <n v="0"/>
    <n v="0"/>
    <n v="0"/>
    <n v="0"/>
    <n v="0"/>
    <n v="0"/>
    <n v="0"/>
    <n v="0"/>
    <n v="0"/>
    <n v="0"/>
    <n v="0"/>
  </r>
  <r>
    <s v="WAIndustrialThird Party ContractsParticipantsMarket Potential0"/>
    <x v="0"/>
    <x v="2"/>
    <x v="1"/>
    <x v="0"/>
    <x v="0"/>
    <x v="0"/>
    <n v="0"/>
    <n v="0"/>
    <n v="5.7816867083275172"/>
    <n v="9.2506495025216733"/>
    <n v="11.563311958106206"/>
    <n v="11.563105523855786"/>
    <n v="11.562899093290735"/>
    <n v="11.562692666410989"/>
    <n v="11.562486243216485"/>
    <n v="11.562279823707151"/>
    <n v="11.562073407882929"/>
    <n v="11.561866995743749"/>
    <n v="11.561660587289547"/>
    <n v="11.561454182520253"/>
    <n v="11.561247781435807"/>
    <n v="11.561041384036137"/>
    <n v="11.560834990321181"/>
    <n v="11.560628600290874"/>
    <n v="11.56042221394515"/>
    <n v="11.560215831283941"/>
    <n v="11.560009452307183"/>
    <n v="11.559803077014809"/>
    <n v="11.559596705406754"/>
    <n v="11.559390337482951"/>
    <n v="11.559183973243337"/>
    <n v="11.558977612687846"/>
    <n v="11.558771255816406"/>
  </r>
  <r>
    <s v="WAIndustrialThird Party ContractsNew ParticipantsMarket Potential0"/>
    <x v="0"/>
    <x v="2"/>
    <x v="1"/>
    <x v="1"/>
    <x v="0"/>
    <x v="0"/>
    <n v="0"/>
    <n v="0"/>
    <n v="5.7816867083275172"/>
    <n v="3.4689627941941561"/>
    <n v="2.3126624555845332"/>
    <n v="0"/>
    <n v="0"/>
    <n v="0"/>
    <n v="0"/>
    <n v="0"/>
    <n v="0"/>
    <n v="0"/>
    <n v="0"/>
    <n v="0"/>
    <n v="0"/>
    <n v="0"/>
    <n v="0"/>
    <n v="0"/>
    <n v="0"/>
    <n v="0"/>
    <n v="0"/>
    <n v="0"/>
    <n v="0"/>
    <n v="0"/>
    <n v="0"/>
    <n v="0"/>
    <n v="0"/>
  </r>
  <r>
    <s v="WAIndustrialThird Party ContractsSummer Peak Reduction @Meter  (Therms)Market Potential0"/>
    <x v="0"/>
    <x v="2"/>
    <x v="1"/>
    <x v="2"/>
    <x v="0"/>
    <x v="0"/>
    <n v="0"/>
    <n v="0"/>
    <n v="0"/>
    <n v="0"/>
    <n v="0"/>
    <n v="0"/>
    <n v="0"/>
    <n v="0"/>
    <n v="0"/>
    <n v="0"/>
    <n v="0"/>
    <n v="0"/>
    <n v="0"/>
    <n v="0"/>
    <n v="0"/>
    <n v="0"/>
    <n v="0"/>
    <n v="0"/>
    <n v="0"/>
    <n v="0"/>
    <n v="0"/>
    <n v="0"/>
    <n v="0"/>
    <n v="0"/>
    <n v="0"/>
    <n v="0"/>
    <n v="0"/>
  </r>
  <r>
    <s v="WAIndustrialThird Party ContractsSummer Peak Reduction @Generation (Therms)Market Potential0"/>
    <x v="0"/>
    <x v="2"/>
    <x v="1"/>
    <x v="3"/>
    <x v="0"/>
    <x v="0"/>
    <n v="0"/>
    <n v="0"/>
    <n v="0"/>
    <n v="0"/>
    <n v="0"/>
    <n v="0"/>
    <n v="0"/>
    <n v="0"/>
    <n v="0"/>
    <n v="0"/>
    <n v="0"/>
    <n v="0"/>
    <n v="0"/>
    <n v="0"/>
    <n v="0"/>
    <n v="0"/>
    <n v="0"/>
    <n v="0"/>
    <n v="0"/>
    <n v="0"/>
    <n v="0"/>
    <n v="0"/>
    <n v="0"/>
    <n v="0"/>
    <n v="0"/>
    <n v="0"/>
    <n v="0"/>
  </r>
  <r>
    <s v="WAIndustrialThird Party ContractsWinter Peak Reduction @Meter  (Therms)Market Potential0"/>
    <x v="0"/>
    <x v="2"/>
    <x v="1"/>
    <x v="4"/>
    <x v="0"/>
    <x v="0"/>
    <n v="0"/>
    <n v="0"/>
    <n v="5.626538926142338"/>
    <n v="9.1333029361704465"/>
    <n v="11.634845697778692"/>
    <n v="11.850319072116349"/>
    <n v="12.069782939861003"/>
    <n v="12.293311203589621"/>
    <n v="12.520979134529702"/>
    <n v="12.752863397906184"/>
    <n v="12.989042078757846"/>
    <n v="13.22959470823174"/>
    <n v="13.474602290364656"/>
    <n v="13.724147329360489"/>
    <n v="13.978313857372893"/>
    <n v="14.237187462802311"/>
    <n v="14.500855319117193"/>
    <n v="14.769406214208894"/>
    <n v="15.042930580290237"/>
    <n v="15.32152052434777"/>
    <n v="15.605269859158041"/>
    <n v="15.894274134878209"/>
    <n v="16.18863067122177"/>
    <n v="16.48843859023011"/>
    <n v="16.793798849651033"/>
    <n v="17.104814276935382"/>
    <n v="17.421589603863332"/>
  </r>
  <r>
    <s v="WAIndustrialThird Party ContractsWinter Peak Reduction @Generation (Therms)Market Potential0"/>
    <x v="0"/>
    <x v="2"/>
    <x v="1"/>
    <x v="5"/>
    <x v="0"/>
    <x v="0"/>
    <n v="0"/>
    <n v="0"/>
    <n v="5.6639208034450759"/>
    <n v="9.1939832254584726"/>
    <n v="11.712145860457714"/>
    <n v="11.92905080744549"/>
    <n v="12.149972760077516"/>
    <n v="12.374986111928349"/>
    <n v="12.60416663431619"/>
    <n v="12.837591501818185"/>
    <n v="13.075339318258353"/>
    <n v="13.317490143176707"/>
    <n v="13.564125518788662"/>
    <n v="13.815328497443618"/>
    <n v="14.071183669592202"/>
    <n v="14.331777192271302"/>
    <n v="14.597196818116764"/>
    <n v="14.867531924913322"/>
    <n v="15.142873545691804"/>
    <n v="15.423314399383703"/>
    <n v="15.708948922043529"/>
    <n v="15.999873298649295"/>
    <n v="16.296185495492018"/>
    <n v="16.597985293164999"/>
    <n v="16.905374320164118"/>
    <n v="17.218456087110312"/>
    <n v="17.537336021605931"/>
  </r>
  <r>
    <s v="WAIndustrialThird Party ContractsIncentive CostsMarket Potential0"/>
    <x v="0"/>
    <x v="2"/>
    <x v="1"/>
    <x v="6"/>
    <x v="0"/>
    <x v="0"/>
    <n v="0"/>
    <n v="0"/>
    <n v="91784.65"/>
    <n v="92094.28"/>
    <n v="92308.08"/>
    <n v="92317.759999999995"/>
    <n v="92327.63"/>
    <n v="92337.68"/>
    <n v="92347.92"/>
    <n v="92358.34"/>
    <n v="92368.960000000006"/>
    <n v="92379.78"/>
    <n v="92390.79"/>
    <n v="92402.01"/>
    <n v="92413.440000000002"/>
    <n v="92425.08"/>
    <n v="92436.94"/>
    <n v="92449.01"/>
    <n v="92461.31"/>
    <n v="92473.84"/>
    <n v="92486.6"/>
    <n v="92499.6"/>
    <n v="92512.83"/>
    <n v="92526.32"/>
    <n v="92540.05"/>
    <n v="92554.04"/>
    <n v="92568.28"/>
  </r>
  <r>
    <s v="WAIndustrialThird Party ContractsNon-Incentive CostsMarket Potential0"/>
    <x v="0"/>
    <x v="2"/>
    <x v="1"/>
    <x v="7"/>
    <x v="0"/>
    <x v="0"/>
    <n v="0"/>
    <n v="0"/>
    <n v="16825.09"/>
    <n v="16825.09"/>
    <n v="16825.09"/>
    <n v="16825.09"/>
    <n v="16825.09"/>
    <n v="16825.09"/>
    <n v="16825.09"/>
    <n v="16825.09"/>
    <n v="16825.09"/>
    <n v="16825.09"/>
    <n v="16825.09"/>
    <n v="16825.09"/>
    <n v="16825.09"/>
    <n v="16825.09"/>
    <n v="16825.09"/>
    <n v="16825.09"/>
    <n v="16825.09"/>
    <n v="16825.09"/>
    <n v="16825.09"/>
    <n v="16825.09"/>
    <n v="16825.09"/>
    <n v="16825.09"/>
    <n v="16825.09"/>
    <n v="16825.09"/>
    <n v="16825.09"/>
  </r>
  <r>
    <s v="WAIndustrialThird Party ContractsProgram Annual BenefitsMarket Potential0"/>
    <x v="0"/>
    <x v="2"/>
    <x v="1"/>
    <x v="8"/>
    <x v="0"/>
    <x v="0"/>
    <n v="0"/>
    <n v="0"/>
    <n v="2282.56"/>
    <n v="3705.18"/>
    <n v="4719.99"/>
    <n v="4807.41"/>
    <n v="5005.79"/>
    <n v="3774.37"/>
    <n v="3390.52"/>
    <n v="7278.91"/>
    <n v="7792.9"/>
    <n v="8363.3799999999992"/>
    <n v="9020.14"/>
    <n v="9684.5499999999993"/>
    <n v="10004.61"/>
    <n v="11006.8"/>
    <n v="11809.13"/>
    <n v="12548.2"/>
    <n v="13401.44"/>
    <n v="14744.69"/>
    <n v="15080.59"/>
    <n v="15839.87"/>
    <n v="16752.48"/>
    <n v="17776.439999999999"/>
    <n v="19035.45"/>
    <n v="20128.38"/>
    <n v="21307.86"/>
  </r>
  <r>
    <s v="WAIndustrialThird Party ContractsProgram Annual CostsMarket Potential0"/>
    <x v="0"/>
    <x v="2"/>
    <x v="1"/>
    <x v="9"/>
    <x v="0"/>
    <x v="0"/>
    <n v="0"/>
    <n v="0"/>
    <n v="108609.74"/>
    <n v="108919.38"/>
    <n v="109133.17"/>
    <n v="109142.86"/>
    <n v="109152.72"/>
    <n v="109162.77"/>
    <n v="109173.01"/>
    <n v="109183.43"/>
    <n v="109194.05"/>
    <n v="109204.87"/>
    <n v="109215.89"/>
    <n v="109227.11"/>
    <n v="109238.53"/>
    <n v="109250.17"/>
    <n v="109262.03"/>
    <n v="109274.11"/>
    <n v="109286.41"/>
    <n v="109298.93"/>
    <n v="109311.69"/>
    <n v="109324.69"/>
    <n v="109337.93"/>
    <n v="109351.41"/>
    <n v="109365.14"/>
    <n v="109379.13"/>
    <n v="109393.37"/>
  </r>
  <r>
    <s v="WAResidentialBehavioralParticipantsMarket Potential0"/>
    <x v="0"/>
    <x v="0"/>
    <x v="2"/>
    <x v="0"/>
    <x v="0"/>
    <x v="0"/>
    <n v="0"/>
    <n v="0"/>
    <n v="8248.2952209941377"/>
    <n v="13374.93534927669"/>
    <n v="16937.181436739702"/>
    <n v="17164.612899612723"/>
    <n v="17395.098298614248"/>
    <n v="17628.678641816587"/>
    <n v="17865.395487946007"/>
    <n v="18105.290953776883"/>
    <n v="18348.407721625113"/>
    <n v="18594.789046942198"/>
    <n v="18844.478766011271"/>
    <n v="19097.521303746435"/>
    <n v="19353.96168159692"/>
    <n v="19613.845525557288"/>
    <n v="19877.219074285222"/>
    <n v="20144.129187328355"/>
    <n v="20414.623353461538"/>
    <n v="20688.749699136046"/>
    <n v="20966.556997042288"/>
    <n v="21248.094674787433"/>
    <n v="21533.412823689643"/>
    <n v="21822.562207690291"/>
    <n v="22115.594272385941"/>
    <n v="22412.561154181545"/>
    <n v="22713.515689566615"/>
  </r>
  <r>
    <s v="WAResidentialBehavioralNew ParticipantsMarket Potential0"/>
    <x v="0"/>
    <x v="0"/>
    <x v="2"/>
    <x v="1"/>
    <x v="0"/>
    <x v="0"/>
    <n v="0"/>
    <n v="0"/>
    <n v="8248.2952209941377"/>
    <n v="5126.6401282825518"/>
    <n v="3562.2460874630124"/>
    <n v="227.43146287302079"/>
    <n v="230.48539900152537"/>
    <n v="233.58034320233855"/>
    <n v="236.71684612942045"/>
    <n v="239.89546583087576"/>
    <n v="243.11676784823067"/>
    <n v="246.3813253170847"/>
    <n v="249.68971906907245"/>
    <n v="253.04253773516393"/>
    <n v="256.44037785048567"/>
    <n v="259.88384396036781"/>
    <n v="263.37354872793367"/>
    <n v="266.91011304313361"/>
    <n v="270.49416613318317"/>
    <n v="274.12634567450732"/>
    <n v="277.80729790624173"/>
    <n v="281.53767774514563"/>
    <n v="285.31814890220994"/>
    <n v="289.14938400064784"/>
    <n v="293.03206469564975"/>
    <n v="296.96688179560442"/>
    <n v="300.9545353850699"/>
  </r>
  <r>
    <s v="WAResidentialBehavioralSummer Peak Reduction @Meter  (Therms)Market Potential0"/>
    <x v="0"/>
    <x v="0"/>
    <x v="2"/>
    <x v="2"/>
    <x v="0"/>
    <x v="0"/>
    <n v="0"/>
    <n v="0"/>
    <n v="0"/>
    <n v="0"/>
    <n v="0"/>
    <n v="0"/>
    <n v="0"/>
    <n v="0"/>
    <n v="0"/>
    <n v="0"/>
    <n v="0"/>
    <n v="0"/>
    <n v="0"/>
    <n v="0"/>
    <n v="0"/>
    <n v="0"/>
    <n v="0"/>
    <n v="0"/>
    <n v="0"/>
    <n v="0"/>
    <n v="0"/>
    <n v="0"/>
    <n v="0"/>
    <n v="0"/>
    <n v="0"/>
    <n v="0"/>
    <n v="0"/>
  </r>
  <r>
    <s v="WAResidentialBehavioralSummer Peak Reduction @Generation (Therms)Market Potential0"/>
    <x v="0"/>
    <x v="0"/>
    <x v="2"/>
    <x v="3"/>
    <x v="0"/>
    <x v="0"/>
    <n v="0"/>
    <n v="0"/>
    <n v="0"/>
    <n v="0"/>
    <n v="0"/>
    <n v="0"/>
    <n v="0"/>
    <n v="0"/>
    <n v="0"/>
    <n v="0"/>
    <n v="0"/>
    <n v="0"/>
    <n v="0"/>
    <n v="0"/>
    <n v="0"/>
    <n v="0"/>
    <n v="0"/>
    <n v="0"/>
    <n v="0"/>
    <n v="0"/>
    <n v="0"/>
    <n v="0"/>
    <n v="0"/>
    <n v="0"/>
    <n v="0"/>
    <n v="0"/>
    <n v="0"/>
  </r>
  <r>
    <s v="WAResidentialBehavioralWinter Peak Reduction @Meter  (Therms)Market Potential0"/>
    <x v="0"/>
    <x v="0"/>
    <x v="2"/>
    <x v="4"/>
    <x v="0"/>
    <x v="0"/>
    <n v="0"/>
    <n v="0"/>
    <n v="91.256903301809643"/>
    <n v="147.98789362806758"/>
    <n v="187.44060201566106"/>
    <n v="189.97320182961084"/>
    <n v="192.54002081351982"/>
    <n v="195.14152131899448"/>
    <n v="197.77817194469552"/>
    <n v="200.45044762074474"/>
    <n v="203.15882969427247"/>
    <n v="205.90380601612068"/>
    <n v="208.68587102871822"/>
    <n v="211.50552585514225"/>
    <n v="214.36327838938416"/>
    <n v="217.25964338783456"/>
    <n v="220.19514256200421"/>
    <n v="223.17030467249822"/>
    <n v="226.18566562425977"/>
    <n v="229.24176856310038"/>
    <n v="232.33916397353516"/>
    <n v="235.47840977793916"/>
    <n v="238.66007143704425"/>
    <n v="241.8847220517932"/>
    <n v="245.15294246657024"/>
    <n v="248.46532137382644"/>
    <n v="251.82245542011893"/>
  </r>
  <r>
    <s v="WAResidentialBehavioralWinter Peak Reduction @Generation (Therms)Market Potential0"/>
    <x v="0"/>
    <x v="0"/>
    <x v="2"/>
    <x v="5"/>
    <x v="0"/>
    <x v="0"/>
    <n v="0"/>
    <n v="0"/>
    <n v="91.863200424612089"/>
    <n v="148.97110290725547"/>
    <n v="188.68592914803813"/>
    <n v="191.23535517375765"/>
    <n v="193.81922771644838"/>
    <n v="196.43801219951126"/>
    <n v="199.09218033490589"/>
    <n v="201.78221020811833"/>
    <n v="204.50858636427671"/>
    <n v="207.27179989543055"/>
    <n v="210.0723485290097"/>
    <n v="212.91073671747762"/>
    <n v="215.78747572919687"/>
    <n v="218.703083740522"/>
    <n v="221.65808592913652"/>
    <n v="224.65301456865132"/>
    <n v="227.68840912448135"/>
    <n v="230.76481635101712"/>
    <n v="233.8827903901099"/>
    <n v="237.04289287088702"/>
    <n v="240.24569301091631"/>
    <n v="243.49176771873687"/>
    <n v="246.78170169777556"/>
    <n v="250.11608755166745"/>
    <n v="253.49552589099955"/>
  </r>
  <r>
    <s v="WAResidentialBehavioralIncentive CostsMarket Potential0"/>
    <x v="0"/>
    <x v="0"/>
    <x v="2"/>
    <x v="6"/>
    <x v="0"/>
    <x v="0"/>
    <n v="0"/>
    <n v="0"/>
    <n v="126476.63"/>
    <n v="143138.21"/>
    <n v="154715.51"/>
    <n v="155454.66"/>
    <n v="156203.74"/>
    <n v="156962.87"/>
    <n v="157732.20000000001"/>
    <n v="158511.85999999999"/>
    <n v="159301.99"/>
    <n v="160102.73000000001"/>
    <n v="160914.22"/>
    <n v="161736.60999999999"/>
    <n v="162570.04"/>
    <n v="163414.66"/>
    <n v="164270.63"/>
    <n v="165138.09"/>
    <n v="166017.19"/>
    <n v="166908.1"/>
    <n v="167810.98"/>
    <n v="168725.97"/>
    <n v="169653.26"/>
    <n v="170592.99"/>
    <n v="171545.35"/>
    <n v="172510.49"/>
    <n v="173488.59"/>
  </r>
  <r>
    <s v="WAResidentialBehavioralNon-Incentive CostsMarket Potential0"/>
    <x v="0"/>
    <x v="0"/>
    <x v="2"/>
    <x v="7"/>
    <x v="0"/>
    <x v="0"/>
    <n v="0"/>
    <n v="0"/>
    <n v="52431.23"/>
    <n v="52431.23"/>
    <n v="52431.23"/>
    <n v="52431.23"/>
    <n v="52431.23"/>
    <n v="52431.23"/>
    <n v="52431.23"/>
    <n v="52431.23"/>
    <n v="52431.23"/>
    <n v="52431.23"/>
    <n v="52431.23"/>
    <n v="52431.23"/>
    <n v="52431.23"/>
    <n v="52431.23"/>
    <n v="52431.23"/>
    <n v="52431.23"/>
    <n v="52431.23"/>
    <n v="52431.23"/>
    <n v="52431.23"/>
    <n v="52431.23"/>
    <n v="52431.23"/>
    <n v="52431.23"/>
    <n v="52431.23"/>
    <n v="52431.23"/>
    <n v="52431.23"/>
  </r>
  <r>
    <s v="WAResidentialBehavioralProgram Annual BenefitsMarket Potential0"/>
    <x v="0"/>
    <x v="0"/>
    <x v="2"/>
    <x v="8"/>
    <x v="0"/>
    <x v="0"/>
    <n v="0"/>
    <n v="0"/>
    <n v="58333.13"/>
    <n v="94596.65"/>
    <n v="119815.57"/>
    <n v="121434.45"/>
    <n v="127145.41"/>
    <n v="110398.16"/>
    <n v="107509.78"/>
    <n v="114410.51"/>
    <n v="121887.12"/>
    <n v="130166.69"/>
    <n v="139698.10999999999"/>
    <n v="149250.43"/>
    <n v="157524.85999999999"/>
    <n v="167963.97"/>
    <n v="179321.39"/>
    <n v="189607.14"/>
    <n v="201504.24"/>
    <n v="220611.16"/>
    <n v="224527.48"/>
    <n v="234672.46"/>
    <n v="246972.57"/>
    <n v="260779.68"/>
    <n v="277876.2"/>
    <n v="292385.71000000002"/>
    <n v="307997.06"/>
  </r>
  <r>
    <s v="WAResidentialBehavioralProgram Annual CostsMarket Potential0"/>
    <x v="0"/>
    <x v="0"/>
    <x v="2"/>
    <x v="9"/>
    <x v="0"/>
    <x v="0"/>
    <n v="0"/>
    <n v="0"/>
    <n v="178907.85"/>
    <n v="195569.43"/>
    <n v="207146.73"/>
    <n v="207885.89"/>
    <n v="208634.96"/>
    <n v="209394.1"/>
    <n v="210163.43"/>
    <n v="210943.09"/>
    <n v="211733.22"/>
    <n v="212533.96"/>
    <n v="213345.45"/>
    <n v="214167.84"/>
    <n v="215001.27"/>
    <n v="215845.89"/>
    <n v="216701.86"/>
    <n v="217569.31"/>
    <n v="218448.42"/>
    <n v="219339.33"/>
    <n v="220242.21"/>
    <n v="221157.2"/>
    <n v="222084.49"/>
    <n v="223024.22"/>
    <n v="223976.58"/>
    <n v="224941.72"/>
    <n v="225919.82"/>
  </r>
  <r>
    <s v="WACommercialBehavioralParticipantsMarket Potential0"/>
    <x v="0"/>
    <x v="1"/>
    <x v="2"/>
    <x v="0"/>
    <x v="0"/>
    <x v="0"/>
    <n v="0"/>
    <n v="0"/>
    <n v="776.61936173285176"/>
    <n v="1248.4131783918606"/>
    <n v="1567.7014586150306"/>
    <n v="1575.007425797894"/>
    <n v="1582.3474410172525"/>
    <n v="1589.7216629473469"/>
    <n v="1597.1302510018866"/>
    <n v="1604.5733653374987"/>
    <n v="1612.0511668571887"/>
    <n v="1619.5638172138197"/>
    <n v="1627.1114788136056"/>
    <n v="1634.6943148196228"/>
    <n v="1642.3124891553387"/>
    <n v="1649.9661665081526"/>
    <n v="1657.6555123329581"/>
    <n v="1665.380692855719"/>
    <n v="1673.1418750770629"/>
    <n v="1680.9392267758906"/>
    <n v="1688.7729165130052"/>
    <n v="1696.6431136347528"/>
    <n v="1704.5499882766869"/>
    <n v="1712.4937113672433"/>
    <n v="1720.4744546314369"/>
    <n v="1728.4923905945736"/>
    <n v="1736.5476925859803"/>
  </r>
  <r>
    <s v="WACommercialBehavioralNew ParticipantsMarket Potential0"/>
    <x v="0"/>
    <x v="1"/>
    <x v="2"/>
    <x v="1"/>
    <x v="0"/>
    <x v="0"/>
    <n v="0"/>
    <n v="0"/>
    <n v="776.61936173285176"/>
    <n v="471.79381665900883"/>
    <n v="319.28828022316998"/>
    <n v="7.3059671828634691"/>
    <n v="7.34001521935852"/>
    <n v="7.3742219300943361"/>
    <n v="7.4085880545396776"/>
    <n v="7.4431143356121083"/>
    <n v="7.4778015196900469"/>
    <n v="7.5126503566309566"/>
    <n v="7.5476615997858971"/>
    <n v="7.5828360060172599"/>
    <n v="7.6181743357158211"/>
    <n v="7.6536773528139292"/>
    <n v="7.689345824805514"/>
    <n v="7.7251805227608656"/>
    <n v="7.7611822213439154"/>
    <n v="7.797351698827697"/>
    <n v="7.8336897371145824"/>
    <n v="7.8701971217476512"/>
    <n v="7.9068746419341096"/>
    <n v="7.943723090556432"/>
    <n v="7.9807432641935065"/>
    <n v="8.0179359631367788"/>
    <n v="8.0553019914066226"/>
  </r>
  <r>
    <s v="WACommercialBehavioralSummer Peak Reduction @Meter  (Therms)Market Potential0"/>
    <x v="0"/>
    <x v="1"/>
    <x v="2"/>
    <x v="2"/>
    <x v="0"/>
    <x v="0"/>
    <n v="0"/>
    <n v="0"/>
    <n v="0"/>
    <n v="0"/>
    <n v="0"/>
    <n v="0"/>
    <n v="0"/>
    <n v="0"/>
    <n v="0"/>
    <n v="0"/>
    <n v="0"/>
    <n v="0"/>
    <n v="0"/>
    <n v="0"/>
    <n v="0"/>
    <n v="0"/>
    <n v="0"/>
    <n v="0"/>
    <n v="0"/>
    <n v="0"/>
    <n v="0"/>
    <n v="0"/>
    <n v="0"/>
    <n v="0"/>
    <n v="0"/>
    <n v="0"/>
    <n v="0"/>
  </r>
  <r>
    <s v="WACommercialBehavioralSummer Peak Reduction @Generation (Therms)Market Potential0"/>
    <x v="0"/>
    <x v="1"/>
    <x v="2"/>
    <x v="3"/>
    <x v="0"/>
    <x v="0"/>
    <n v="0"/>
    <n v="0"/>
    <n v="0"/>
    <n v="0"/>
    <n v="0"/>
    <n v="0"/>
    <n v="0"/>
    <n v="0"/>
    <n v="0"/>
    <n v="0"/>
    <n v="0"/>
    <n v="0"/>
    <n v="0"/>
    <n v="0"/>
    <n v="0"/>
    <n v="0"/>
    <n v="0"/>
    <n v="0"/>
    <n v="0"/>
    <n v="0"/>
    <n v="0"/>
    <n v="0"/>
    <n v="0"/>
    <n v="0"/>
    <n v="0"/>
    <n v="0"/>
    <n v="0"/>
  </r>
  <r>
    <s v="WACommercialBehavioralWinter Peak Reduction @Meter  (Therms)Market Potential0"/>
    <x v="0"/>
    <x v="1"/>
    <x v="2"/>
    <x v="4"/>
    <x v="0"/>
    <x v="0"/>
    <n v="0"/>
    <n v="0"/>
    <n v="50.477449520816343"/>
    <n v="81.590933996940379"/>
    <n v="103.03820912878155"/>
    <n v="103.98702986733065"/>
    <n v="104.94458776078092"/>
    <n v="105.91096326466283"/>
    <n v="106.8862375753763"/>
    <n v="107.87049263701314"/>
    <n v="108.86381114824215"/>
    <n v="109.86627656925742"/>
    <n v="110.8779731287909"/>
    <n v="111.89898583118946"/>
    <n v="112.92940046355699"/>
    <n v="113.96930360296247"/>
    <n v="115.01878262371423"/>
    <n v="116.07792570470127"/>
    <n v="117.14682183680242"/>
    <n v="118.22556083036302"/>
    <n v="119.31423332274153"/>
    <n v="120.4129307859244"/>
    <n v="121.52174553421227"/>
    <n v="122.64077073197588"/>
    <n v="123.77010040148426"/>
    <n v="124.90982943080435"/>
    <n v="126.06005358177391"/>
  </r>
  <r>
    <s v="WACommercialBehavioralWinter Peak Reduction @Generation (Therms)Market Potential0"/>
    <x v="0"/>
    <x v="1"/>
    <x v="2"/>
    <x v="5"/>
    <x v="0"/>
    <x v="0"/>
    <n v="0"/>
    <n v="0"/>
    <n v="50.812814093835662"/>
    <n v="82.133011875317479"/>
    <n v="103.72277947330537"/>
    <n v="104.67790403395476"/>
    <n v="105.64182379784671"/>
    <n v="106.61461975504614"/>
    <n v="107.59637364140961"/>
    <n v="108.58716794545315"/>
    <n v="109.58708591528303"/>
    <n v="110.59621156559032"/>
    <n v="111.61462968471"/>
    <n v="112.64242584174498"/>
    <n v="113.67968639375579"/>
    <n v="114.72649849301638"/>
    <n v="115.78295009433685"/>
    <n v="116.84912996245347"/>
    <n v="117.92512767948703"/>
    <n v="119.01103365246932"/>
    <n v="120.10693912093974"/>
    <n v="121.21293616461084"/>
    <n v="122.32911771110558"/>
    <n v="123.45557754376473"/>
    <n v="124.59241030952714"/>
    <n v="125.73971152688178"/>
    <n v="126.89757759389362"/>
  </r>
  <r>
    <s v="WACommercialBehavioralIncentive CostsMarket Potential0"/>
    <x v="0"/>
    <x v="1"/>
    <x v="2"/>
    <x v="6"/>
    <x v="0"/>
    <x v="0"/>
    <n v="0"/>
    <n v="0"/>
    <n v="52854.35"/>
    <n v="54387.68"/>
    <n v="55425.36"/>
    <n v="55449.11"/>
    <n v="55472.959999999999"/>
    <n v="55496.93"/>
    <n v="55521.01"/>
    <n v="55545.2"/>
    <n v="55569.5"/>
    <n v="55593.919999999998"/>
    <n v="55618.45"/>
    <n v="55643.09"/>
    <n v="55667.85"/>
    <n v="55692.72"/>
    <n v="55717.71"/>
    <n v="55742.82"/>
    <n v="55768.04"/>
    <n v="55793.39"/>
    <n v="55818.85"/>
    <n v="55844.42"/>
    <n v="55870.12"/>
    <n v="55895.94"/>
    <n v="55921.88"/>
    <n v="55947.93"/>
    <n v="55974.11"/>
  </r>
  <r>
    <s v="WACommercialBehavioralNon-Incentive CostsMarket Potential0"/>
    <x v="0"/>
    <x v="1"/>
    <x v="2"/>
    <x v="7"/>
    <x v="0"/>
    <x v="0"/>
    <n v="0"/>
    <n v="0"/>
    <n v="26476.27"/>
    <n v="26476.27"/>
    <n v="26476.27"/>
    <n v="26476.27"/>
    <n v="26476.27"/>
    <n v="26476.27"/>
    <n v="26476.27"/>
    <n v="26476.27"/>
    <n v="26476.27"/>
    <n v="26476.27"/>
    <n v="26476.27"/>
    <n v="26476.27"/>
    <n v="26476.27"/>
    <n v="26476.27"/>
    <n v="26476.27"/>
    <n v="26476.27"/>
    <n v="26476.27"/>
    <n v="26476.27"/>
    <n v="26476.27"/>
    <n v="26476.27"/>
    <n v="26476.27"/>
    <n v="26476.27"/>
    <n v="26476.27"/>
    <n v="26476.27"/>
    <n v="26476.27"/>
  </r>
  <r>
    <s v="WACommercialBehavioralProgram Annual BenefitsMarket Potential0"/>
    <x v="0"/>
    <x v="1"/>
    <x v="2"/>
    <x v="8"/>
    <x v="0"/>
    <x v="0"/>
    <n v="0"/>
    <n v="0"/>
    <n v="32266.14"/>
    <n v="52154.46"/>
    <n v="65863.97"/>
    <n v="66470.47"/>
    <n v="69301.039999999994"/>
    <n v="59917.42"/>
    <n v="58102.04"/>
    <n v="61568.92"/>
    <n v="65313.9"/>
    <n v="69454.42"/>
    <n v="74223.73"/>
    <n v="78962.34"/>
    <n v="82986.17"/>
    <n v="88109.95"/>
    <n v="93668.41"/>
    <n v="98620.67"/>
    <n v="104363.74"/>
    <n v="113774.55"/>
    <n v="115302.66"/>
    <n v="120000.81"/>
    <n v="125754.33"/>
    <n v="132220.92000000001"/>
    <n v="140291.04999999999"/>
    <n v="146989.72"/>
    <n v="154180.56"/>
  </r>
  <r>
    <s v="WACommercialBehavioralProgram Annual CostsMarket Potential0"/>
    <x v="0"/>
    <x v="1"/>
    <x v="2"/>
    <x v="9"/>
    <x v="0"/>
    <x v="0"/>
    <n v="0"/>
    <n v="0"/>
    <n v="79330.62"/>
    <n v="80863.95"/>
    <n v="81901.63"/>
    <n v="81925.38"/>
    <n v="81949.23"/>
    <n v="81973.2"/>
    <n v="81997.279999999999"/>
    <n v="82021.47"/>
    <n v="82045.77"/>
    <n v="82070.19"/>
    <n v="82094.720000000001"/>
    <n v="82119.360000000001"/>
    <n v="82144.12"/>
    <n v="82169"/>
    <n v="82193.990000000005"/>
    <n v="82219.09"/>
    <n v="82244.320000000007"/>
    <n v="82269.66"/>
    <n v="82295.12"/>
    <n v="82320.7"/>
    <n v="82346.39"/>
    <n v="82372.210000000006"/>
    <n v="82398.149999999994"/>
    <n v="82424.210000000006"/>
    <n v="82450.39"/>
  </r>
  <r>
    <s v="WAResidentialTime-of-UseParticipantsMarket Potential0"/>
    <x v="0"/>
    <x v="0"/>
    <x v="3"/>
    <x v="0"/>
    <x v="0"/>
    <x v="0"/>
    <n v="0"/>
    <n v="0"/>
    <n v="1083.2199948387199"/>
    <n v="3293.4072310942156"/>
    <n v="7785.0544675299971"/>
    <n v="10143.760776337462"/>
    <n v="11422.189546079866"/>
    <n v="11575.566026539769"/>
    <n v="11731.002037238017"/>
    <n v="11888.525233423903"/>
    <n v="12048.163641699755"/>
    <n v="12209.945665007455"/>
    <n v="12373.900087681888"/>
    <n v="12540.056080572276"/>
    <n v="12708.443206232265"/>
    <n v="12879.091424179709"/>
    <n v="13052.031096227083"/>
    <n v="13227.292991883467"/>
    <n v="13404.908293829083"/>
    <n v="13584.908603463315"/>
    <n v="13767.325946527255"/>
    <n v="13952.192778801749"/>
    <n v="14139.541991881924"/>
    <n v="14329.406919029288"/>
    <n v="14521.821341102401"/>
    <n v="14716.819492567167"/>
    <n v="14914.436067587874"/>
  </r>
  <r>
    <s v="WAResidentialTime-of-UseNew ParticipantsMarket Potential0"/>
    <x v="0"/>
    <x v="0"/>
    <x v="3"/>
    <x v="1"/>
    <x v="0"/>
    <x v="0"/>
    <n v="0"/>
    <n v="0"/>
    <n v="1083.2199948387199"/>
    <n v="2210.1872362554959"/>
    <n v="4491.6472364357815"/>
    <n v="2358.7063088074647"/>
    <n v="1278.4287697424043"/>
    <n v="153.37648045990318"/>
    <n v="155.43601069824763"/>
    <n v="157.52319618588626"/>
    <n v="159.63840827585227"/>
    <n v="161.7820233077"/>
    <n v="163.95442267443286"/>
    <n v="166.15599289038801"/>
    <n v="168.38712565998867"/>
    <n v="170.64821794744421"/>
    <n v="172.93967204737419"/>
    <n v="175.26189565638379"/>
    <n v="177.61530194561601"/>
    <n v="180.0003096342316"/>
    <n v="182.41734306394028"/>
    <n v="184.8668322744943"/>
    <n v="187.3492130801751"/>
    <n v="189.86492714736414"/>
    <n v="192.41442207311229"/>
    <n v="194.99815146476612"/>
    <n v="197.61657502070739"/>
  </r>
  <r>
    <s v="WAResidentialTime-of-UseSummer Peak Reduction @Meter  (Therms)Market Potential0"/>
    <x v="0"/>
    <x v="0"/>
    <x v="3"/>
    <x v="2"/>
    <x v="0"/>
    <x v="0"/>
    <n v="0"/>
    <n v="0"/>
    <n v="0"/>
    <n v="0"/>
    <n v="0"/>
    <n v="0"/>
    <n v="0"/>
    <n v="0"/>
    <n v="0"/>
    <n v="0"/>
    <n v="0"/>
    <n v="0"/>
    <n v="0"/>
    <n v="0"/>
    <n v="0"/>
    <n v="0"/>
    <n v="0"/>
    <n v="0"/>
    <n v="0"/>
    <n v="0"/>
    <n v="0"/>
    <n v="0"/>
    <n v="0"/>
    <n v="0"/>
    <n v="0"/>
    <n v="0"/>
    <n v="0"/>
  </r>
  <r>
    <s v="WAResidentialTime-of-UseSummer Peak Reduction @Generation (Therms)Market Potential0"/>
    <x v="0"/>
    <x v="0"/>
    <x v="3"/>
    <x v="3"/>
    <x v="0"/>
    <x v="0"/>
    <n v="0"/>
    <n v="0"/>
    <n v="0"/>
    <n v="0"/>
    <n v="0"/>
    <n v="0"/>
    <n v="0"/>
    <n v="0"/>
    <n v="0"/>
    <n v="0"/>
    <n v="0"/>
    <n v="0"/>
    <n v="0"/>
    <n v="0"/>
    <n v="0"/>
    <n v="0"/>
    <n v="0"/>
    <n v="0"/>
    <n v="0"/>
    <n v="0"/>
    <n v="0"/>
    <n v="0"/>
    <n v="0"/>
    <n v="0"/>
    <n v="0"/>
    <n v="0"/>
    <n v="0"/>
  </r>
  <r>
    <s v="WAResidentialTime-of-UseWinter Peak Reduction @Meter  (Therms)Market Potential0"/>
    <x v="0"/>
    <x v="0"/>
    <x v="3"/>
    <x v="4"/>
    <x v="0"/>
    <x v="0"/>
    <n v="0"/>
    <n v="0"/>
    <n v="17.077844819687382"/>
    <n v="51.927186967449352"/>
    <n v="122.77192074345423"/>
    <n v="159.9823941545483"/>
    <n v="180.15999217932398"/>
    <n v="182.59422018418519"/>
    <n v="185.06133821034334"/>
    <n v="187.56179065064052"/>
    <n v="190.09602790232313"/>
    <n v="192.6645064481709"/>
    <n v="195.26768893872116"/>
    <n v="197.90604427560433"/>
    <n v="200.58004769600555"/>
    <n v="203.29018085826729"/>
    <n v="206.03693192864884"/>
    <n v="208.82079566925762"/>
    <n v="211.64227352716932"/>
    <n v="214.50187372475108"/>
    <n v="217.40011135120616"/>
    <n v="220.33750845535511"/>
    <n v="223.31459413967008"/>
    <n v="226.33190465558036"/>
    <n v="229.38998350006537"/>
    <n v="232.4893815135527"/>
    <n v="235.6306569791391"/>
  </r>
  <r>
    <s v="WAResidentialTime-of-UseWinter Peak Reduction @Generation (Therms)Market Potential0"/>
    <x v="0"/>
    <x v="0"/>
    <x v="3"/>
    <x v="5"/>
    <x v="0"/>
    <x v="0"/>
    <n v="0"/>
    <n v="0"/>
    <n v="17.191307448849791"/>
    <n v="52.272183377742458"/>
    <n v="123.58759889616896"/>
    <n v="161.0452930889353"/>
    <n v="181.356948036364"/>
    <n v="183.80734868550957"/>
    <n v="186.29085787230053"/>
    <n v="188.8079229420581"/>
    <n v="191.35899728440017"/>
    <n v="193.94454041490931"/>
    <n v="196.56501805790333"/>
    <n v="199.22090223032447"/>
    <n v="201.91267132676219"/>
    <n v="204.64081020562443"/>
    <n v="207.40581027647357"/>
    <n v="210.20816958854201"/>
    <n v="213.04839292044426"/>
    <n v="215.92699187110034"/>
    <n v="218.84448495188863"/>
    <n v="221.80139768004341"/>
    <n v="224.79826267331396"/>
    <n v="227.83561974590333"/>
    <n v="230.91401600570302"/>
    <n v="234.03400595284145"/>
    <n v="237.19615157956423"/>
  </r>
  <r>
    <s v="WAResidentialTime-of-UseIncentive CostsMarket Potential0"/>
    <x v="0"/>
    <x v="0"/>
    <x v="3"/>
    <x v="6"/>
    <x v="0"/>
    <x v="0"/>
    <n v="0"/>
    <n v="0"/>
    <n v="121040.99"/>
    <n v="121040.99"/>
    <n v="121040.99"/>
    <n v="121040.99"/>
    <n v="121040.99"/>
    <n v="121040.99"/>
    <n v="121040.99"/>
    <n v="121040.99"/>
    <n v="121040.99"/>
    <n v="121040.99"/>
    <n v="121040.99"/>
    <n v="121040.99"/>
    <n v="121040.99"/>
    <n v="121040.99"/>
    <n v="121040.99"/>
    <n v="121040.99"/>
    <n v="121040.99"/>
    <n v="121040.99"/>
    <n v="121040.99"/>
    <n v="121040.99"/>
    <n v="121040.99"/>
    <n v="121040.99"/>
    <n v="121040.99"/>
    <n v="121040.99"/>
    <n v="121040.99"/>
  </r>
  <r>
    <s v="WAResidentialTime-of-UseNon-Incentive CostsMarket Potential0"/>
    <x v="0"/>
    <x v="0"/>
    <x v="3"/>
    <x v="7"/>
    <x v="0"/>
    <x v="0"/>
    <n v="0"/>
    <n v="0"/>
    <n v="72911.009999999995"/>
    <n v="140529.04"/>
    <n v="277416.64"/>
    <n v="149440.19"/>
    <n v="84623.54"/>
    <n v="17120.400000000001"/>
    <n v="17243.97"/>
    <n v="17369.2"/>
    <n v="17496.12"/>
    <n v="17624.73"/>
    <n v="17755.080000000002"/>
    <n v="17887.169999999998"/>
    <n v="18021.04"/>
    <n v="18156.7"/>
    <n v="18294.189999999999"/>
    <n v="18433.52"/>
    <n v="18574.73"/>
    <n v="18717.830000000002"/>
    <n v="18862.849999999999"/>
    <n v="19009.82"/>
    <n v="19158.759999999998"/>
    <n v="19309.71"/>
    <n v="19462.68"/>
    <n v="19617.7"/>
    <n v="19774.810000000001"/>
  </r>
  <r>
    <s v="WAResidentialTime-of-UseProgram Annual BenefitsMarket Potential0"/>
    <x v="0"/>
    <x v="0"/>
    <x v="3"/>
    <x v="8"/>
    <x v="0"/>
    <x v="0"/>
    <n v="0"/>
    <n v="0"/>
    <n v="10916.48"/>
    <n v="33192.839999999997"/>
    <n v="78478.13"/>
    <n v="102263.76"/>
    <n v="118970.16"/>
    <n v="103299.73"/>
    <n v="100597.06"/>
    <n v="107054.09"/>
    <n v="114049.96"/>
    <n v="121797.17"/>
    <n v="130715.74"/>
    <n v="139653.85"/>
    <n v="147396.25"/>
    <n v="157164.14000000001"/>
    <n v="167791.3"/>
    <n v="177415.7"/>
    <n v="188547.83"/>
    <n v="206426.2"/>
    <n v="210090.71"/>
    <n v="219583.38"/>
    <n v="231092.61"/>
    <n v="244011.95"/>
    <n v="260009.18"/>
    <n v="273585.75"/>
    <n v="288193.32"/>
  </r>
  <r>
    <s v="WAResidentialTime-of-UseProgram Annual CostsMarket Potential0"/>
    <x v="0"/>
    <x v="0"/>
    <x v="3"/>
    <x v="9"/>
    <x v="0"/>
    <x v="0"/>
    <n v="0"/>
    <n v="0"/>
    <n v="193952"/>
    <n v="261570.03"/>
    <n v="398457.63"/>
    <n v="270481.18"/>
    <n v="205664.53"/>
    <n v="138161.39000000001"/>
    <n v="138284.96"/>
    <n v="138410.19"/>
    <n v="138537.1"/>
    <n v="138665.72"/>
    <n v="138796.07"/>
    <n v="138928.16"/>
    <n v="139062.03"/>
    <n v="139197.69"/>
    <n v="139335.18"/>
    <n v="139474.51"/>
    <n v="139615.72"/>
    <n v="139758.82"/>
    <n v="139903.84"/>
    <n v="140050.81"/>
    <n v="140199.75"/>
    <n v="140350.70000000001"/>
    <n v="140503.67000000001"/>
    <n v="140658.69"/>
    <n v="140815.79"/>
  </r>
  <r>
    <s v="WACommercialTime-of-UseParticipantsMarket Potential0"/>
    <x v="0"/>
    <x v="1"/>
    <x v="3"/>
    <x v="0"/>
    <x v="0"/>
    <x v="0"/>
    <n v="0"/>
    <n v="0"/>
    <n v="101.99072638267145"/>
    <n v="307.40582154151627"/>
    <n v="720.58277758483734"/>
    <n v="930.78117413352084"/>
    <n v="1039.020998259798"/>
    <n v="1043.863153170018"/>
    <n v="1048.7278739997082"/>
    <n v="1053.6152659129393"/>
    <n v="1058.5254345638787"/>
    <n v="1063.4584860990744"/>
    <n v="1068.4145271597502"/>
    <n v="1073.3936648841095"/>
    <n v="1078.3960069096534"/>
    <n v="1083.4216613755063"/>
    <n v="1088.4707369247537"/>
    <n v="1093.543342706791"/>
    <n v="1098.6395883796836"/>
    <n v="1103.7595841125362"/>
    <n v="1108.9034405878763"/>
    <n v="1114.0712690040443"/>
    <n v="1119.2631810775999"/>
    <n v="1124.4792890457359"/>
    <n v="1129.7197056687037"/>
    <n v="1134.9845442322535"/>
    <n v="1140.27391855008"/>
  </r>
  <r>
    <s v="WACommercialTime-of-UseNew ParticipantsMarket Potential0"/>
    <x v="0"/>
    <x v="1"/>
    <x v="3"/>
    <x v="1"/>
    <x v="0"/>
    <x v="0"/>
    <n v="0"/>
    <n v="0"/>
    <n v="101.99072638267145"/>
    <n v="205.41509515884482"/>
    <n v="413.17695604332107"/>
    <n v="210.19839654868349"/>
    <n v="108.2398241262772"/>
    <n v="4.8421549102199606"/>
    <n v="4.8647208296902136"/>
    <n v="4.887391913231113"/>
    <n v="4.9101686509393403"/>
    <n v="4.9330515351957729"/>
    <n v="4.9560410606757159"/>
    <n v="4.9791377243593615"/>
    <n v="5.0023420255438396"/>
    <n v="5.0256544658529947"/>
    <n v="5.0490755492473909"/>
    <n v="5.0726057820372716"/>
    <n v="5.0962456728925645"/>
    <n v="5.119995732852658"/>
    <n v="5.1438564753400442"/>
    <n v="5.1678284161680494"/>
    <n v="5.1919120735556135"/>
    <n v="5.2161079681359297"/>
    <n v="5.240416622967814"/>
    <n v="5.2648385635498016"/>
    <n v="5.289374317826514"/>
  </r>
  <r>
    <s v="WACommercialTime-of-UseSummer Peak Reduction @Meter  (Therms)Market Potential0"/>
    <x v="0"/>
    <x v="1"/>
    <x v="3"/>
    <x v="2"/>
    <x v="0"/>
    <x v="0"/>
    <n v="0"/>
    <n v="0"/>
    <n v="0"/>
    <n v="0"/>
    <n v="0"/>
    <n v="0"/>
    <n v="0"/>
    <n v="0"/>
    <n v="0"/>
    <n v="0"/>
    <n v="0"/>
    <n v="0"/>
    <n v="0"/>
    <n v="0"/>
    <n v="0"/>
    <n v="0"/>
    <n v="0"/>
    <n v="0"/>
    <n v="0"/>
    <n v="0"/>
    <n v="0"/>
    <n v="0"/>
    <n v="0"/>
    <n v="0"/>
    <n v="0"/>
    <n v="0"/>
    <n v="0"/>
  </r>
  <r>
    <s v="WACommercialTime-of-UseSummer Peak Reduction @Generation (Therms)Market Potential0"/>
    <x v="0"/>
    <x v="1"/>
    <x v="3"/>
    <x v="3"/>
    <x v="0"/>
    <x v="0"/>
    <n v="0"/>
    <n v="0"/>
    <n v="0"/>
    <n v="0"/>
    <n v="0"/>
    <n v="0"/>
    <n v="0"/>
    <n v="0"/>
    <n v="0"/>
    <n v="0"/>
    <n v="0"/>
    <n v="0"/>
    <n v="0"/>
    <n v="0"/>
    <n v="0"/>
    <n v="0"/>
    <n v="0"/>
    <n v="0"/>
    <n v="0"/>
    <n v="0"/>
    <n v="0"/>
    <n v="0"/>
    <n v="0"/>
    <n v="0"/>
    <n v="0"/>
    <n v="0"/>
    <n v="0"/>
  </r>
  <r>
    <s v="WACommercialTime-of-UseWinter Peak Reduction @Meter  (Therms)Market Potential0"/>
    <x v="0"/>
    <x v="1"/>
    <x v="3"/>
    <x v="4"/>
    <x v="0"/>
    <x v="0"/>
    <n v="0"/>
    <n v="0"/>
    <n v="4.308868407820297"/>
    <n v="13.058972417437593"/>
    <n v="30.784504945243647"/>
    <n v="39.944548393859137"/>
    <n v="44.791528005755758"/>
    <n v="45.20398791788454"/>
    <n v="45.620245940653589"/>
    <n v="46.040337048721099"/>
    <n v="46.464296538807133"/>
    <n v="46.892160032659334"/>
    <n v="47.323963480045933"/>
    <n v="47.759743161776292"/>
    <n v="48.199535692749272"/>
    <n v="48.643378025029719"/>
    <n v="49.091307450953131"/>
    <n v="49.543361606259111"/>
    <n v="49.999578473253592"/>
    <n v="50.4599963840001"/>
    <n v="50.924654023540512"/>
    <n v="51.393590433145441"/>
    <n v="51.866845013594514"/>
    <n v="52.344457528486949"/>
    <n v="52.826468107582478"/>
    <n v="53.312917250173172"/>
    <n v="53.80384582848621"/>
  </r>
  <r>
    <s v="WACommercialTime-of-UseWinter Peak Reduction @Generation (Therms)Market Potential0"/>
    <x v="0"/>
    <x v="1"/>
    <x v="3"/>
    <x v="5"/>
    <x v="0"/>
    <x v="0"/>
    <n v="0"/>
    <n v="0"/>
    <n v="4.3374958806324715"/>
    <n v="13.145734263577204"/>
    <n v="30.989032560140576"/>
    <n v="40.209933957981818"/>
    <n v="45.089116172494222"/>
    <n v="45.504316406165231"/>
    <n v="45.923339984551632"/>
    <n v="46.346222114677978"/>
    <n v="46.772998327770424"/>
    <n v="47.203704482242131"/>
    <n v="47.638376766706195"/>
    <n v="48.077051703016203"/>
    <n v="48.519766149334885"/>
    <n v="48.966557303231049"/>
    <n v="49.417462704804848"/>
    <n v="49.872520239842075"/>
    <n v="50.331768142997376"/>
    <n v="50.795245001006748"/>
    <n v="51.262989755929652"/>
    <n v="51.735041708421022"/>
    <n v="52.211440521033339"/>
    <n v="52.692226221549177"/>
    <n v="53.177439206344353"/>
    <n v="53.667120243782136"/>
    <n v="54.161310477638629"/>
  </r>
  <r>
    <s v="WACommercialTime-of-UseIncentive CostsMarket Potential0"/>
    <x v="0"/>
    <x v="1"/>
    <x v="3"/>
    <x v="6"/>
    <x v="0"/>
    <x v="0"/>
    <n v="0"/>
    <n v="0"/>
    <n v="27880.32"/>
    <n v="27880.32"/>
    <n v="27880.32"/>
    <n v="27880.32"/>
    <n v="27880.32"/>
    <n v="27880.32"/>
    <n v="27880.32"/>
    <n v="27880.32"/>
    <n v="27880.32"/>
    <n v="27880.32"/>
    <n v="27880.32"/>
    <n v="27880.32"/>
    <n v="27880.32"/>
    <n v="27880.32"/>
    <n v="27880.32"/>
    <n v="27880.32"/>
    <n v="27880.32"/>
    <n v="27880.32"/>
    <n v="27880.32"/>
    <n v="27880.32"/>
    <n v="27880.32"/>
    <n v="27880.32"/>
    <n v="27880.32"/>
    <n v="27880.32"/>
    <n v="27880.32"/>
  </r>
  <r>
    <s v="WACommercialTime-of-UseNon-Incentive CostsMarket Potential0"/>
    <x v="0"/>
    <x v="1"/>
    <x v="3"/>
    <x v="7"/>
    <x v="0"/>
    <x v="0"/>
    <n v="0"/>
    <n v="0"/>
    <n v="7943.22"/>
    <n v="14148.68"/>
    <n v="26614.39"/>
    <n v="14435.68"/>
    <n v="8318.16"/>
    <n v="2114.3000000000002"/>
    <n v="2115.65"/>
    <n v="2117.0100000000002"/>
    <n v="2118.38"/>
    <n v="2119.75"/>
    <n v="2121.13"/>
    <n v="2122.52"/>
    <n v="2123.91"/>
    <n v="2125.31"/>
    <n v="2126.7199999999998"/>
    <n v="2128.13"/>
    <n v="2129.5500000000002"/>
    <n v="2130.9699999999998"/>
    <n v="2132.4"/>
    <n v="2133.84"/>
    <n v="2135.29"/>
    <n v="2136.7399999999998"/>
    <n v="2138.1999999999998"/>
    <n v="2139.66"/>
    <n v="2141.13"/>
  </r>
  <r>
    <s v="WACommercialTime-of-UseProgram Annual BenefitsMarket Potential0"/>
    <x v="0"/>
    <x v="1"/>
    <x v="3"/>
    <x v="8"/>
    <x v="0"/>
    <x v="0"/>
    <n v="0"/>
    <n v="0"/>
    <n v="2754.31"/>
    <n v="8347.5400000000009"/>
    <n v="19678.04"/>
    <n v="25533.31"/>
    <n v="29578.46"/>
    <n v="25573.43"/>
    <n v="24798.6"/>
    <n v="26278.31"/>
    <n v="27876.71"/>
    <n v="29643.93"/>
    <n v="31679.52"/>
    <n v="33702.01"/>
    <n v="35419.43"/>
    <n v="37606.32"/>
    <n v="39978.730000000003"/>
    <n v="42092.41"/>
    <n v="44543.61"/>
    <n v="48560.25"/>
    <n v="49212.47"/>
    <n v="51217.69"/>
    <n v="53673.36"/>
    <n v="56433.37"/>
    <n v="59877.8"/>
    <n v="62736.86"/>
    <n v="65805.990000000005"/>
  </r>
  <r>
    <s v="WACommercialTime-of-UseProgram Annual CostsMarket Potential0"/>
    <x v="0"/>
    <x v="1"/>
    <x v="3"/>
    <x v="9"/>
    <x v="0"/>
    <x v="0"/>
    <n v="0"/>
    <n v="0"/>
    <n v="35823.54"/>
    <n v="42029"/>
    <n v="54494.71"/>
    <n v="42316"/>
    <n v="36198.480000000003"/>
    <n v="29994.62"/>
    <n v="29995.97"/>
    <n v="29997.34"/>
    <n v="29998.7"/>
    <n v="30000.07"/>
    <n v="30001.45"/>
    <n v="30002.84"/>
    <n v="30004.23"/>
    <n v="30005.63"/>
    <n v="30007.040000000001"/>
    <n v="30008.45"/>
    <n v="30009.87"/>
    <n v="30011.29"/>
    <n v="30012.720000000001"/>
    <n v="30014.16"/>
    <n v="30015.61"/>
    <n v="30017.06"/>
    <n v="30018.52"/>
    <n v="30019.98"/>
    <n v="30021.45"/>
  </r>
  <r>
    <s v="WAIndustrialTime-of-UseParticipantsMarket Potential0"/>
    <x v="0"/>
    <x v="2"/>
    <x v="3"/>
    <x v="0"/>
    <x v="0"/>
    <x v="0"/>
    <n v="0"/>
    <n v="0"/>
    <n v="0.69653964272573277"/>
    <n v="2.0896078075451885"/>
    <n v="4.8757515846519848"/>
    <n v="6.2687115516889298"/>
    <n v="6.9651107104385392"/>
    <n v="6.964986365664843"/>
    <n v="6.9648620231110137"/>
    <n v="6.9647376827770113"/>
    <n v="6.9646133446627978"/>
    <n v="6.9644890087683331"/>
    <n v="6.9643646750935773"/>
    <n v="6.9642403436384912"/>
    <n v="6.964116014403035"/>
    <n v="6.9639916873871677"/>
    <n v="6.9638673625908512"/>
    <n v="6.9637430400140454"/>
    <n v="6.9636187196567114"/>
    <n v="6.9634944015188083"/>
    <n v="6.9633700856002978"/>
    <n v="6.96324577190114"/>
    <n v="6.9631214604212941"/>
    <n v="6.9629971511607209"/>
    <n v="6.9628728441193815"/>
    <n v="6.9627485392972375"/>
    <n v="6.9626242366942463"/>
  </r>
  <r>
    <s v="WAIndustrialTime-of-UseNew ParticipantsMarket Potential0"/>
    <x v="0"/>
    <x v="2"/>
    <x v="3"/>
    <x v="1"/>
    <x v="0"/>
    <x v="0"/>
    <n v="0"/>
    <n v="0"/>
    <n v="0.69653964272573277"/>
    <n v="1.3930681648194558"/>
    <n v="2.7861437771067963"/>
    <n v="1.392959967036945"/>
    <n v="0.69639915874960945"/>
    <n v="0"/>
    <n v="0"/>
    <n v="0"/>
    <n v="0"/>
    <n v="0"/>
    <n v="0"/>
    <n v="0"/>
    <n v="0"/>
    <n v="0"/>
    <n v="0"/>
    <n v="0"/>
    <n v="0"/>
    <n v="0"/>
    <n v="0"/>
    <n v="0"/>
    <n v="0"/>
    <n v="0"/>
    <n v="0"/>
    <n v="0"/>
    <n v="0"/>
  </r>
  <r>
    <s v="WAIndustrialTime-of-UseSummer Peak Reduction @Meter  (Therms)Market Potential0"/>
    <x v="0"/>
    <x v="2"/>
    <x v="3"/>
    <x v="2"/>
    <x v="0"/>
    <x v="0"/>
    <n v="0"/>
    <n v="0"/>
    <n v="0"/>
    <n v="0"/>
    <n v="0"/>
    <n v="0"/>
    <n v="0"/>
    <n v="0"/>
    <n v="0"/>
    <n v="0"/>
    <n v="0"/>
    <n v="0"/>
    <n v="0"/>
    <n v="0"/>
    <n v="0"/>
    <n v="0"/>
    <n v="0"/>
    <n v="0"/>
    <n v="0"/>
    <n v="0"/>
    <n v="0"/>
    <n v="0"/>
    <n v="0"/>
    <n v="0"/>
    <n v="0"/>
    <n v="0"/>
    <n v="0"/>
  </r>
  <r>
    <s v="WAIndustrialTime-of-UseSummer Peak Reduction @Generation (Therms)Market Potential0"/>
    <x v="0"/>
    <x v="2"/>
    <x v="3"/>
    <x v="3"/>
    <x v="0"/>
    <x v="0"/>
    <n v="0"/>
    <n v="0"/>
    <n v="0"/>
    <n v="0"/>
    <n v="0"/>
    <n v="0"/>
    <n v="0"/>
    <n v="0"/>
    <n v="0"/>
    <n v="0"/>
    <n v="0"/>
    <n v="0"/>
    <n v="0"/>
    <n v="0"/>
    <n v="0"/>
    <n v="0"/>
    <n v="0"/>
    <n v="0"/>
    <n v="0"/>
    <n v="0"/>
    <n v="0"/>
    <n v="0"/>
    <n v="0"/>
    <n v="0"/>
    <n v="0"/>
    <n v="0"/>
    <n v="0"/>
  </r>
  <r>
    <s v="WAIndustrialTime-of-UseWinter Peak Reduction @Meter  (Therms)Market Potential0"/>
    <x v="0"/>
    <x v="2"/>
    <x v="3"/>
    <x v="4"/>
    <x v="0"/>
    <x v="0"/>
    <n v="0"/>
    <n v="0"/>
    <n v="0.13734184420424114"/>
    <n v="0.41801385987311879"/>
    <n v="0.99400877724150416"/>
    <n v="1.3016796181663703"/>
    <n v="1.4730958675175629"/>
    <n v="1.5003771005946345"/>
    <n v="1.528163572804214"/>
    <n v="1.5564646410027265"/>
    <n v="1.5852898353323883"/>
    <n v="1.6146488624303985"/>
    <n v="1.6445516086975671"/>
    <n v="1.6750081436274744"/>
    <n v="1.7060287231972895"/>
    <n v="1.7376237933213792"/>
    <n v="1.7698039933688825"/>
    <n v="1.8025801597464266"/>
    <n v="1.8359633295471938"/>
    <n v="1.8699647442675671"/>
    <n v="1.9045958535926104"/>
    <n v="1.9398683192516484"/>
    <n v="1.9757940189452559"/>
    <n v="2.0123850503449736"/>
    <n v="2.0496537351670909"/>
    <n v="2.0876126233218821"/>
    <n v="2.1262744971396779"/>
  </r>
  <r>
    <s v="WAIndustrialTime-of-UseWinter Peak Reduction @Generation (Therms)Market Potential0"/>
    <x v="0"/>
    <x v="2"/>
    <x v="3"/>
    <x v="5"/>
    <x v="0"/>
    <x v="0"/>
    <n v="0"/>
    <n v="0"/>
    <n v="0.13825432273428745"/>
    <n v="0.42079108100777007"/>
    <n v="1.0006128218658186"/>
    <n v="1.3103277815244316"/>
    <n v="1.4828828946220687"/>
    <n v="1.5103453801033164"/>
    <n v="1.5383164614497826"/>
    <n v="1.5668055576834372"/>
    <n v="1.5958222622633265"/>
    <n v="1.6253763463160849"/>
    <n v="1.6554777619262806"/>
    <n v="1.6861366454876934"/>
    <n v="1.7173633211166595"/>
    <n v="1.7491683041286281"/>
    <n v="1.7815623045791047"/>
    <n v="1.8145562308701697"/>
    <n v="1.8481611934237909"/>
    <n v="1.88238850842316"/>
    <n v="1.9172497016233245"/>
    <n v="1.9527565122323822"/>
    <n v="1.988920896864562"/>
    <n v="2.0257550335665129"/>
    <n v="2.063271325918151"/>
    <n v="2.1014824072094647"/>
    <n v="2.1404011446946627"/>
  </r>
  <r>
    <s v="WAIndustrialTime-of-UseIncentive CostsMarket Potential0"/>
    <x v="0"/>
    <x v="2"/>
    <x v="3"/>
    <x v="6"/>
    <x v="0"/>
    <x v="0"/>
    <n v="0"/>
    <n v="0"/>
    <n v="1078.69"/>
    <n v="1078.69"/>
    <n v="1078.69"/>
    <n v="1078.69"/>
    <n v="1078.69"/>
    <n v="1078.69"/>
    <n v="1078.69"/>
    <n v="1078.69"/>
    <n v="1078.69"/>
    <n v="1078.69"/>
    <n v="1078.69"/>
    <n v="1078.69"/>
    <n v="1078.69"/>
    <n v="1078.69"/>
    <n v="1078.69"/>
    <n v="1078.69"/>
    <n v="1078.69"/>
    <n v="1078.69"/>
    <n v="1078.69"/>
    <n v="1078.69"/>
    <n v="1078.69"/>
    <n v="1078.69"/>
    <n v="1078.69"/>
    <n v="1078.69"/>
    <n v="1078.69"/>
  </r>
  <r>
    <s v="WAIndustrialTime-of-UseNon-Incentive CostsMarket Potential0"/>
    <x v="0"/>
    <x v="2"/>
    <x v="3"/>
    <x v="7"/>
    <x v="0"/>
    <x v="0"/>
    <n v="0"/>
    <n v="0"/>
    <n v="112.35"/>
    <n v="154.15"/>
    <n v="237.73"/>
    <n v="154.13999999999999"/>
    <n v="112.35"/>
    <n v="70.56"/>
    <n v="70.56"/>
    <n v="70.56"/>
    <n v="70.56"/>
    <n v="70.56"/>
    <n v="70.56"/>
    <n v="70.56"/>
    <n v="70.56"/>
    <n v="70.56"/>
    <n v="70.56"/>
    <n v="70.56"/>
    <n v="70.56"/>
    <n v="70.56"/>
    <n v="70.56"/>
    <n v="70.56"/>
    <n v="70.56"/>
    <n v="70.56"/>
    <n v="70.56"/>
    <n v="70.56"/>
    <n v="70.56"/>
  </r>
  <r>
    <s v="WAIndustrialTime-of-UseProgram Annual BenefitsMarket Potential0"/>
    <x v="0"/>
    <x v="2"/>
    <x v="3"/>
    <x v="8"/>
    <x v="0"/>
    <x v="0"/>
    <n v="0"/>
    <n v="0"/>
    <n v="55.72"/>
    <n v="169.58"/>
    <n v="403.25"/>
    <n v="528.05999999999995"/>
    <n v="610.95000000000005"/>
    <n v="460.66"/>
    <n v="413.81"/>
    <n v="888.38"/>
    <n v="951.11"/>
    <n v="1020.74"/>
    <n v="1100.8900000000001"/>
    <n v="1181.98"/>
    <n v="1221.05"/>
    <n v="1343.36"/>
    <n v="1441.28"/>
    <n v="1531.49"/>
    <n v="1635.62"/>
    <n v="1799.56"/>
    <n v="1840.56"/>
    <n v="1933.23"/>
    <n v="2044.61"/>
    <n v="2169.58"/>
    <n v="2323.2399999999998"/>
    <n v="2456.63"/>
    <n v="2600.59"/>
  </r>
  <r>
    <s v="WAIndustrialTime-of-UseProgram Annual CostsMarket Potential0"/>
    <x v="0"/>
    <x v="2"/>
    <x v="3"/>
    <x v="9"/>
    <x v="0"/>
    <x v="0"/>
    <n v="0"/>
    <n v="0"/>
    <n v="1191.04"/>
    <n v="1232.8399999999999"/>
    <n v="1316.42"/>
    <n v="1232.83"/>
    <n v="1191.04"/>
    <n v="1149.25"/>
    <n v="1149.25"/>
    <n v="1149.25"/>
    <n v="1149.25"/>
    <n v="1149.25"/>
    <n v="1149.25"/>
    <n v="1149.25"/>
    <n v="1149.25"/>
    <n v="1149.25"/>
    <n v="1149.25"/>
    <n v="1149.25"/>
    <n v="1149.25"/>
    <n v="1149.25"/>
    <n v="1149.25"/>
    <n v="1149.25"/>
    <n v="1149.25"/>
    <n v="1149.25"/>
    <n v="1149.25"/>
    <n v="1149.25"/>
    <n v="1149.25"/>
  </r>
  <r>
    <s v="WAResidentialVariable Peak PricingParticipantsMarket Potential0"/>
    <x v="0"/>
    <x v="0"/>
    <x v="4"/>
    <x v="0"/>
    <x v="0"/>
    <x v="0"/>
    <n v="0"/>
    <n v="0"/>
    <n v="2083.1153746898458"/>
    <n v="6333.4754444119535"/>
    <n v="14971.258591403845"/>
    <n v="19507.232262187423"/>
    <n v="21965.749127076666"/>
    <n v="22260.703897191863"/>
    <n v="22559.619302380797"/>
    <n v="22862.548525815193"/>
    <n v="23169.545464807223"/>
    <n v="23480.664740398952"/>
    <n v="23795.961707080554"/>
    <n v="24115.492462638995"/>
    <n v="24439.313858138972"/>
    <n v="24767.483508037902"/>
    <n v="25100.059800436698"/>
    <n v="25437.101907468208"/>
    <n v="25778.669795825161"/>
    <n v="26124.82423742945"/>
    <n v="26475.626820244721"/>
    <n v="26831.139959234133"/>
    <n v="27191.42690746524"/>
    <n v="27556.551767364013"/>
    <n v="27926.579502119996"/>
    <n v="28301.57594724455"/>
    <n v="28681.607822284368"/>
  </r>
  <r>
    <s v="WAResidentialVariable Peak PricingNew ParticipantsMarket Potential0"/>
    <x v="0"/>
    <x v="0"/>
    <x v="4"/>
    <x v="1"/>
    <x v="0"/>
    <x v="0"/>
    <n v="0"/>
    <n v="0"/>
    <n v="2083.1153746898458"/>
    <n v="4250.3600697221082"/>
    <n v="8637.783146991891"/>
    <n v="4535.9736707835782"/>
    <n v="2458.5168648892432"/>
    <n v="294.95477011519688"/>
    <n v="298.91540518893453"/>
    <n v="302.92922343439568"/>
    <n v="306.99693899202975"/>
    <n v="311.11927559172909"/>
    <n v="315.2969666816025"/>
    <n v="319.53075555844043"/>
    <n v="323.82139549997737"/>
    <n v="328.16964989892949"/>
    <n v="332.5762923987968"/>
    <n v="337.04210703150966"/>
    <n v="341.56788835695261"/>
    <n v="346.15444160428888"/>
    <n v="350.80258281527131"/>
    <n v="355.51313898941225"/>
    <n v="360.28694823110709"/>
    <n v="365.12485989877314"/>
    <n v="370.02773475598224"/>
    <n v="374.99644512455416"/>
    <n v="380.03187503981826"/>
  </r>
  <r>
    <s v="WAResidentialVariable Peak PricingSummer Peak Reduction @Meter  (Therms)Market Potential0"/>
    <x v="0"/>
    <x v="0"/>
    <x v="4"/>
    <x v="2"/>
    <x v="0"/>
    <x v="0"/>
    <n v="0"/>
    <n v="0"/>
    <n v="0"/>
    <n v="0"/>
    <n v="0"/>
    <n v="0"/>
    <n v="0"/>
    <n v="0"/>
    <n v="0"/>
    <n v="0"/>
    <n v="0"/>
    <n v="0"/>
    <n v="0"/>
    <n v="0"/>
    <n v="0"/>
    <n v="0"/>
    <n v="0"/>
    <n v="0"/>
    <n v="0"/>
    <n v="0"/>
    <n v="0"/>
    <n v="0"/>
    <n v="0"/>
    <n v="0"/>
    <n v="0"/>
    <n v="0"/>
    <n v="0"/>
  </r>
  <r>
    <s v="WAResidentialVariable Peak PricingSummer Peak Reduction @Generation (Therms)Market Potential0"/>
    <x v="0"/>
    <x v="0"/>
    <x v="4"/>
    <x v="3"/>
    <x v="0"/>
    <x v="0"/>
    <n v="0"/>
    <n v="0"/>
    <n v="0"/>
    <n v="0"/>
    <n v="0"/>
    <n v="0"/>
    <n v="0"/>
    <n v="0"/>
    <n v="0"/>
    <n v="0"/>
    <n v="0"/>
    <n v="0"/>
    <n v="0"/>
    <n v="0"/>
    <n v="0"/>
    <n v="0"/>
    <n v="0"/>
    <n v="0"/>
    <n v="0"/>
    <n v="0"/>
    <n v="0"/>
    <n v="0"/>
    <n v="0"/>
    <n v="0"/>
    <n v="0"/>
    <n v="0"/>
    <n v="0"/>
  </r>
  <r>
    <s v="WAResidentialVariable Peak PricingWinter Peak Reduction @Meter  (Therms)Market Potential0"/>
    <x v="0"/>
    <x v="0"/>
    <x v="4"/>
    <x v="4"/>
    <x v="0"/>
    <x v="0"/>
    <n v="0"/>
    <n v="0"/>
    <n v="86.426340180604143"/>
    <n v="262.78940773000681"/>
    <n v="621.31538837780511"/>
    <n v="809.62750078212673"/>
    <n v="911.74085110993929"/>
    <n v="924.05981874587621"/>
    <n v="936.54523385801269"/>
    <n v="949.19934539797805"/>
    <n v="962.02443270406434"/>
    <n v="975.02280591179601"/>
    <n v="988.19680637004615"/>
    <n v="1001.548807062775"/>
    <n v="1015.0812130364653"/>
    <n v="1028.7964618333365"/>
    <n v="1042.6970239304092"/>
    <n v="1056.7854031845022"/>
    <n v="1071.0641372832454"/>
    <n v="1085.5357982021815"/>
    <n v="1100.2029926680475"/>
    <n v="1115.0683626283153"/>
    <n v="1130.1345857270751"/>
    <n v="1145.4043757873499"/>
    <n v="1160.8804832999258"/>
    <n v="1176.5656959187888"/>
    <n v="1192.4628389632542"/>
  </r>
  <r>
    <s v="WAResidentialVariable Peak PricingWinter Peak Reduction @Generation (Therms)Market Potential0"/>
    <x v="0"/>
    <x v="0"/>
    <x v="4"/>
    <x v="5"/>
    <x v="0"/>
    <x v="0"/>
    <n v="0"/>
    <n v="0"/>
    <n v="87.000543769482732"/>
    <n v="264.535340980478"/>
    <n v="625.44331425186749"/>
    <n v="815.00654397234428"/>
    <n v="917.79832002208514"/>
    <n v="930.19913302383361"/>
    <n v="942.76749935374744"/>
    <n v="955.50568290515207"/>
    <n v="968.41597815991986"/>
    <n v="981.50071060176776"/>
    <n v="994.76223713513809"/>
    <n v="1008.2029465097394"/>
    <n v="1021.8252597508208"/>
    <n v="1035.6316305952653"/>
    <n v="1049.6245459335707"/>
    <n v="1063.8065262578039"/>
    <n v="1078.1801261156083"/>
    <n v="1092.7479345703457"/>
    <n v="1107.5125756674527"/>
    <n v="1122.4767089071022"/>
    <n v="1137.6430297232487"/>
    <n v="1153.0142699691462"/>
    <n v="1168.5931984094282"/>
    <n v="1184.3826212188333"/>
    <n v="1200.3853824876728"/>
  </r>
  <r>
    <s v="WAResidentialVariable Peak PricingIncentive CostsMarket Potential0"/>
    <x v="0"/>
    <x v="0"/>
    <x v="4"/>
    <x v="6"/>
    <x v="0"/>
    <x v="0"/>
    <n v="0"/>
    <n v="0"/>
    <n v="119386.49"/>
    <n v="119386.49"/>
    <n v="119386.49"/>
    <n v="119386.49"/>
    <n v="119386.49"/>
    <n v="119386.49"/>
    <n v="119386.49"/>
    <n v="119386.49"/>
    <n v="119386.49"/>
    <n v="119386.49"/>
    <n v="119386.49"/>
    <n v="119386.49"/>
    <n v="119386.49"/>
    <n v="119386.49"/>
    <n v="119386.49"/>
    <n v="119386.49"/>
    <n v="119386.49"/>
    <n v="119386.49"/>
    <n v="119386.49"/>
    <n v="119386.49"/>
    <n v="119386.49"/>
    <n v="119386.49"/>
    <n v="119386.49"/>
    <n v="119386.49"/>
    <n v="119386.49"/>
  </r>
  <r>
    <s v="WAResidentialVariable Peak PricingNon-Incentive CostsMarket Potential0"/>
    <x v="0"/>
    <x v="0"/>
    <x v="4"/>
    <x v="7"/>
    <x v="0"/>
    <x v="0"/>
    <n v="0"/>
    <n v="0"/>
    <n v="111965.35"/>
    <n v="220327.59"/>
    <n v="439698.74"/>
    <n v="234608.27"/>
    <n v="130735.43"/>
    <n v="22557.32"/>
    <n v="22755.35"/>
    <n v="22956.04"/>
    <n v="23159.43"/>
    <n v="23365.55"/>
    <n v="23574.43"/>
    <n v="23786.12"/>
    <n v="24000.65"/>
    <n v="24218.06"/>
    <n v="24438.400000000001"/>
    <n v="24661.69"/>
    <n v="24887.98"/>
    <n v="25117.3"/>
    <n v="25349.71"/>
    <n v="25585.24"/>
    <n v="25823.93"/>
    <n v="26065.83"/>
    <n v="26310.97"/>
    <n v="26559.4"/>
    <n v="26811.18"/>
  </r>
  <r>
    <s v="WAResidentialVariable Peak PricingProgram Annual BenefitsMarket Potential0"/>
    <x v="0"/>
    <x v="0"/>
    <x v="4"/>
    <x v="8"/>
    <x v="0"/>
    <x v="0"/>
    <n v="0"/>
    <n v="0"/>
    <n v="55245.35"/>
    <n v="167979.94"/>
    <n v="397156.5"/>
    <n v="517529.16"/>
    <n v="602075.69999999995"/>
    <n v="522771.91"/>
    <n v="509094.45"/>
    <n v="541771.72"/>
    <n v="577175.92000000004"/>
    <n v="616382.44999999995"/>
    <n v="661516.89"/>
    <n v="706750.27"/>
    <n v="745932.44"/>
    <n v="795365.09"/>
    <n v="849146.26"/>
    <n v="897852.71"/>
    <n v="954189.41"/>
    <n v="1044667.03"/>
    <n v="1063212.07"/>
    <n v="1111251.94"/>
    <n v="1169497.03"/>
    <n v="1234878.28"/>
    <n v="1315835.94"/>
    <n v="1384543.28"/>
    <n v="1458468.24"/>
  </r>
  <r>
    <s v="WAResidentialVariable Peak PricingProgram Annual CostsMarket Potential0"/>
    <x v="0"/>
    <x v="0"/>
    <x v="4"/>
    <x v="9"/>
    <x v="0"/>
    <x v="0"/>
    <n v="0"/>
    <n v="0"/>
    <n v="231351.84"/>
    <n v="339714.07"/>
    <n v="559085.23"/>
    <n v="353994.75"/>
    <n v="250121.91"/>
    <n v="141943.81"/>
    <n v="142141.84"/>
    <n v="142342.53"/>
    <n v="142545.92000000001"/>
    <n v="142752.03"/>
    <n v="142960.92000000001"/>
    <n v="143172.60999999999"/>
    <n v="143387.14000000001"/>
    <n v="143604.54999999999"/>
    <n v="143824.88"/>
    <n v="144048.17000000001"/>
    <n v="144274.46"/>
    <n v="144503.79"/>
    <n v="144736.20000000001"/>
    <n v="144971.73000000001"/>
    <n v="145210.42000000001"/>
    <n v="145452.31"/>
    <n v="145697.46"/>
    <n v="145945.89000000001"/>
    <n v="146197.66"/>
  </r>
  <r>
    <s v="WACommercialVariable Peak PricingParticipantsMarket Potential0"/>
    <x v="0"/>
    <x v="1"/>
    <x v="4"/>
    <x v="0"/>
    <x v="0"/>
    <x v="0"/>
    <n v="0"/>
    <n v="0"/>
    <n v="194.15484043321294"/>
    <n v="585.19367737118478"/>
    <n v="1371.7387762881517"/>
    <n v="1771.8833540226308"/>
    <n v="1977.934301271566"/>
    <n v="1987.1520786841834"/>
    <n v="1996.4128137523583"/>
    <n v="2005.7167066718732"/>
    <n v="2015.063958571486"/>
    <n v="2024.4547715172746"/>
    <n v="2033.8893485170065"/>
    <n v="2043.3678935245287"/>
    <n v="2052.8906114441729"/>
    <n v="2062.4577081351908"/>
    <n v="2072.0693904161976"/>
    <n v="2081.7258660696489"/>
    <n v="2091.4273438463288"/>
    <n v="2101.1740334698634"/>
    <n v="2110.9661456412559"/>
    <n v="2120.803892043441"/>
    <n v="2130.6874853458585"/>
    <n v="2140.6171392090541"/>
    <n v="2150.5930682892963"/>
    <n v="2160.6154882432174"/>
    <n v="2170.6846157324753"/>
  </r>
  <r>
    <s v="WACommercialVariable Peak PricingNew ParticipantsMarket Potential0"/>
    <x v="0"/>
    <x v="1"/>
    <x v="4"/>
    <x v="1"/>
    <x v="0"/>
    <x v="0"/>
    <n v="0"/>
    <n v="0"/>
    <n v="194.15484043321294"/>
    <n v="391.03883693797184"/>
    <n v="786.54509891696694"/>
    <n v="400.14457773447907"/>
    <n v="206.05094724893524"/>
    <n v="9.2177774126173517"/>
    <n v="9.2607350681748812"/>
    <n v="9.3038929195149649"/>
    <n v="9.3472518996127292"/>
    <n v="9.3908129457886389"/>
    <n v="9.4345769997319167"/>
    <n v="9.4785450075221434"/>
    <n v="9.5227179196442648"/>
    <n v="9.5670966910179231"/>
    <n v="9.6116822810067788"/>
    <n v="9.6564756534512526"/>
    <n v="9.7014777766798943"/>
    <n v="9.7466896235346212"/>
    <n v="9.7921121713925459"/>
    <n v="9.8377464021850756"/>
    <n v="9.8835933024174665"/>
    <n v="9.9296538631956537"/>
    <n v="9.9759290802421674"/>
    <n v="10.022419953921144"/>
    <n v="10.06912748925788"/>
  </r>
  <r>
    <s v="WACommercialVariable Peak PricingSummer Peak Reduction @Meter  (Therms)Market Potential0"/>
    <x v="0"/>
    <x v="1"/>
    <x v="4"/>
    <x v="2"/>
    <x v="0"/>
    <x v="0"/>
    <n v="0"/>
    <n v="0"/>
    <n v="0"/>
    <n v="0"/>
    <n v="0"/>
    <n v="0"/>
    <n v="0"/>
    <n v="0"/>
    <n v="0"/>
    <n v="0"/>
    <n v="0"/>
    <n v="0"/>
    <n v="0"/>
    <n v="0"/>
    <n v="0"/>
    <n v="0"/>
    <n v="0"/>
    <n v="0"/>
    <n v="0"/>
    <n v="0"/>
    <n v="0"/>
    <n v="0"/>
    <n v="0"/>
    <n v="0"/>
    <n v="0"/>
    <n v="0"/>
    <n v="0"/>
  </r>
  <r>
    <s v="WACommercialVariable Peak PricingSummer Peak Reduction @Generation (Therms)Market Potential0"/>
    <x v="0"/>
    <x v="1"/>
    <x v="4"/>
    <x v="3"/>
    <x v="0"/>
    <x v="0"/>
    <n v="0"/>
    <n v="0"/>
    <n v="0"/>
    <n v="0"/>
    <n v="0"/>
    <n v="0"/>
    <n v="0"/>
    <n v="0"/>
    <n v="0"/>
    <n v="0"/>
    <n v="0"/>
    <n v="0"/>
    <n v="0"/>
    <n v="0"/>
    <n v="0"/>
    <n v="0"/>
    <n v="0"/>
    <n v="0"/>
    <n v="0"/>
    <n v="0"/>
    <n v="0"/>
    <n v="0"/>
    <n v="0"/>
    <n v="0"/>
    <n v="0"/>
    <n v="0"/>
    <n v="0"/>
  </r>
  <r>
    <s v="WACommercialVariable Peak PricingWinter Peak Reduction @Meter  (Therms)Market Potential0"/>
    <x v="0"/>
    <x v="1"/>
    <x v="4"/>
    <x v="4"/>
    <x v="0"/>
    <x v="0"/>
    <n v="0"/>
    <n v="0"/>
    <n v="23.661304462882658"/>
    <n v="71.710781833248376"/>
    <n v="169.04706185190722"/>
    <n v="219.34764112640059"/>
    <n v="245.96387756433032"/>
    <n v="248.22882015155349"/>
    <n v="250.51461931728818"/>
    <n v="252.8214671179995"/>
    <n v="255.14955737869255"/>
    <n v="257.49908570919706"/>
    <n v="259.87024952060358"/>
    <n v="262.26324804185026"/>
    <n v="264.67828233646162"/>
    <n v="267.11555531944327"/>
    <n v="269.57527177433019"/>
    <n v="272.05763837039365"/>
    <n v="274.56286368000565"/>
    <n v="277.09115819616341"/>
    <n v="279.64273435017537"/>
    <n v="282.21780652951037"/>
    <n v="284.81659109580994"/>
    <n v="287.43930640306849"/>
    <n v="290.08617281597873"/>
    <n v="292.75741272844778"/>
    <n v="295.45325058228258"/>
  </r>
  <r>
    <s v="WACommercialVariable Peak PricingWinter Peak Reduction @Generation (Therms)Market Potential0"/>
    <x v="0"/>
    <x v="1"/>
    <x v="4"/>
    <x v="5"/>
    <x v="0"/>
    <x v="0"/>
    <n v="0"/>
    <n v="0"/>
    <n v="23.818506606485464"/>
    <n v="72.187217468540751"/>
    <n v="170.17018507339162"/>
    <n v="220.80495382162331"/>
    <n v="247.59802452620326"/>
    <n v="249.87801505088939"/>
    <n v="252.17900072205376"/>
    <n v="254.50117487215576"/>
    <n v="256.84473261394459"/>
    <n v="259.20987085685232"/>
    <n v="261.59678832353893"/>
    <n v="264.00568556658976"/>
    <n v="266.43676498536502"/>
    <n v="268.89023084300715"/>
    <n v="271.36628928360199"/>
    <n v="273.86514834950037"/>
    <n v="276.38701799879772"/>
    <n v="278.93211012297508"/>
    <n v="281.5006385647024"/>
    <n v="284.09281913580674"/>
    <n v="286.70886963540363"/>
    <n v="289.34900986819861"/>
    <n v="292.01346166295423"/>
    <n v="294.70244889112922"/>
    <n v="297.41619748568814"/>
  </r>
  <r>
    <s v="WACommercialVariable Peak PricingIncentive CostsMarket Potential0"/>
    <x v="0"/>
    <x v="1"/>
    <x v="4"/>
    <x v="6"/>
    <x v="0"/>
    <x v="0"/>
    <n v="0"/>
    <n v="0"/>
    <n v="29838.9"/>
    <n v="29838.9"/>
    <n v="29838.9"/>
    <n v="29838.9"/>
    <n v="29838.9"/>
    <n v="29838.9"/>
    <n v="29838.9"/>
    <n v="29838.9"/>
    <n v="29838.9"/>
    <n v="29838.9"/>
    <n v="29838.9"/>
    <n v="29838.9"/>
    <n v="29838.9"/>
    <n v="29838.9"/>
    <n v="29838.9"/>
    <n v="29838.9"/>
    <n v="29838.9"/>
    <n v="29838.9"/>
    <n v="29838.9"/>
    <n v="29838.9"/>
    <n v="29838.9"/>
    <n v="29838.9"/>
    <n v="29838.9"/>
    <n v="29838.9"/>
    <n v="29838.9"/>
  </r>
  <r>
    <s v="WACommercialVariable Peak PricingNon-Incentive CostsMarket Potential0"/>
    <x v="0"/>
    <x v="1"/>
    <x v="4"/>
    <x v="7"/>
    <x v="0"/>
    <x v="0"/>
    <n v="0"/>
    <n v="0"/>
    <n v="40782.86"/>
    <n v="80159.66"/>
    <n v="159260.91"/>
    <n v="81980.81"/>
    <n v="43162.080000000002"/>
    <n v="3795.45"/>
    <n v="3804.04"/>
    <n v="3812.67"/>
    <n v="3821.34"/>
    <n v="3830.05"/>
    <n v="3838.81"/>
    <n v="3847.6"/>
    <n v="3856.43"/>
    <n v="3865.31"/>
    <n v="3874.23"/>
    <n v="3883.19"/>
    <n v="3892.19"/>
    <n v="3901.23"/>
    <n v="3910.31"/>
    <n v="3919.44"/>
    <n v="3928.61"/>
    <n v="3937.82"/>
    <n v="3947.08"/>
    <n v="3956.37"/>
    <n v="3965.72"/>
  </r>
  <r>
    <s v="WACommercialVariable Peak PricingProgram Annual BenefitsMarket Potential0"/>
    <x v="0"/>
    <x v="1"/>
    <x v="4"/>
    <x v="8"/>
    <x v="0"/>
    <x v="0"/>
    <n v="0"/>
    <n v="0"/>
    <n v="15124.75"/>
    <n v="45838.879999999997"/>
    <n v="108058.07"/>
    <n v="140211.15"/>
    <n v="162424.29999999999"/>
    <n v="140431.44"/>
    <n v="136176.66"/>
    <n v="144302.17000000001"/>
    <n v="153079.46"/>
    <n v="162783.79999999999"/>
    <n v="173961.86"/>
    <n v="185067.99"/>
    <n v="194498.84"/>
    <n v="206507.7"/>
    <n v="219535.33"/>
    <n v="231142.19"/>
    <n v="244602.51"/>
    <n v="266659.09999999998"/>
    <n v="270240.61"/>
    <n v="281251.89"/>
    <n v="294736.71999999997"/>
    <n v="309892.78999999998"/>
    <n v="328807.15999999997"/>
    <n v="344507.16"/>
    <n v="361360.68"/>
  </r>
  <r>
    <s v="WACommercialVariable Peak PricingProgram Annual CostsMarket Potential0"/>
    <x v="0"/>
    <x v="1"/>
    <x v="4"/>
    <x v="9"/>
    <x v="0"/>
    <x v="0"/>
    <n v="0"/>
    <n v="0"/>
    <n v="70621.759999999995"/>
    <n v="109998.56"/>
    <n v="189099.81"/>
    <n v="111819.71"/>
    <n v="73000.98"/>
    <n v="33634.35"/>
    <n v="33642.94"/>
    <n v="33651.57"/>
    <n v="33660.239999999998"/>
    <n v="33668.959999999999"/>
    <n v="33677.71"/>
    <n v="33686.5"/>
    <n v="33695.339999999997"/>
    <n v="33704.21"/>
    <n v="33713.129999999997"/>
    <n v="33722.089999999997"/>
    <n v="33731.089999999997"/>
    <n v="33740.129999999997"/>
    <n v="33749.22"/>
    <n v="33758.339999999997"/>
    <n v="33767.51"/>
    <n v="33776.720000000001"/>
    <n v="33785.980000000003"/>
    <n v="33795.279999999999"/>
    <n v="33804.620000000003"/>
  </r>
  <r>
    <s v="WAIndustrialVariable Peak PricingParticipantsMarket Potential0"/>
    <x v="0"/>
    <x v="2"/>
    <x v="4"/>
    <x v="0"/>
    <x v="0"/>
    <x v="0"/>
    <n v="0"/>
    <n v="0"/>
    <n v="1.325969016843858"/>
    <n v="3.977885880719279"/>
    <n v="9.2817337858565399"/>
    <n v="11.93344467881731"/>
    <n v="13.259146263072589"/>
    <n v="13.258909553907431"/>
    <n v="13.25867284896813"/>
    <n v="13.258436148254605"/>
    <n v="13.258199451766787"/>
    <n v="13.257962759504597"/>
    <n v="13.257726071467962"/>
    <n v="13.257489387656801"/>
    <n v="13.257252708071045"/>
    <n v="13.257016032710615"/>
    <n v="13.256779361575436"/>
    <n v="13.256542694665432"/>
    <n v="13.256306031980531"/>
    <n v="13.256069373520655"/>
    <n v="13.255832719285728"/>
    <n v="13.255596069275674"/>
    <n v="13.25535942349042"/>
    <n v="13.255122781929888"/>
    <n v="13.254886144594005"/>
    <n v="13.254649511482695"/>
    <n v="13.254412882595885"/>
  </r>
  <r>
    <s v="WAIndustrialVariable Peak PricingNew ParticipantsMarket Potential0"/>
    <x v="0"/>
    <x v="2"/>
    <x v="4"/>
    <x v="1"/>
    <x v="0"/>
    <x v="0"/>
    <n v="0"/>
    <n v="0"/>
    <n v="1.325969016843858"/>
    <n v="2.6519168638754209"/>
    <n v="5.3038479051372605"/>
    <n v="2.6517108929607698"/>
    <n v="1.3257015842552793"/>
    <n v="0"/>
    <n v="0"/>
    <n v="0"/>
    <n v="0"/>
    <n v="0"/>
    <n v="0"/>
    <n v="0"/>
    <n v="0"/>
    <n v="0"/>
    <n v="0"/>
    <n v="0"/>
    <n v="0"/>
    <n v="0"/>
    <n v="0"/>
    <n v="0"/>
    <n v="0"/>
    <n v="0"/>
    <n v="0"/>
    <n v="0"/>
    <n v="0"/>
  </r>
  <r>
    <s v="WAIndustrialVariable Peak PricingSummer Peak Reduction @Meter  (Therms)Market Potential0"/>
    <x v="0"/>
    <x v="2"/>
    <x v="4"/>
    <x v="2"/>
    <x v="0"/>
    <x v="0"/>
    <n v="0"/>
    <n v="0"/>
    <n v="0"/>
    <n v="0"/>
    <n v="0"/>
    <n v="0"/>
    <n v="0"/>
    <n v="0"/>
    <n v="0"/>
    <n v="0"/>
    <n v="0"/>
    <n v="0"/>
    <n v="0"/>
    <n v="0"/>
    <n v="0"/>
    <n v="0"/>
    <n v="0"/>
    <n v="0"/>
    <n v="0"/>
    <n v="0"/>
    <n v="0"/>
    <n v="0"/>
    <n v="0"/>
    <n v="0"/>
    <n v="0"/>
    <n v="0"/>
    <n v="0"/>
  </r>
  <r>
    <s v="WAIndustrialVariable Peak PricingSummer Peak Reduction @Generation (Therms)Market Potential0"/>
    <x v="0"/>
    <x v="2"/>
    <x v="4"/>
    <x v="3"/>
    <x v="0"/>
    <x v="0"/>
    <n v="0"/>
    <n v="0"/>
    <n v="0"/>
    <n v="0"/>
    <n v="0"/>
    <n v="0"/>
    <n v="0"/>
    <n v="0"/>
    <n v="0"/>
    <n v="0"/>
    <n v="0"/>
    <n v="0"/>
    <n v="0"/>
    <n v="0"/>
    <n v="0"/>
    <n v="0"/>
    <n v="0"/>
    <n v="0"/>
    <n v="0"/>
    <n v="0"/>
    <n v="0"/>
    <n v="0"/>
    <n v="0"/>
    <n v="0"/>
    <n v="0"/>
    <n v="0"/>
    <n v="0"/>
  </r>
  <r>
    <s v="WAIndustrialVariable Peak PricingWinter Peak Reduction @Meter  (Therms)Market Potential0"/>
    <x v="0"/>
    <x v="2"/>
    <x v="4"/>
    <x v="4"/>
    <x v="0"/>
    <x v="0"/>
    <n v="0"/>
    <n v="0"/>
    <n v="0.50603431581380676"/>
    <n v="1.5401668647103408"/>
    <n v="3.6624129697596599"/>
    <n v="4.796022354323795"/>
    <n v="5.4276033918610862"/>
    <n v="5.528120755631031"/>
    <n v="5.630499666697232"/>
    <n v="5.7347746002807423"/>
    <n v="5.8409806700719624"/>
    <n v="5.9491536400548561"/>
    <n v="6.0593299365501769"/>
    <n v="6.1715466604817086"/>
    <n v="6.2858415998697028"/>
    <n v="6.4022532425556484"/>
    <n v="6.5208207891627366"/>
    <n v="6.6415841662963304"/>
    <n v="6.7645840399889083"/>
    <n v="6.8898618293939995"/>
    <n v="7.0174597207337319"/>
    <n v="7.1474206815046823"/>
    <n v="7.2797884749468036"/>
    <n v="7.4146076747803376"/>
    <n v="7.5519236802156149"/>
    <n v="7.6917827312408598"/>
    <n v="7.834231924193114"/>
  </r>
  <r>
    <s v="WAIndustrialVariable Peak PricingWinter Peak Reduction @Generation (Therms)Market Potential0"/>
    <x v="0"/>
    <x v="2"/>
    <x v="4"/>
    <x v="5"/>
    <x v="0"/>
    <x v="0"/>
    <n v="0"/>
    <n v="0"/>
    <n v="0.50939633160238251"/>
    <n v="1.5503995014197109"/>
    <n v="3.6867454899936178"/>
    <n v="4.8278864045941168"/>
    <n v="5.4636635714325417"/>
    <n v="5.5648487574300693"/>
    <n v="5.667907858563753"/>
    <n v="5.7728755791028208"/>
    <n v="5.8797872660277459"/>
    <n v="5.9886789209330145"/>
    <n v="6.0995872121503698"/>
    <n v="6.2125494870965463"/>
    <n v="6.3276037848497113"/>
    <n v="6.444788848958777"/>
    <n v="6.5641441404899705"/>
    <n v="6.6857098513150097"/>
    <n v="6.8095269176453685"/>
    <n v="6.9356370338171933"/>
    <n v="7.0640826663315206"/>
    <n v="7.1949070681545022"/>
    <n v="7.3281542932824681"/>
    <n v="7.4638692115767444"/>
    <n v="7.6020975238731783"/>
    <n v="7.7428857773715123"/>
    <n v="7.8862813813097592"/>
  </r>
  <r>
    <s v="WAIndustrialVariable Peak PricingIncentive CostsMarket Potential0"/>
    <x v="0"/>
    <x v="2"/>
    <x v="4"/>
    <x v="6"/>
    <x v="0"/>
    <x v="0"/>
    <n v="0"/>
    <n v="0"/>
    <n v="774.61"/>
    <n v="774.61"/>
    <n v="774.61"/>
    <n v="774.61"/>
    <n v="774.61"/>
    <n v="774.61"/>
    <n v="774.61"/>
    <n v="774.61"/>
    <n v="774.61"/>
    <n v="774.61"/>
    <n v="774.61"/>
    <n v="774.61"/>
    <n v="774.61"/>
    <n v="774.61"/>
    <n v="774.61"/>
    <n v="774.61"/>
    <n v="774.61"/>
    <n v="774.61"/>
    <n v="774.61"/>
    <n v="774.61"/>
    <n v="774.61"/>
    <n v="774.61"/>
    <n v="774.61"/>
    <n v="774.61"/>
    <n v="774.61"/>
  </r>
  <r>
    <s v="WAIndustrialVariable Peak PricingNon-Incentive CostsMarket Potential0"/>
    <x v="0"/>
    <x v="2"/>
    <x v="4"/>
    <x v="7"/>
    <x v="0"/>
    <x v="0"/>
    <n v="0"/>
    <n v="0"/>
    <n v="581.05999999999995"/>
    <n v="1111.44"/>
    <n v="2172.21"/>
    <n v="1111.3599999999999"/>
    <n v="580.95000000000005"/>
    <n v="50.67"/>
    <n v="50.67"/>
    <n v="50.67"/>
    <n v="50.67"/>
    <n v="50.67"/>
    <n v="50.67"/>
    <n v="50.67"/>
    <n v="50.67"/>
    <n v="50.67"/>
    <n v="50.67"/>
    <n v="50.67"/>
    <n v="50.67"/>
    <n v="50.67"/>
    <n v="50.67"/>
    <n v="50.67"/>
    <n v="50.67"/>
    <n v="50.67"/>
    <n v="50.67"/>
    <n v="50.67"/>
    <n v="50.67"/>
  </r>
  <r>
    <s v="WAIndustrialVariable Peak PricingProgram Annual BenefitsMarket Potential0"/>
    <x v="0"/>
    <x v="2"/>
    <x v="4"/>
    <x v="8"/>
    <x v="0"/>
    <x v="0"/>
    <n v="0"/>
    <n v="0"/>
    <n v="205.29"/>
    <n v="624.80999999999995"/>
    <n v="1485.76"/>
    <n v="1945.64"/>
    <n v="2251.0300000000002"/>
    <n v="1697.28"/>
    <n v="1524.67"/>
    <n v="3273.22"/>
    <n v="3504.35"/>
    <n v="3760.89"/>
    <n v="4056.23"/>
    <n v="4355"/>
    <n v="4498.93"/>
    <n v="4949.6000000000004"/>
    <n v="5310.39"/>
    <n v="5642.74"/>
    <n v="6026.43"/>
    <n v="6630.47"/>
    <n v="6781.52"/>
    <n v="7122.96"/>
    <n v="7533.34"/>
    <n v="7993.8"/>
    <n v="8559.9599999999991"/>
    <n v="9051.43"/>
    <n v="9581.83"/>
  </r>
  <r>
    <s v="WAIndustrialVariable Peak PricingProgram Annual CostsMarket Potential0"/>
    <x v="0"/>
    <x v="2"/>
    <x v="4"/>
    <x v="9"/>
    <x v="0"/>
    <x v="0"/>
    <n v="0"/>
    <n v="0"/>
    <n v="1355.67"/>
    <n v="1886.05"/>
    <n v="2946.82"/>
    <n v="1885.97"/>
    <n v="1355.56"/>
    <n v="825.28"/>
    <n v="825.28"/>
    <n v="825.28"/>
    <n v="825.28"/>
    <n v="825.28"/>
    <n v="825.28"/>
    <n v="825.28"/>
    <n v="825.28"/>
    <n v="825.28"/>
    <n v="825.28"/>
    <n v="825.28"/>
    <n v="825.28"/>
    <n v="825.28"/>
    <n v="825.28"/>
    <n v="825.28"/>
    <n v="825.28"/>
    <n v="825.28"/>
    <n v="825.28"/>
    <n v="825.28"/>
    <n v="825.28"/>
  </r>
  <r>
    <s v="IDResidentialDLC Smart Thermostats - BYOTParticipantsMarket Potential0"/>
    <x v="1"/>
    <x v="0"/>
    <x v="0"/>
    <x v="0"/>
    <x v="0"/>
    <x v="0"/>
    <n v="0"/>
    <n v="0"/>
    <n v="722.95537007789312"/>
    <n v="2209.7143734402748"/>
    <n v="5248.9769746129605"/>
    <n v="6895.2855796781341"/>
    <n v="7818.5566511442812"/>
    <n v="7978.9759450996271"/>
    <n v="8142.7569302057072"/>
    <n v="8297.2031307738234"/>
    <n v="8454.5787604130019"/>
    <n v="8614.9393825145762"/>
    <n v="8778.3416143579871"/>
    <n v="8944.8431471002095"/>
    <n v="9114.5027661443055"/>
    <n v="9287.3803718943545"/>
    <n v="9463.5370009040053"/>
    <n v="9643.0348474261755"/>
    <n v="9825.937285371514"/>
    <n v="10012.308890683318"/>
    <n v="10202.215464136856"/>
    <n v="10395.724054571156"/>
    <n v="10592.9029825614"/>
    <n v="10793.82186454035"/>
    <n v="10998.551637377279"/>
    <n v="11207.164583423091"/>
    <n v="11419.734356030505"/>
  </r>
  <r>
    <s v="IDResidentialDLC Smart Thermostats - BYOTNew ParticipantsMarket Potential0"/>
    <x v="1"/>
    <x v="0"/>
    <x v="0"/>
    <x v="1"/>
    <x v="0"/>
    <x v="0"/>
    <n v="0"/>
    <n v="0"/>
    <n v="722.95537007789312"/>
    <n v="1486.7590033623817"/>
    <n v="3039.2626011726857"/>
    <n v="1646.3086050651737"/>
    <n v="923.27107146614708"/>
    <n v="160.41929395534589"/>
    <n v="163.78098510608015"/>
    <n v="154.44620056811618"/>
    <n v="157.37562963917844"/>
    <n v="160.36062210157434"/>
    <n v="163.40223184341085"/>
    <n v="166.50153274222248"/>
    <n v="169.65961904409596"/>
    <n v="172.87760575004904"/>
    <n v="176.15662900965071"/>
    <n v="179.49784652217022"/>
    <n v="182.90243794533853"/>
    <n v="186.37160531180416"/>
    <n v="189.90657345353793"/>
    <n v="193.50859043429955"/>
    <n v="197.17892799024412"/>
    <n v="200.91888197895059"/>
    <n v="204.72977283692853"/>
    <n v="208.61294604581235"/>
    <n v="212.56977260741405"/>
  </r>
  <r>
    <s v="IDResidentialDLC Smart Thermostats - BYOTSummer Peak Reduction @Meter  (Therms)Market Potential0"/>
    <x v="1"/>
    <x v="0"/>
    <x v="0"/>
    <x v="2"/>
    <x v="0"/>
    <x v="0"/>
    <n v="0"/>
    <n v="0"/>
    <n v="0"/>
    <n v="0"/>
    <n v="0"/>
    <n v="0"/>
    <n v="0"/>
    <n v="0"/>
    <n v="0"/>
    <n v="0"/>
    <n v="0"/>
    <n v="0"/>
    <n v="0"/>
    <n v="0"/>
    <n v="0"/>
    <n v="0"/>
    <n v="0"/>
    <n v="0"/>
    <n v="0"/>
    <n v="0"/>
    <n v="0"/>
    <n v="0"/>
    <n v="0"/>
    <n v="0"/>
    <n v="0"/>
    <n v="0"/>
    <n v="0"/>
  </r>
  <r>
    <s v="IDResidentialDLC Smart Thermostats - BYOTSummer Peak Reduction @Generation (Therms)Market Potential0"/>
    <x v="1"/>
    <x v="0"/>
    <x v="0"/>
    <x v="3"/>
    <x v="0"/>
    <x v="0"/>
    <n v="0"/>
    <n v="0"/>
    <n v="0"/>
    <n v="0"/>
    <n v="0"/>
    <n v="0"/>
    <n v="0"/>
    <n v="0"/>
    <n v="0"/>
    <n v="0"/>
    <n v="0"/>
    <n v="0"/>
    <n v="0"/>
    <n v="0"/>
    <n v="0"/>
    <n v="0"/>
    <n v="0"/>
    <n v="0"/>
    <n v="0"/>
    <n v="0"/>
    <n v="0"/>
    <n v="0"/>
    <n v="0"/>
    <n v="0"/>
    <n v="0"/>
    <n v="0"/>
    <n v="0"/>
  </r>
  <r>
    <s v="IDResidentialDLC Smart Thermostats - BYOTWinter Peak Reduction @Meter  (Therms)Market Potential0"/>
    <x v="1"/>
    <x v="0"/>
    <x v="0"/>
    <x v="4"/>
    <x v="0"/>
    <x v="0"/>
    <n v="0"/>
    <n v="0"/>
    <n v="60.982843271570729"/>
    <n v="187.20901814079517"/>
    <n v="447.42817825140702"/>
    <n v="587.08837905439634"/>
    <n v="664.93680960908046"/>
    <n v="677.80302973695109"/>
    <n v="690.92416575683194"/>
    <n v="703.22321040813836"/>
    <n v="715.74118863686442"/>
    <n v="728.48199764906826"/>
    <n v="741.44960402442871"/>
    <n v="754.64804495115641"/>
    <n v="768.08142948288491"/>
    <n v="781.75393981793979"/>
    <n v="795.66983260137386"/>
    <n v="809.83344025018494"/>
    <n v="824.24917230212122"/>
    <n v="838.92151678849757"/>
    <n v="853.85504163144662"/>
    <n v="869.05439606604671"/>
    <n v="884.52431208775999"/>
    <n v="900.26960592564012"/>
    <n v="916.29517954176208"/>
    <n v="932.60602215734275"/>
    <n v="949.2072118060305"/>
  </r>
  <r>
    <s v="IDResidentialDLC Smart Thermostats - BYOTWinter Peak Reduction @Generation (Therms)Market Potential0"/>
    <x v="1"/>
    <x v="0"/>
    <x v="0"/>
    <x v="5"/>
    <x v="0"/>
    <x v="0"/>
    <n v="0"/>
    <n v="0"/>
    <n v="61.388004098621636"/>
    <n v="188.45280666478274"/>
    <n v="450.40082368774614"/>
    <n v="590.98890583289347"/>
    <n v="669.35454963668258"/>
    <n v="682.30625099350823"/>
    <n v="695.5145618651419"/>
    <n v="707.89531951695028"/>
    <n v="720.49646530789653"/>
    <n v="733.32192233648914"/>
    <n v="746.37568353576478"/>
    <n v="759.66181291640476"/>
    <n v="773.18444683197595"/>
    <n v="786.94779526670004"/>
    <n v="800.9561431461384"/>
    <n v="815.21385167121502"/>
    <n v="829.72535967598276"/>
    <n v="844.49518500956071"/>
    <n v="859.52792594266828"/>
    <n v="874.82826259920148"/>
    <n v="890.40095841328775"/>
    <n v="906.25086161228126"/>
    <n v="922.38290672615472"/>
    <n v="938.80211612375956"/>
    <n v="955.51360157643501"/>
  </r>
  <r>
    <s v="IDResidentialDLC Smart Thermostats - BYOTIncentive CostsMarket Potential0"/>
    <x v="1"/>
    <x v="0"/>
    <x v="0"/>
    <x v="6"/>
    <x v="0"/>
    <x v="0"/>
    <n v="0"/>
    <n v="0"/>
    <n v="58598.28"/>
    <n v="110634.85"/>
    <n v="217009.04"/>
    <n v="274629.84000000003"/>
    <n v="306944.33"/>
    <n v="312559"/>
    <n v="318291.34000000003"/>
    <n v="323696.96000000002"/>
    <n v="329205.09999999998"/>
    <n v="334817.71999999997"/>
    <n v="340536.8"/>
    <n v="346364.36"/>
    <n v="352302.44"/>
    <n v="358353.16"/>
    <n v="364518.64"/>
    <n v="370801.07"/>
    <n v="377202.65"/>
    <n v="383725.66"/>
    <n v="390372.39"/>
    <n v="397145.19"/>
    <n v="404046.45"/>
    <n v="411078.61"/>
    <n v="418244.15"/>
    <n v="425545.61"/>
    <n v="432985.55"/>
  </r>
  <r>
    <s v="IDResidentialDLC Smart Thermostats - BYOTNon-Incentive CostsMarket Potential0"/>
    <x v="1"/>
    <x v="0"/>
    <x v="0"/>
    <x v="7"/>
    <x v="0"/>
    <x v="0"/>
    <n v="0"/>
    <n v="0"/>
    <n v="45555.28"/>
    <n v="91383.5"/>
    <n v="184533.71"/>
    <n v="100956.48"/>
    <n v="57574.22"/>
    <n v="11803.12"/>
    <n v="12004.82"/>
    <n v="11444.73"/>
    <n v="11620.5"/>
    <n v="11799.6"/>
    <n v="11982.09"/>
    <n v="12168.05"/>
    <n v="12357.54"/>
    <n v="12550.62"/>
    <n v="12747.36"/>
    <n v="12947.83"/>
    <n v="13152.11"/>
    <n v="13360.26"/>
    <n v="13572.35"/>
    <n v="13788.47"/>
    <n v="14008.69"/>
    <n v="14233.09"/>
    <n v="14461.75"/>
    <n v="14694.74"/>
    <n v="14932.15"/>
  </r>
  <r>
    <s v="IDResidentialDLC Smart Thermostats - BYOTProgram Annual BenefitsMarket Potential0"/>
    <x v="1"/>
    <x v="0"/>
    <x v="0"/>
    <x v="8"/>
    <x v="0"/>
    <x v="0"/>
    <n v="0"/>
    <n v="0"/>
    <n v="24739.37"/>
    <n v="75946.48"/>
    <n v="181511.53"/>
    <n v="238168.53"/>
    <n v="275774.07"/>
    <n v="208103.41"/>
    <n v="187093.42"/>
    <n v="198918.58"/>
    <n v="211825.96"/>
    <n v="227329.8"/>
    <n v="246303.98"/>
    <n v="263602.65000000002"/>
    <n v="276026.84999999998"/>
    <n v="294318.48"/>
    <n v="314775.76"/>
    <n v="330976.82"/>
    <n v="350144.1"/>
    <n v="395223.75"/>
    <n v="385068.51"/>
    <n v="397172.03"/>
    <n v="417598.05"/>
    <n v="442250.42"/>
    <n v="476871.96"/>
    <n v="498503.92"/>
    <n v="521710.43"/>
  </r>
  <r>
    <s v="IDResidentialDLC Smart Thermostats - BYOTProgram Annual CostsMarket Potential0"/>
    <x v="1"/>
    <x v="0"/>
    <x v="0"/>
    <x v="9"/>
    <x v="0"/>
    <x v="0"/>
    <n v="0"/>
    <n v="0"/>
    <n v="104153.57"/>
    <n v="202018.35"/>
    <n v="401542.76"/>
    <n v="375586.32"/>
    <n v="364518.55"/>
    <n v="324362.12"/>
    <n v="330296.15999999997"/>
    <n v="335141.69"/>
    <n v="340825.59999999998"/>
    <n v="346617.32"/>
    <n v="352518.9"/>
    <n v="358532.41"/>
    <n v="364659.98"/>
    <n v="370903.77"/>
    <n v="377266"/>
    <n v="383748.9"/>
    <n v="390354.76"/>
    <n v="397085.91"/>
    <n v="403944.74"/>
    <n v="410933.66"/>
    <n v="418055.15"/>
    <n v="425311.7"/>
    <n v="432705.9"/>
    <n v="440240.34"/>
    <n v="447917.69"/>
  </r>
  <r>
    <s v="IDCommercialDLC Smart Thermostats - BYOTParticipantsMarket Potential0"/>
    <x v="1"/>
    <x v="1"/>
    <x v="0"/>
    <x v="0"/>
    <x v="0"/>
    <x v="0"/>
    <n v="0"/>
    <n v="0"/>
    <n v="66.739627160499353"/>
    <n v="202.3947081146346"/>
    <n v="476.00405060689644"/>
    <n v="618.29397312963602"/>
    <n v="694.05262181006594"/>
    <n v="701.18447938742099"/>
    <n v="708.38962159897426"/>
    <n v="715.66880149364067"/>
    <n v="723.0227798584192"/>
    <n v="730.4523252979069"/>
    <n v="737.9582143146306"/>
    <n v="745.54123139020248"/>
    <n v="753.20216906731105"/>
    <n v="760.94182803255444"/>
    <n v="768.76101720012377"/>
    <n v="776.66055379634781"/>
    <n v="784.64126344510555"/>
    <n v="792.70398025411691"/>
    <n v="800.84954690211941"/>
    <n v="809.07881472694191"/>
    <n v="817.39264381448152"/>
    <n v="825.79190308859734"/>
    <n v="834.27747040192503"/>
    <n v="842.85023262762672"/>
    <n v="851.51108575208298"/>
  </r>
  <r>
    <s v="IDCommercialDLC Smart Thermostats - BYOTNew ParticipantsMarket Potential0"/>
    <x v="1"/>
    <x v="1"/>
    <x v="0"/>
    <x v="1"/>
    <x v="0"/>
    <x v="0"/>
    <n v="0"/>
    <n v="0"/>
    <n v="66.739627160499353"/>
    <n v="135.65508095413526"/>
    <n v="273.60934249226182"/>
    <n v="142.28992252273957"/>
    <n v="75.758648680429928"/>
    <n v="7.1318575773550492"/>
    <n v="7.205142211553266"/>
    <n v="7.279179894666413"/>
    <n v="7.3539783647785271"/>
    <n v="7.429545439487697"/>
    <n v="7.5058890167236996"/>
    <n v="7.5830170755718882"/>
    <n v="7.6609376771085635"/>
    <n v="7.7396589652433931"/>
    <n v="7.8191891675693341"/>
    <n v="7.8995365962240385"/>
    <n v="7.9807096487577383"/>
    <n v="8.0627168090113628"/>
    <n v="8.1455666480025002"/>
    <n v="8.2292678248225002"/>
    <n v="8.3138290875396024"/>
    <n v="8.3992592741158205"/>
    <n v="8.4855673133276923"/>
    <n v="8.5727622257016947"/>
    <n v="8.6608531244562528"/>
  </r>
  <r>
    <s v="IDCommercialDLC Smart Thermostats - BYOTSummer Peak Reduction @Meter  (Therms)Market Potential0"/>
    <x v="1"/>
    <x v="1"/>
    <x v="0"/>
    <x v="2"/>
    <x v="0"/>
    <x v="0"/>
    <n v="0"/>
    <n v="0"/>
    <n v="0"/>
    <n v="0"/>
    <n v="0"/>
    <n v="0"/>
    <n v="0"/>
    <n v="0"/>
    <n v="0"/>
    <n v="0"/>
    <n v="0"/>
    <n v="0"/>
    <n v="0"/>
    <n v="0"/>
    <n v="0"/>
    <n v="0"/>
    <n v="0"/>
    <n v="0"/>
    <n v="0"/>
    <n v="0"/>
    <n v="0"/>
    <n v="0"/>
    <n v="0"/>
    <n v="0"/>
    <n v="0"/>
    <n v="0"/>
    <n v="0"/>
  </r>
  <r>
    <s v="IDCommercialDLC Smart Thermostats - BYOTSummer Peak Reduction @Generation (Therms)Market Potential0"/>
    <x v="1"/>
    <x v="1"/>
    <x v="0"/>
    <x v="3"/>
    <x v="0"/>
    <x v="0"/>
    <n v="0"/>
    <n v="0"/>
    <n v="0"/>
    <n v="0"/>
    <n v="0"/>
    <n v="0"/>
    <n v="0"/>
    <n v="0"/>
    <n v="0"/>
    <n v="0"/>
    <n v="0"/>
    <n v="0"/>
    <n v="0"/>
    <n v="0"/>
    <n v="0"/>
    <n v="0"/>
    <n v="0"/>
    <n v="0"/>
    <n v="0"/>
    <n v="0"/>
    <n v="0"/>
    <n v="0"/>
    <n v="0"/>
    <n v="0"/>
    <n v="0"/>
    <n v="0"/>
    <n v="0"/>
  </r>
  <r>
    <s v="IDCommercialDLC Smart Thermostats - BYOTWinter Peak Reduction @Meter  (Therms)Market Potential0"/>
    <x v="1"/>
    <x v="1"/>
    <x v="0"/>
    <x v="4"/>
    <x v="0"/>
    <x v="0"/>
    <n v="0"/>
    <n v="0"/>
    <n v="24.662023451979291"/>
    <n v="74.338393241197949"/>
    <n v="174.6207720414302"/>
    <n v="225.56017619646238"/>
    <n v="251.79202317984092"/>
    <n v="252.96708667934044"/>
    <n v="254.14763396744621"/>
    <n v="255.33369063591351"/>
    <n v="256.52528239592914"/>
    <n v="257.72243507866909"/>
    <n v="258.92517463585818"/>
    <n v="260.13352714033306"/>
    <n v="261.34751878660671"/>
    <n v="262.5671758914371"/>
    <n v="263.7925248943971"/>
    <n v="265.02359235844796"/>
    <n v="266.26040497051474"/>
    <n v="267.50298954206556"/>
    <n v="268.7513730096918"/>
    <n v="270.00558243569299"/>
    <n v="271.26564500866283"/>
    <n v="272.53158804407911"/>
    <n v="273.80343898489514"/>
    <n v="275.0812254021352"/>
    <n v="276.36497499549216"/>
  </r>
  <r>
    <s v="IDCommercialDLC Smart Thermostats - BYOTWinter Peak Reduction @Generation (Therms)Market Potential0"/>
    <x v="1"/>
    <x v="1"/>
    <x v="0"/>
    <x v="5"/>
    <x v="0"/>
    <x v="0"/>
    <n v="0"/>
    <n v="0"/>
    <n v="24.82587422184346"/>
    <n v="74.832286330982441"/>
    <n v="175.78092615404691"/>
    <n v="227.05876403912058"/>
    <n v="253.46489146350004"/>
    <n v="254.64776190793282"/>
    <n v="255.83615257443751"/>
    <n v="257.03008922479717"/>
    <n v="258.22959774101986"/>
    <n v="259.43470412590005"/>
    <n v="260.64543450358184"/>
    <n v="261.86181512012593"/>
    <n v="263.08387234407763"/>
    <n v="264.31163266703959"/>
    <n v="265.54512270424516"/>
    <n v="266.78436919513587"/>
    <n v="268.02939900394074"/>
    <n v="269.2802391202593"/>
    <n v="270.5369166596455"/>
    <n v="271.79945886419671"/>
    <n v="273.0678931031436"/>
    <n v="274.34224687344386"/>
    <n v="275.62254780037762"/>
    <n v="276.908823638147"/>
    <n v="278.20110227047735"/>
  </r>
  <r>
    <s v="IDCommercialDLC Smart Thermostats - BYOTIncentive CostsMarket Potential0"/>
    <x v="1"/>
    <x v="1"/>
    <x v="0"/>
    <x v="6"/>
    <x v="0"/>
    <x v="0"/>
    <n v="0"/>
    <n v="0"/>
    <n v="12453.99"/>
    <n v="17201.919999999998"/>
    <n v="26778.25"/>
    <n v="31758.400000000001"/>
    <n v="34409.949999999997"/>
    <n v="34659.56"/>
    <n v="34911.74"/>
    <n v="35166.51"/>
    <n v="35423.9"/>
    <n v="35683.94"/>
    <n v="35946.639999999999"/>
    <n v="36212.050000000003"/>
    <n v="36480.18"/>
    <n v="36751.07"/>
    <n v="37024.74"/>
    <n v="37301.230000000003"/>
    <n v="37580.550000000003"/>
    <n v="37862.75"/>
    <n v="38147.839999999997"/>
    <n v="38435.870000000003"/>
    <n v="38726.85"/>
    <n v="39020.82"/>
    <n v="39317.82"/>
    <n v="39617.86"/>
    <n v="39920.99"/>
  </r>
  <r>
    <s v="IDCommercialDLC Smart Thermostats - BYOTNon-Incentive CostsMarket Potential0"/>
    <x v="1"/>
    <x v="1"/>
    <x v="0"/>
    <x v="7"/>
    <x v="0"/>
    <x v="0"/>
    <n v="0"/>
    <n v="0"/>
    <n v="5667.34"/>
    <n v="10836"/>
    <n v="21182.57"/>
    <n v="11333.61"/>
    <n v="6343.77"/>
    <n v="1196.76"/>
    <n v="1202.25"/>
    <n v="1207.81"/>
    <n v="1213.42"/>
    <n v="1219.08"/>
    <n v="1224.81"/>
    <n v="1230.5999999999999"/>
    <n v="1236.44"/>
    <n v="1242.3399999999999"/>
    <n v="1248.31"/>
    <n v="1254.33"/>
    <n v="1260.42"/>
    <n v="1266.57"/>
    <n v="1272.79"/>
    <n v="1279.06"/>
    <n v="1285.4100000000001"/>
    <n v="1291.81"/>
    <n v="1298.29"/>
    <n v="1304.83"/>
    <n v="1311.43"/>
  </r>
  <r>
    <s v="IDCommercialDLC Smart Thermostats - BYOTProgram Annual BenefitsMarket Potential0"/>
    <x v="1"/>
    <x v="1"/>
    <x v="0"/>
    <x v="8"/>
    <x v="0"/>
    <x v="0"/>
    <n v="0"/>
    <n v="0"/>
    <n v="10004.83"/>
    <n v="30157.41"/>
    <n v="70839.710000000006"/>
    <n v="91504.68"/>
    <n v="104427.54"/>
    <n v="77667.570000000007"/>
    <n v="68819.929999999993"/>
    <n v="72225.460000000006"/>
    <n v="75919.5"/>
    <n v="80424.759999999995"/>
    <n v="86012.99"/>
    <n v="90866.05"/>
    <n v="93920.94"/>
    <n v="98852.55"/>
    <n v="104359.23"/>
    <n v="108314.45"/>
    <n v="113108.41"/>
    <n v="126023.15"/>
    <n v="121200.54"/>
    <n v="123396.95"/>
    <n v="128068.84"/>
    <n v="133879.01999999999"/>
    <n v="142496.85999999999"/>
    <n v="147038.59"/>
    <n v="151897.79999999999"/>
  </r>
  <r>
    <s v="IDCommercialDLC Smart Thermostats - BYOTProgram Annual CostsMarket Potential0"/>
    <x v="1"/>
    <x v="1"/>
    <x v="0"/>
    <x v="9"/>
    <x v="0"/>
    <x v="0"/>
    <n v="0"/>
    <n v="0"/>
    <n v="18121.330000000002"/>
    <n v="28037.919999999998"/>
    <n v="47960.82"/>
    <n v="43092.01"/>
    <n v="40753.72"/>
    <n v="35856.32"/>
    <n v="36114"/>
    <n v="36374.32"/>
    <n v="36637.32"/>
    <n v="36903.019999999997"/>
    <n v="37171.449999999997"/>
    <n v="37442.639999999999"/>
    <n v="37716.620000000003"/>
    <n v="37993.410000000003"/>
    <n v="38273.050000000003"/>
    <n v="38555.56"/>
    <n v="38840.97"/>
    <n v="39129.32"/>
    <n v="39420.629999999997"/>
    <n v="39714.93"/>
    <n v="40012.26"/>
    <n v="40312.639999999999"/>
    <n v="40616.1"/>
    <n v="40922.69"/>
    <n v="41232.43"/>
  </r>
  <r>
    <s v="IDCommercialThird Party ContractsParticipantsMarket Potential0"/>
    <x v="1"/>
    <x v="1"/>
    <x v="1"/>
    <x v="0"/>
    <x v="0"/>
    <x v="0"/>
    <n v="0"/>
    <n v="0"/>
    <n v="0"/>
    <n v="0"/>
    <n v="0"/>
    <n v="0"/>
    <n v="0"/>
    <n v="0"/>
    <n v="0"/>
    <n v="0"/>
    <n v="0"/>
    <n v="0"/>
    <n v="0"/>
    <n v="0"/>
    <n v="0"/>
    <n v="0"/>
    <n v="0"/>
    <n v="0"/>
    <n v="0"/>
    <n v="0"/>
    <n v="0"/>
    <n v="0"/>
    <n v="0"/>
    <n v="0"/>
    <n v="0"/>
    <n v="0"/>
    <n v="0"/>
  </r>
  <r>
    <s v="IDCommercialThird Party ContractsNew ParticipantsMarket Potential0"/>
    <x v="1"/>
    <x v="1"/>
    <x v="1"/>
    <x v="1"/>
    <x v="0"/>
    <x v="0"/>
    <n v="0"/>
    <n v="0"/>
    <n v="0"/>
    <n v="0"/>
    <n v="0"/>
    <n v="0"/>
    <n v="0"/>
    <n v="0"/>
    <n v="0"/>
    <n v="0"/>
    <n v="0"/>
    <n v="0"/>
    <n v="0"/>
    <n v="0"/>
    <n v="0"/>
    <n v="0"/>
    <n v="0"/>
    <n v="0"/>
    <n v="0"/>
    <n v="0"/>
    <n v="0"/>
    <n v="0"/>
    <n v="0"/>
    <n v="0"/>
    <n v="0"/>
    <n v="0"/>
    <n v="0"/>
  </r>
  <r>
    <s v="IDCommercialThird Party ContractsSummer Peak Reduction @Meter  (Therms)Market Potential0"/>
    <x v="1"/>
    <x v="1"/>
    <x v="1"/>
    <x v="2"/>
    <x v="0"/>
    <x v="0"/>
    <n v="0"/>
    <n v="0"/>
    <n v="0"/>
    <n v="0"/>
    <n v="0"/>
    <n v="0"/>
    <n v="0"/>
    <n v="0"/>
    <n v="0"/>
    <n v="0"/>
    <n v="0"/>
    <n v="0"/>
    <n v="0"/>
    <n v="0"/>
    <n v="0"/>
    <n v="0"/>
    <n v="0"/>
    <n v="0"/>
    <n v="0"/>
    <n v="0"/>
    <n v="0"/>
    <n v="0"/>
    <n v="0"/>
    <n v="0"/>
    <n v="0"/>
    <n v="0"/>
    <n v="0"/>
  </r>
  <r>
    <s v="IDCommercialThird Party ContractsSummer Peak Reduction @Generation (Therms)Market Potential0"/>
    <x v="1"/>
    <x v="1"/>
    <x v="1"/>
    <x v="3"/>
    <x v="0"/>
    <x v="0"/>
    <n v="0"/>
    <n v="0"/>
    <n v="0"/>
    <n v="0"/>
    <n v="0"/>
    <n v="0"/>
    <n v="0"/>
    <n v="0"/>
    <n v="0"/>
    <n v="0"/>
    <n v="0"/>
    <n v="0"/>
    <n v="0"/>
    <n v="0"/>
    <n v="0"/>
    <n v="0"/>
    <n v="0"/>
    <n v="0"/>
    <n v="0"/>
    <n v="0"/>
    <n v="0"/>
    <n v="0"/>
    <n v="0"/>
    <n v="0"/>
    <n v="0"/>
    <n v="0"/>
    <n v="0"/>
  </r>
  <r>
    <s v="IDCommercialThird Party ContractsWinter Peak Reduction @Meter  (Therms)Market Potential0"/>
    <x v="1"/>
    <x v="1"/>
    <x v="1"/>
    <x v="4"/>
    <x v="0"/>
    <x v="0"/>
    <n v="0"/>
    <n v="0"/>
    <n v="0"/>
    <n v="0"/>
    <n v="0"/>
    <n v="0"/>
    <n v="0"/>
    <n v="0"/>
    <n v="0"/>
    <n v="0"/>
    <n v="0"/>
    <n v="0"/>
    <n v="0"/>
    <n v="0"/>
    <n v="0"/>
    <n v="0"/>
    <n v="0"/>
    <n v="0"/>
    <n v="0"/>
    <n v="0"/>
    <n v="0"/>
    <n v="0"/>
    <n v="0"/>
    <n v="0"/>
    <n v="0"/>
    <n v="0"/>
    <n v="0"/>
  </r>
  <r>
    <s v="IDCommercialThird Party ContractsWinter Peak Reduction @Generation (Therms)Market Potential0"/>
    <x v="1"/>
    <x v="1"/>
    <x v="1"/>
    <x v="5"/>
    <x v="0"/>
    <x v="0"/>
    <n v="0"/>
    <n v="0"/>
    <n v="0"/>
    <n v="0"/>
    <n v="0"/>
    <n v="0"/>
    <n v="0"/>
    <n v="0"/>
    <n v="0"/>
    <n v="0"/>
    <n v="0"/>
    <n v="0"/>
    <n v="0"/>
    <n v="0"/>
    <n v="0"/>
    <n v="0"/>
    <n v="0"/>
    <n v="0"/>
    <n v="0"/>
    <n v="0"/>
    <n v="0"/>
    <n v="0"/>
    <n v="0"/>
    <n v="0"/>
    <n v="0"/>
    <n v="0"/>
    <n v="0"/>
  </r>
  <r>
    <s v="IDCommercialThird Party ContractsIncentive CostsMarket Potential0"/>
    <x v="1"/>
    <x v="1"/>
    <x v="1"/>
    <x v="6"/>
    <x v="0"/>
    <x v="0"/>
    <n v="0"/>
    <n v="0"/>
    <n v="0"/>
    <n v="0"/>
    <n v="0"/>
    <n v="0"/>
    <n v="0"/>
    <n v="0"/>
    <n v="0"/>
    <n v="0"/>
    <n v="0"/>
    <n v="0"/>
    <n v="0"/>
    <n v="0"/>
    <n v="0"/>
    <n v="0"/>
    <n v="0"/>
    <n v="0"/>
    <n v="0"/>
    <n v="0"/>
    <n v="0"/>
    <n v="0"/>
    <n v="0"/>
    <n v="0"/>
    <n v="0"/>
    <n v="0"/>
    <n v="0"/>
  </r>
  <r>
    <s v="IDCommercialThird Party ContractsNon-Incentive CostsMarket Potential0"/>
    <x v="1"/>
    <x v="1"/>
    <x v="1"/>
    <x v="7"/>
    <x v="0"/>
    <x v="0"/>
    <n v="0"/>
    <n v="0"/>
    <n v="0"/>
    <n v="0"/>
    <n v="0"/>
    <n v="0"/>
    <n v="0"/>
    <n v="0"/>
    <n v="0"/>
    <n v="0"/>
    <n v="0"/>
    <n v="0"/>
    <n v="0"/>
    <n v="0"/>
    <n v="0"/>
    <n v="0"/>
    <n v="0"/>
    <n v="0"/>
    <n v="0"/>
    <n v="0"/>
    <n v="0"/>
    <n v="0"/>
    <n v="0"/>
    <n v="0"/>
    <n v="0"/>
    <n v="0"/>
    <n v="0"/>
  </r>
  <r>
    <s v="IDCommercialThird Party ContractsProgram Annual BenefitsMarket Potential0"/>
    <x v="1"/>
    <x v="1"/>
    <x v="1"/>
    <x v="8"/>
    <x v="0"/>
    <x v="0"/>
    <n v="0"/>
    <n v="0"/>
    <n v="0"/>
    <n v="0"/>
    <n v="0"/>
    <n v="0"/>
    <n v="0"/>
    <n v="0"/>
    <n v="0"/>
    <n v="0"/>
    <n v="0"/>
    <n v="0"/>
    <n v="0"/>
    <n v="0"/>
    <n v="0"/>
    <n v="0"/>
    <n v="0"/>
    <n v="0"/>
    <n v="0"/>
    <n v="0"/>
    <n v="0"/>
    <n v="0"/>
    <n v="0"/>
    <n v="0"/>
    <n v="0"/>
    <n v="0"/>
    <n v="0"/>
  </r>
  <r>
    <s v="IDCommercialThird Party ContractsProgram Annual CostsMarket Potential0"/>
    <x v="1"/>
    <x v="1"/>
    <x v="1"/>
    <x v="9"/>
    <x v="0"/>
    <x v="0"/>
    <n v="0"/>
    <n v="0"/>
    <n v="0"/>
    <n v="0"/>
    <n v="0"/>
    <n v="0"/>
    <n v="0"/>
    <n v="0"/>
    <n v="0"/>
    <n v="0"/>
    <n v="0"/>
    <n v="0"/>
    <n v="0"/>
    <n v="0"/>
    <n v="0"/>
    <n v="0"/>
    <n v="0"/>
    <n v="0"/>
    <n v="0"/>
    <n v="0"/>
    <n v="0"/>
    <n v="0"/>
    <n v="0"/>
    <n v="0"/>
    <n v="0"/>
    <n v="0"/>
    <n v="0"/>
  </r>
  <r>
    <s v="IDIndustrialThird Party ContractsParticipantsMarket Potential0"/>
    <x v="1"/>
    <x v="2"/>
    <x v="1"/>
    <x v="0"/>
    <x v="0"/>
    <x v="0"/>
    <n v="0"/>
    <n v="0"/>
    <n v="4.2278654024574225"/>
    <n v="6.7647290496086674"/>
    <n v="8.4559467906552506"/>
    <n v="8.4559780800466626"/>
    <n v="8.4560093695538523"/>
    <n v="8.4560406591768231"/>
    <n v="8.4560719489155751"/>
    <n v="8.4561032387701083"/>
    <n v="8.4561345287404226"/>
    <n v="8.4561658188265181"/>
    <n v="8.4561971090283965"/>
    <n v="8.4562283993460561"/>
    <n v="8.4562596897795004"/>
    <n v="8.4562909803287258"/>
    <n v="8.4563222709937342"/>
    <n v="8.4563535617745309"/>
    <n v="8.4563848526711105"/>
    <n v="8.4564161436834766"/>
    <n v="8.4564474348116274"/>
    <n v="8.4564787260555665"/>
    <n v="8.4565100174152885"/>
    <n v="8.4565413088907988"/>
    <n v="8.4565726004820956"/>
    <n v="8.4566038921891789"/>
    <n v="8.4566351840120522"/>
  </r>
  <r>
    <s v="IDIndustrialThird Party ContractsNew ParticipantsMarket Potential0"/>
    <x v="1"/>
    <x v="2"/>
    <x v="1"/>
    <x v="1"/>
    <x v="0"/>
    <x v="0"/>
    <n v="0"/>
    <n v="0"/>
    <n v="4.2278654024574225"/>
    <n v="2.5368636471512449"/>
    <n v="1.6912177410465832"/>
    <n v="3.1289391412059331E-5"/>
    <n v="3.1289507189669052E-5"/>
    <n v="3.1289622970831488E-5"/>
    <n v="3.1289738751993923E-5"/>
    <n v="3.1289854533156358E-5"/>
    <n v="3.1289970314318793E-5"/>
    <n v="3.1290086095481229E-5"/>
    <n v="3.1290201878420021E-5"/>
    <n v="3.1290317659582456E-5"/>
    <n v="3.1290433444297605E-5"/>
    <n v="3.129054922546004E-5"/>
    <n v="3.1290665008398832E-5"/>
    <n v="3.1290780796666695E-5"/>
    <n v="3.1290896579605487E-5"/>
    <n v="3.1291012366096993E-5"/>
    <n v="3.1291128150812142E-5"/>
    <n v="3.1291243939080005E-5"/>
    <n v="3.1291359722018797E-5"/>
    <n v="3.1291475510286659E-5"/>
    <n v="3.1291591296778165E-5"/>
    <n v="3.1291707083269671E-5"/>
    <n v="3.129182287331389E-5"/>
  </r>
  <r>
    <s v="IDIndustrialThird Party ContractsSummer Peak Reduction @Meter  (Therms)Market Potential0"/>
    <x v="1"/>
    <x v="2"/>
    <x v="1"/>
    <x v="2"/>
    <x v="0"/>
    <x v="0"/>
    <n v="0"/>
    <n v="0"/>
    <n v="0"/>
    <n v="0"/>
    <n v="0"/>
    <n v="0"/>
    <n v="0"/>
    <n v="0"/>
    <n v="0"/>
    <n v="0"/>
    <n v="0"/>
    <n v="0"/>
    <n v="0"/>
    <n v="0"/>
    <n v="0"/>
    <n v="0"/>
    <n v="0"/>
    <n v="0"/>
    <n v="0"/>
    <n v="0"/>
    <n v="0"/>
    <n v="0"/>
    <n v="0"/>
    <n v="0"/>
    <n v="0"/>
    <n v="0"/>
    <n v="0"/>
  </r>
  <r>
    <s v="IDIndustrialThird Party ContractsSummer Peak Reduction @Generation (Therms)Market Potential0"/>
    <x v="1"/>
    <x v="2"/>
    <x v="1"/>
    <x v="3"/>
    <x v="0"/>
    <x v="0"/>
    <n v="0"/>
    <n v="0"/>
    <n v="0"/>
    <n v="0"/>
    <n v="0"/>
    <n v="0"/>
    <n v="0"/>
    <n v="0"/>
    <n v="0"/>
    <n v="0"/>
    <n v="0"/>
    <n v="0"/>
    <n v="0"/>
    <n v="0"/>
    <n v="0"/>
    <n v="0"/>
    <n v="0"/>
    <n v="0"/>
    <n v="0"/>
    <n v="0"/>
    <n v="0"/>
    <n v="0"/>
    <n v="0"/>
    <n v="0"/>
    <n v="0"/>
    <n v="0"/>
    <n v="0"/>
  </r>
  <r>
    <s v="IDIndustrialThird Party ContractsWinter Peak Reduction @Meter  (Therms)Market Potential0"/>
    <x v="1"/>
    <x v="2"/>
    <x v="1"/>
    <x v="4"/>
    <x v="0"/>
    <x v="0"/>
    <n v="0"/>
    <n v="0"/>
    <n v="4.2481879154858655"/>
    <n v="6.7917398002323939"/>
    <n v="8.492795461998071"/>
    <n v="8.4961401713701363"/>
    <n v="8.4994861979858385"/>
    <n v="8.5028335423639483"/>
    <n v="8.5061822050234355"/>
    <n v="8.5095321864834812"/>
    <n v="8.5128834872634638"/>
    <n v="8.5162361078829729"/>
    <n v="8.5195900488617955"/>
    <n v="8.5229453107199316"/>
    <n v="8.5263018939775801"/>
    <n v="8.5296597991551444"/>
    <n v="8.5330190267732373"/>
    <n v="8.5363795773526761"/>
    <n v="8.5397414514144785"/>
    <n v="8.5431046494798704"/>
    <n v="8.546469172070287"/>
    <n v="8.5498350197073592"/>
    <n v="8.5532021929129289"/>
    <n v="8.5565706922090481"/>
    <n v="8.5599405181179655"/>
    <n v="8.5633116711621398"/>
    <n v="8.5666841518642389"/>
  </r>
  <r>
    <s v="IDIndustrialThird Party ContractsWinter Peak Reduction @Generation (Therms)Market Potential0"/>
    <x v="1"/>
    <x v="2"/>
    <x v="1"/>
    <x v="5"/>
    <x v="0"/>
    <x v="0"/>
    <n v="0"/>
    <n v="0"/>
    <n v="4.2764122362450836"/>
    <n v="6.8368630966704194"/>
    <n v="8.5492203160842273"/>
    <n v="8.552587247201668"/>
    <n v="8.5559555043143138"/>
    <n v="8.5593250879443818"/>
    <n v="8.5626959986142896"/>
    <n v="8.5660682368466698"/>
    <n v="8.5694418031643487"/>
    <n v="8.5728166980903691"/>
    <n v="8.5761929221479729"/>
    <n v="8.5795704758606117"/>
    <n v="8.5829493597519431"/>
    <n v="8.586329574345827"/>
    <n v="8.589711120166335"/>
    <n v="8.5930939977377463"/>
    <n v="8.5964782075845374"/>
    <n v="8.5998637502313979"/>
    <n v="8.6032506262032289"/>
    <n v="8.6066388360251249"/>
    <n v="8.6100283802223974"/>
    <n v="8.6134192593205636"/>
    <n v="8.6168114738453454"/>
    <n v="8.6202050243226704"/>
    <n v="8.6235999112786779"/>
  </r>
  <r>
    <s v="IDIndustrialThird Party ContractsIncentive CostsMarket Potential0"/>
    <x v="1"/>
    <x v="2"/>
    <x v="1"/>
    <x v="6"/>
    <x v="0"/>
    <x v="0"/>
    <n v="0"/>
    <n v="0"/>
    <n v="47915.35"/>
    <n v="48140.85"/>
    <n v="48291.42"/>
    <n v="48291.57"/>
    <n v="48291.73"/>
    <n v="48291.88"/>
    <n v="48292.03"/>
    <n v="48292.18"/>
    <n v="48292.33"/>
    <n v="48292.49"/>
    <n v="48292.639999999999"/>
    <n v="48292.79"/>
    <n v="48292.94"/>
    <n v="48293.1"/>
    <n v="48293.25"/>
    <n v="48293.4"/>
    <n v="48293.55"/>
    <n v="48293.71"/>
    <n v="48293.86"/>
    <n v="48294.01"/>
    <n v="48294.16"/>
    <n v="48294.32"/>
    <n v="48294.47"/>
    <n v="48294.62"/>
    <n v="48294.78"/>
  </r>
  <r>
    <s v="IDIndustrialThird Party ContractsNon-Incentive CostsMarket Potential0"/>
    <x v="1"/>
    <x v="2"/>
    <x v="1"/>
    <x v="7"/>
    <x v="0"/>
    <x v="0"/>
    <n v="0"/>
    <n v="0"/>
    <n v="8762.76"/>
    <n v="8762.76"/>
    <n v="8762.76"/>
    <n v="8762.76"/>
    <n v="8762.76"/>
    <n v="8762.76"/>
    <n v="8762.76"/>
    <n v="8762.76"/>
    <n v="8762.76"/>
    <n v="8762.76"/>
    <n v="8762.76"/>
    <n v="8762.76"/>
    <n v="8762.76"/>
    <n v="8762.76"/>
    <n v="8762.76"/>
    <n v="8762.76"/>
    <n v="8762.76"/>
    <n v="8762.76"/>
    <n v="8762.76"/>
    <n v="8762.76"/>
    <n v="8762.76"/>
    <n v="8762.76"/>
    <n v="8762.76"/>
    <n v="8762.76"/>
    <n v="8762.76"/>
  </r>
  <r>
    <s v="IDIndustrialThird Party ContractsProgram Annual BenefitsMarket Potential0"/>
    <x v="1"/>
    <x v="2"/>
    <x v="1"/>
    <x v="8"/>
    <x v="0"/>
    <x v="0"/>
    <n v="0"/>
    <n v="0"/>
    <n v="1723.39"/>
    <n v="2755.26"/>
    <n v="3445.34"/>
    <n v="3446.69"/>
    <n v="3525.05"/>
    <n v="2610.59"/>
    <n v="2303.37"/>
    <n v="2407.0700000000002"/>
    <n v="2519.42"/>
    <n v="2657.57"/>
    <n v="2830.14"/>
    <n v="2977.11"/>
    <n v="3064.11"/>
    <n v="3211.29"/>
    <n v="3375.76"/>
    <n v="3488.8"/>
    <n v="3627.71"/>
    <n v="4024.74"/>
    <n v="3854.26"/>
    <n v="3907.41"/>
    <n v="4038.1"/>
    <n v="4203.3500000000004"/>
    <n v="4454.8900000000003"/>
    <n v="4577.33"/>
    <n v="4708.49"/>
  </r>
  <r>
    <s v="IDIndustrialThird Party ContractsProgram Annual CostsMarket Potential0"/>
    <x v="1"/>
    <x v="2"/>
    <x v="1"/>
    <x v="9"/>
    <x v="0"/>
    <x v="0"/>
    <n v="0"/>
    <n v="0"/>
    <n v="56678.11"/>
    <n v="56903.61"/>
    <n v="57054.18"/>
    <n v="57054.33"/>
    <n v="57054.48"/>
    <n v="57054.63"/>
    <n v="57054.79"/>
    <n v="57054.94"/>
    <n v="57055.09"/>
    <n v="57055.24"/>
    <n v="57055.39"/>
    <n v="57055.55"/>
    <n v="57055.7"/>
    <n v="57055.85"/>
    <n v="57056"/>
    <n v="57056.160000000003"/>
    <n v="57056.31"/>
    <n v="57056.46"/>
    <n v="57056.61"/>
    <n v="57056.77"/>
    <n v="57056.92"/>
    <n v="57057.07"/>
    <n v="57057.23"/>
    <n v="57057.38"/>
    <n v="57057.53"/>
  </r>
  <r>
    <s v="IDResidentialBehavioralParticipantsMarket Potential0"/>
    <x v="1"/>
    <x v="0"/>
    <x v="2"/>
    <x v="0"/>
    <x v="0"/>
    <x v="0"/>
    <n v="0"/>
    <n v="0"/>
    <n v="0"/>
    <n v="0"/>
    <n v="0"/>
    <n v="0"/>
    <n v="0"/>
    <n v="0"/>
    <n v="0"/>
    <n v="0"/>
    <n v="0"/>
    <n v="0"/>
    <n v="0"/>
    <n v="0"/>
    <n v="0"/>
    <n v="0"/>
    <n v="0"/>
    <n v="0"/>
    <n v="0"/>
    <n v="0"/>
    <n v="0"/>
    <n v="0"/>
    <n v="0"/>
    <n v="0"/>
    <n v="0"/>
    <n v="0"/>
    <n v="0"/>
  </r>
  <r>
    <s v="IDResidentialBehavioralNew ParticipantsMarket Potential0"/>
    <x v="1"/>
    <x v="0"/>
    <x v="2"/>
    <x v="1"/>
    <x v="0"/>
    <x v="0"/>
    <n v="0"/>
    <n v="0"/>
    <n v="0"/>
    <n v="0"/>
    <n v="0"/>
    <n v="0"/>
    <n v="0"/>
    <n v="0"/>
    <n v="0"/>
    <n v="0"/>
    <n v="0"/>
    <n v="0"/>
    <n v="0"/>
    <n v="0"/>
    <n v="0"/>
    <n v="0"/>
    <n v="0"/>
    <n v="0"/>
    <n v="0"/>
    <n v="0"/>
    <n v="0"/>
    <n v="0"/>
    <n v="0"/>
    <n v="0"/>
    <n v="0"/>
    <n v="0"/>
    <n v="0"/>
  </r>
  <r>
    <s v="IDResidentialBehavioralSummer Peak Reduction @Meter  (Therms)Market Potential0"/>
    <x v="1"/>
    <x v="0"/>
    <x v="2"/>
    <x v="2"/>
    <x v="0"/>
    <x v="0"/>
    <n v="0"/>
    <n v="0"/>
    <n v="0"/>
    <n v="0"/>
    <n v="0"/>
    <n v="0"/>
    <n v="0"/>
    <n v="0"/>
    <n v="0"/>
    <n v="0"/>
    <n v="0"/>
    <n v="0"/>
    <n v="0"/>
    <n v="0"/>
    <n v="0"/>
    <n v="0"/>
    <n v="0"/>
    <n v="0"/>
    <n v="0"/>
    <n v="0"/>
    <n v="0"/>
    <n v="0"/>
    <n v="0"/>
    <n v="0"/>
    <n v="0"/>
    <n v="0"/>
    <n v="0"/>
  </r>
  <r>
    <s v="IDResidentialBehavioralSummer Peak Reduction @Generation (Therms)Market Potential0"/>
    <x v="1"/>
    <x v="0"/>
    <x v="2"/>
    <x v="3"/>
    <x v="0"/>
    <x v="0"/>
    <n v="0"/>
    <n v="0"/>
    <n v="0"/>
    <n v="0"/>
    <n v="0"/>
    <n v="0"/>
    <n v="0"/>
    <n v="0"/>
    <n v="0"/>
    <n v="0"/>
    <n v="0"/>
    <n v="0"/>
    <n v="0"/>
    <n v="0"/>
    <n v="0"/>
    <n v="0"/>
    <n v="0"/>
    <n v="0"/>
    <n v="0"/>
    <n v="0"/>
    <n v="0"/>
    <n v="0"/>
    <n v="0"/>
    <n v="0"/>
    <n v="0"/>
    <n v="0"/>
    <n v="0"/>
  </r>
  <r>
    <s v="IDResidentialBehavioralWinter Peak Reduction @Meter  (Therms)Market Potential0"/>
    <x v="1"/>
    <x v="0"/>
    <x v="2"/>
    <x v="4"/>
    <x v="0"/>
    <x v="0"/>
    <n v="0"/>
    <n v="0"/>
    <n v="0"/>
    <n v="0"/>
    <n v="0"/>
    <n v="0"/>
    <n v="0"/>
    <n v="0"/>
    <n v="0"/>
    <n v="0"/>
    <n v="0"/>
    <n v="0"/>
    <n v="0"/>
    <n v="0"/>
    <n v="0"/>
    <n v="0"/>
    <n v="0"/>
    <n v="0"/>
    <n v="0"/>
    <n v="0"/>
    <n v="0"/>
    <n v="0"/>
    <n v="0"/>
    <n v="0"/>
    <n v="0"/>
    <n v="0"/>
    <n v="0"/>
  </r>
  <r>
    <s v="IDResidentialBehavioralWinter Peak Reduction @Generation (Therms)Market Potential0"/>
    <x v="1"/>
    <x v="0"/>
    <x v="2"/>
    <x v="5"/>
    <x v="0"/>
    <x v="0"/>
    <n v="0"/>
    <n v="0"/>
    <n v="0"/>
    <n v="0"/>
    <n v="0"/>
    <n v="0"/>
    <n v="0"/>
    <n v="0"/>
    <n v="0"/>
    <n v="0"/>
    <n v="0"/>
    <n v="0"/>
    <n v="0"/>
    <n v="0"/>
    <n v="0"/>
    <n v="0"/>
    <n v="0"/>
    <n v="0"/>
    <n v="0"/>
    <n v="0"/>
    <n v="0"/>
    <n v="0"/>
    <n v="0"/>
    <n v="0"/>
    <n v="0"/>
    <n v="0"/>
    <n v="0"/>
  </r>
  <r>
    <s v="IDResidentialBehavioralIncentive CostsMarket Potential0"/>
    <x v="1"/>
    <x v="0"/>
    <x v="2"/>
    <x v="6"/>
    <x v="0"/>
    <x v="0"/>
    <n v="0"/>
    <n v="0"/>
    <n v="0"/>
    <n v="0"/>
    <n v="0"/>
    <n v="0"/>
    <n v="0"/>
    <n v="0"/>
    <n v="0"/>
    <n v="0"/>
    <n v="0"/>
    <n v="0"/>
    <n v="0"/>
    <n v="0"/>
    <n v="0"/>
    <n v="0"/>
    <n v="0"/>
    <n v="0"/>
    <n v="0"/>
    <n v="0"/>
    <n v="0"/>
    <n v="0"/>
    <n v="0"/>
    <n v="0"/>
    <n v="0"/>
    <n v="0"/>
    <n v="0"/>
  </r>
  <r>
    <s v="IDResidentialBehavioralNon-Incentive CostsMarket Potential0"/>
    <x v="1"/>
    <x v="0"/>
    <x v="2"/>
    <x v="7"/>
    <x v="0"/>
    <x v="0"/>
    <n v="0"/>
    <n v="0"/>
    <n v="0"/>
    <n v="0"/>
    <n v="0"/>
    <n v="0"/>
    <n v="0"/>
    <n v="0"/>
    <n v="0"/>
    <n v="0"/>
    <n v="0"/>
    <n v="0"/>
    <n v="0"/>
    <n v="0"/>
    <n v="0"/>
    <n v="0"/>
    <n v="0"/>
    <n v="0"/>
    <n v="0"/>
    <n v="0"/>
    <n v="0"/>
    <n v="0"/>
    <n v="0"/>
    <n v="0"/>
    <n v="0"/>
    <n v="0"/>
    <n v="0"/>
  </r>
  <r>
    <s v="IDResidentialBehavioralProgram Annual BenefitsMarket Potential0"/>
    <x v="1"/>
    <x v="0"/>
    <x v="2"/>
    <x v="8"/>
    <x v="0"/>
    <x v="0"/>
    <n v="0"/>
    <n v="0"/>
    <n v="0"/>
    <n v="0"/>
    <n v="0"/>
    <n v="0"/>
    <n v="0"/>
    <n v="0"/>
    <n v="0"/>
    <n v="0"/>
    <n v="0"/>
    <n v="0"/>
    <n v="0"/>
    <n v="0"/>
    <n v="0"/>
    <n v="0"/>
    <n v="0"/>
    <n v="0"/>
    <n v="0"/>
    <n v="0"/>
    <n v="0"/>
    <n v="0"/>
    <n v="0"/>
    <n v="0"/>
    <n v="0"/>
    <n v="0"/>
    <n v="0"/>
  </r>
  <r>
    <s v="IDResidentialBehavioralProgram Annual CostsMarket Potential0"/>
    <x v="1"/>
    <x v="0"/>
    <x v="2"/>
    <x v="9"/>
    <x v="0"/>
    <x v="0"/>
    <n v="0"/>
    <n v="0"/>
    <n v="0"/>
    <n v="0"/>
    <n v="0"/>
    <n v="0"/>
    <n v="0"/>
    <n v="0"/>
    <n v="0"/>
    <n v="0"/>
    <n v="0"/>
    <n v="0"/>
    <n v="0"/>
    <n v="0"/>
    <n v="0"/>
    <n v="0"/>
    <n v="0"/>
    <n v="0"/>
    <n v="0"/>
    <n v="0"/>
    <n v="0"/>
    <n v="0"/>
    <n v="0"/>
    <n v="0"/>
    <n v="0"/>
    <n v="0"/>
    <n v="0"/>
  </r>
  <r>
    <s v="IDCommercialBehavioralParticipantsMarket Potential0"/>
    <x v="1"/>
    <x v="1"/>
    <x v="2"/>
    <x v="0"/>
    <x v="0"/>
    <x v="0"/>
    <n v="0"/>
    <n v="0"/>
    <n v="0"/>
    <n v="0"/>
    <n v="0"/>
    <n v="0"/>
    <n v="0"/>
    <n v="0"/>
    <n v="0"/>
    <n v="0"/>
    <n v="0"/>
    <n v="0"/>
    <n v="0"/>
    <n v="0"/>
    <n v="0"/>
    <n v="0"/>
    <n v="0"/>
    <n v="0"/>
    <n v="0"/>
    <n v="0"/>
    <n v="0"/>
    <n v="0"/>
    <n v="0"/>
    <n v="0"/>
    <n v="0"/>
    <n v="0"/>
    <n v="0"/>
  </r>
  <r>
    <s v="IDCommercialBehavioralNew ParticipantsMarket Potential0"/>
    <x v="1"/>
    <x v="1"/>
    <x v="2"/>
    <x v="1"/>
    <x v="0"/>
    <x v="0"/>
    <n v="0"/>
    <n v="0"/>
    <n v="0"/>
    <n v="0"/>
    <n v="0"/>
    <n v="0"/>
    <n v="0"/>
    <n v="0"/>
    <n v="0"/>
    <n v="0"/>
    <n v="0"/>
    <n v="0"/>
    <n v="0"/>
    <n v="0"/>
    <n v="0"/>
    <n v="0"/>
    <n v="0"/>
    <n v="0"/>
    <n v="0"/>
    <n v="0"/>
    <n v="0"/>
    <n v="0"/>
    <n v="0"/>
    <n v="0"/>
    <n v="0"/>
    <n v="0"/>
    <n v="0"/>
  </r>
  <r>
    <s v="IDCommercialBehavioralSummer Peak Reduction @Meter  (Therms)Market Potential0"/>
    <x v="1"/>
    <x v="1"/>
    <x v="2"/>
    <x v="2"/>
    <x v="0"/>
    <x v="0"/>
    <n v="0"/>
    <n v="0"/>
    <n v="0"/>
    <n v="0"/>
    <n v="0"/>
    <n v="0"/>
    <n v="0"/>
    <n v="0"/>
    <n v="0"/>
    <n v="0"/>
    <n v="0"/>
    <n v="0"/>
    <n v="0"/>
    <n v="0"/>
    <n v="0"/>
    <n v="0"/>
    <n v="0"/>
    <n v="0"/>
    <n v="0"/>
    <n v="0"/>
    <n v="0"/>
    <n v="0"/>
    <n v="0"/>
    <n v="0"/>
    <n v="0"/>
    <n v="0"/>
    <n v="0"/>
  </r>
  <r>
    <s v="IDCommercialBehavioralSummer Peak Reduction @Generation (Therms)Market Potential0"/>
    <x v="1"/>
    <x v="1"/>
    <x v="2"/>
    <x v="3"/>
    <x v="0"/>
    <x v="0"/>
    <n v="0"/>
    <n v="0"/>
    <n v="0"/>
    <n v="0"/>
    <n v="0"/>
    <n v="0"/>
    <n v="0"/>
    <n v="0"/>
    <n v="0"/>
    <n v="0"/>
    <n v="0"/>
    <n v="0"/>
    <n v="0"/>
    <n v="0"/>
    <n v="0"/>
    <n v="0"/>
    <n v="0"/>
    <n v="0"/>
    <n v="0"/>
    <n v="0"/>
    <n v="0"/>
    <n v="0"/>
    <n v="0"/>
    <n v="0"/>
    <n v="0"/>
    <n v="0"/>
    <n v="0"/>
  </r>
  <r>
    <s v="IDCommercialBehavioralWinter Peak Reduction @Meter  (Therms)Market Potential0"/>
    <x v="1"/>
    <x v="1"/>
    <x v="2"/>
    <x v="4"/>
    <x v="0"/>
    <x v="0"/>
    <n v="0"/>
    <n v="0"/>
    <n v="0"/>
    <n v="0"/>
    <n v="0"/>
    <n v="0"/>
    <n v="0"/>
    <n v="0"/>
    <n v="0"/>
    <n v="0"/>
    <n v="0"/>
    <n v="0"/>
    <n v="0"/>
    <n v="0"/>
    <n v="0"/>
    <n v="0"/>
    <n v="0"/>
    <n v="0"/>
    <n v="0"/>
    <n v="0"/>
    <n v="0"/>
    <n v="0"/>
    <n v="0"/>
    <n v="0"/>
    <n v="0"/>
    <n v="0"/>
    <n v="0"/>
  </r>
  <r>
    <s v="IDCommercialBehavioralWinter Peak Reduction @Generation (Therms)Market Potential0"/>
    <x v="1"/>
    <x v="1"/>
    <x v="2"/>
    <x v="5"/>
    <x v="0"/>
    <x v="0"/>
    <n v="0"/>
    <n v="0"/>
    <n v="0"/>
    <n v="0"/>
    <n v="0"/>
    <n v="0"/>
    <n v="0"/>
    <n v="0"/>
    <n v="0"/>
    <n v="0"/>
    <n v="0"/>
    <n v="0"/>
    <n v="0"/>
    <n v="0"/>
    <n v="0"/>
    <n v="0"/>
    <n v="0"/>
    <n v="0"/>
    <n v="0"/>
    <n v="0"/>
    <n v="0"/>
    <n v="0"/>
    <n v="0"/>
    <n v="0"/>
    <n v="0"/>
    <n v="0"/>
    <n v="0"/>
  </r>
  <r>
    <s v="IDCommercialBehavioralIncentive CostsMarket Potential0"/>
    <x v="1"/>
    <x v="1"/>
    <x v="2"/>
    <x v="6"/>
    <x v="0"/>
    <x v="0"/>
    <n v="0"/>
    <n v="0"/>
    <n v="0"/>
    <n v="0"/>
    <n v="0"/>
    <n v="0"/>
    <n v="0"/>
    <n v="0"/>
    <n v="0"/>
    <n v="0"/>
    <n v="0"/>
    <n v="0"/>
    <n v="0"/>
    <n v="0"/>
    <n v="0"/>
    <n v="0"/>
    <n v="0"/>
    <n v="0"/>
    <n v="0"/>
    <n v="0"/>
    <n v="0"/>
    <n v="0"/>
    <n v="0"/>
    <n v="0"/>
    <n v="0"/>
    <n v="0"/>
    <n v="0"/>
  </r>
  <r>
    <s v="IDCommercialBehavioralNon-Incentive CostsMarket Potential0"/>
    <x v="1"/>
    <x v="1"/>
    <x v="2"/>
    <x v="7"/>
    <x v="0"/>
    <x v="0"/>
    <n v="0"/>
    <n v="0"/>
    <n v="0"/>
    <n v="0"/>
    <n v="0"/>
    <n v="0"/>
    <n v="0"/>
    <n v="0"/>
    <n v="0"/>
    <n v="0"/>
    <n v="0"/>
    <n v="0"/>
    <n v="0"/>
    <n v="0"/>
    <n v="0"/>
    <n v="0"/>
    <n v="0"/>
    <n v="0"/>
    <n v="0"/>
    <n v="0"/>
    <n v="0"/>
    <n v="0"/>
    <n v="0"/>
    <n v="0"/>
    <n v="0"/>
    <n v="0"/>
    <n v="0"/>
  </r>
  <r>
    <s v="IDCommercialBehavioralProgram Annual BenefitsMarket Potential0"/>
    <x v="1"/>
    <x v="1"/>
    <x v="2"/>
    <x v="8"/>
    <x v="0"/>
    <x v="0"/>
    <n v="0"/>
    <n v="0"/>
    <n v="0"/>
    <n v="0"/>
    <n v="0"/>
    <n v="0"/>
    <n v="0"/>
    <n v="0"/>
    <n v="0"/>
    <n v="0"/>
    <n v="0"/>
    <n v="0"/>
    <n v="0"/>
    <n v="0"/>
    <n v="0"/>
    <n v="0"/>
    <n v="0"/>
    <n v="0"/>
    <n v="0"/>
    <n v="0"/>
    <n v="0"/>
    <n v="0"/>
    <n v="0"/>
    <n v="0"/>
    <n v="0"/>
    <n v="0"/>
    <n v="0"/>
  </r>
  <r>
    <s v="IDCommercialBehavioralProgram Annual CostsMarket Potential0"/>
    <x v="1"/>
    <x v="1"/>
    <x v="2"/>
    <x v="9"/>
    <x v="0"/>
    <x v="0"/>
    <n v="0"/>
    <n v="0"/>
    <n v="0"/>
    <n v="0"/>
    <n v="0"/>
    <n v="0"/>
    <n v="0"/>
    <n v="0"/>
    <n v="0"/>
    <n v="0"/>
    <n v="0"/>
    <n v="0"/>
    <n v="0"/>
    <n v="0"/>
    <n v="0"/>
    <n v="0"/>
    <n v="0"/>
    <n v="0"/>
    <n v="0"/>
    <n v="0"/>
    <n v="0"/>
    <n v="0"/>
    <n v="0"/>
    <n v="0"/>
    <n v="0"/>
    <n v="0"/>
    <n v="0"/>
  </r>
  <r>
    <s v="IDResidentialTime-of-UseParticipantsMarket Potential0"/>
    <x v="1"/>
    <x v="0"/>
    <x v="3"/>
    <x v="0"/>
    <x v="0"/>
    <x v="0"/>
    <n v="0"/>
    <n v="0"/>
    <n v="0"/>
    <n v="0"/>
    <n v="0"/>
    <n v="0"/>
    <n v="0"/>
    <n v="0"/>
    <n v="0"/>
    <n v="0"/>
    <n v="0"/>
    <n v="0"/>
    <n v="0"/>
    <n v="0"/>
    <n v="0"/>
    <n v="0"/>
    <n v="0"/>
    <n v="0"/>
    <n v="0"/>
    <n v="0"/>
    <n v="0"/>
    <n v="0"/>
    <n v="0"/>
    <n v="0"/>
    <n v="0"/>
    <n v="0"/>
    <n v="0"/>
  </r>
  <r>
    <s v="IDResidentialTime-of-UseNew ParticipantsMarket Potential0"/>
    <x v="1"/>
    <x v="0"/>
    <x v="3"/>
    <x v="1"/>
    <x v="0"/>
    <x v="0"/>
    <n v="0"/>
    <n v="0"/>
    <n v="0"/>
    <n v="0"/>
    <n v="0"/>
    <n v="0"/>
    <n v="0"/>
    <n v="0"/>
    <n v="0"/>
    <n v="0"/>
    <n v="0"/>
    <n v="0"/>
    <n v="0"/>
    <n v="0"/>
    <n v="0"/>
    <n v="0"/>
    <n v="0"/>
    <n v="0"/>
    <n v="0"/>
    <n v="0"/>
    <n v="0"/>
    <n v="0"/>
    <n v="0"/>
    <n v="0"/>
    <n v="0"/>
    <n v="0"/>
    <n v="0"/>
  </r>
  <r>
    <s v="IDResidentialTime-of-UseSummer Peak Reduction @Meter  (Therms)Market Potential0"/>
    <x v="1"/>
    <x v="0"/>
    <x v="3"/>
    <x v="2"/>
    <x v="0"/>
    <x v="0"/>
    <n v="0"/>
    <n v="0"/>
    <n v="0"/>
    <n v="0"/>
    <n v="0"/>
    <n v="0"/>
    <n v="0"/>
    <n v="0"/>
    <n v="0"/>
    <n v="0"/>
    <n v="0"/>
    <n v="0"/>
    <n v="0"/>
    <n v="0"/>
    <n v="0"/>
    <n v="0"/>
    <n v="0"/>
    <n v="0"/>
    <n v="0"/>
    <n v="0"/>
    <n v="0"/>
    <n v="0"/>
    <n v="0"/>
    <n v="0"/>
    <n v="0"/>
    <n v="0"/>
    <n v="0"/>
  </r>
  <r>
    <s v="IDResidentialTime-of-UseSummer Peak Reduction @Generation (Therms)Market Potential0"/>
    <x v="1"/>
    <x v="0"/>
    <x v="3"/>
    <x v="3"/>
    <x v="0"/>
    <x v="0"/>
    <n v="0"/>
    <n v="0"/>
    <n v="0"/>
    <n v="0"/>
    <n v="0"/>
    <n v="0"/>
    <n v="0"/>
    <n v="0"/>
    <n v="0"/>
    <n v="0"/>
    <n v="0"/>
    <n v="0"/>
    <n v="0"/>
    <n v="0"/>
    <n v="0"/>
    <n v="0"/>
    <n v="0"/>
    <n v="0"/>
    <n v="0"/>
    <n v="0"/>
    <n v="0"/>
    <n v="0"/>
    <n v="0"/>
    <n v="0"/>
    <n v="0"/>
    <n v="0"/>
    <n v="0"/>
  </r>
  <r>
    <s v="IDResidentialTime-of-UseWinter Peak Reduction @Meter  (Therms)Market Potential0"/>
    <x v="1"/>
    <x v="0"/>
    <x v="3"/>
    <x v="4"/>
    <x v="0"/>
    <x v="0"/>
    <n v="0"/>
    <n v="0"/>
    <n v="0"/>
    <n v="0"/>
    <n v="0"/>
    <n v="0"/>
    <n v="0"/>
    <n v="0"/>
    <n v="0"/>
    <n v="0"/>
    <n v="0"/>
    <n v="0"/>
    <n v="0"/>
    <n v="0"/>
    <n v="0"/>
    <n v="0"/>
    <n v="0"/>
    <n v="0"/>
    <n v="0"/>
    <n v="0"/>
    <n v="0"/>
    <n v="0"/>
    <n v="0"/>
    <n v="0"/>
    <n v="0"/>
    <n v="0"/>
    <n v="0"/>
  </r>
  <r>
    <s v="IDResidentialTime-of-UseWinter Peak Reduction @Generation (Therms)Market Potential0"/>
    <x v="1"/>
    <x v="0"/>
    <x v="3"/>
    <x v="5"/>
    <x v="0"/>
    <x v="0"/>
    <n v="0"/>
    <n v="0"/>
    <n v="0"/>
    <n v="0"/>
    <n v="0"/>
    <n v="0"/>
    <n v="0"/>
    <n v="0"/>
    <n v="0"/>
    <n v="0"/>
    <n v="0"/>
    <n v="0"/>
    <n v="0"/>
    <n v="0"/>
    <n v="0"/>
    <n v="0"/>
    <n v="0"/>
    <n v="0"/>
    <n v="0"/>
    <n v="0"/>
    <n v="0"/>
    <n v="0"/>
    <n v="0"/>
    <n v="0"/>
    <n v="0"/>
    <n v="0"/>
    <n v="0"/>
  </r>
  <r>
    <s v="IDResidentialTime-of-UseIncentive CostsMarket Potential0"/>
    <x v="1"/>
    <x v="0"/>
    <x v="3"/>
    <x v="6"/>
    <x v="0"/>
    <x v="0"/>
    <n v="0"/>
    <n v="0"/>
    <n v="0"/>
    <n v="0"/>
    <n v="0"/>
    <n v="0"/>
    <n v="0"/>
    <n v="0"/>
    <n v="0"/>
    <n v="0"/>
    <n v="0"/>
    <n v="0"/>
    <n v="0"/>
    <n v="0"/>
    <n v="0"/>
    <n v="0"/>
    <n v="0"/>
    <n v="0"/>
    <n v="0"/>
    <n v="0"/>
    <n v="0"/>
    <n v="0"/>
    <n v="0"/>
    <n v="0"/>
    <n v="0"/>
    <n v="0"/>
    <n v="0"/>
  </r>
  <r>
    <s v="IDResidentialTime-of-UseNon-Incentive CostsMarket Potential0"/>
    <x v="1"/>
    <x v="0"/>
    <x v="3"/>
    <x v="7"/>
    <x v="0"/>
    <x v="0"/>
    <n v="0"/>
    <n v="0"/>
    <n v="0"/>
    <n v="0"/>
    <n v="0"/>
    <n v="0"/>
    <n v="0"/>
    <n v="0"/>
    <n v="0"/>
    <n v="0"/>
    <n v="0"/>
    <n v="0"/>
    <n v="0"/>
    <n v="0"/>
    <n v="0"/>
    <n v="0"/>
    <n v="0"/>
    <n v="0"/>
    <n v="0"/>
    <n v="0"/>
    <n v="0"/>
    <n v="0"/>
    <n v="0"/>
    <n v="0"/>
    <n v="0"/>
    <n v="0"/>
    <n v="0"/>
  </r>
  <r>
    <s v="IDResidentialTime-of-UseProgram Annual BenefitsMarket Potential0"/>
    <x v="1"/>
    <x v="0"/>
    <x v="3"/>
    <x v="8"/>
    <x v="0"/>
    <x v="0"/>
    <n v="0"/>
    <n v="0"/>
    <n v="0"/>
    <n v="0"/>
    <n v="0"/>
    <n v="0"/>
    <n v="0"/>
    <n v="0"/>
    <n v="0"/>
    <n v="0"/>
    <n v="0"/>
    <n v="0"/>
    <n v="0"/>
    <n v="0"/>
    <n v="0"/>
    <n v="0"/>
    <n v="0"/>
    <n v="0"/>
    <n v="0"/>
    <n v="0"/>
    <n v="0"/>
    <n v="0"/>
    <n v="0"/>
    <n v="0"/>
    <n v="0"/>
    <n v="0"/>
    <n v="0"/>
  </r>
  <r>
    <s v="IDResidentialTime-of-UseProgram Annual CostsMarket Potential0"/>
    <x v="1"/>
    <x v="0"/>
    <x v="3"/>
    <x v="9"/>
    <x v="0"/>
    <x v="0"/>
    <n v="0"/>
    <n v="0"/>
    <n v="0"/>
    <n v="0"/>
    <n v="0"/>
    <n v="0"/>
    <n v="0"/>
    <n v="0"/>
    <n v="0"/>
    <n v="0"/>
    <n v="0"/>
    <n v="0"/>
    <n v="0"/>
    <n v="0"/>
    <n v="0"/>
    <n v="0"/>
    <n v="0"/>
    <n v="0"/>
    <n v="0"/>
    <n v="0"/>
    <n v="0"/>
    <n v="0"/>
    <n v="0"/>
    <n v="0"/>
    <n v="0"/>
    <n v="0"/>
    <n v="0"/>
  </r>
  <r>
    <s v="IDCommercialTime-of-UseParticipantsMarket Potential0"/>
    <x v="1"/>
    <x v="1"/>
    <x v="3"/>
    <x v="0"/>
    <x v="0"/>
    <x v="0"/>
    <n v="0"/>
    <n v="0"/>
    <n v="0"/>
    <n v="0"/>
    <n v="0"/>
    <n v="0"/>
    <n v="0"/>
    <n v="0"/>
    <n v="0"/>
    <n v="0"/>
    <n v="0"/>
    <n v="0"/>
    <n v="0"/>
    <n v="0"/>
    <n v="0"/>
    <n v="0"/>
    <n v="0"/>
    <n v="0"/>
    <n v="0"/>
    <n v="0"/>
    <n v="0"/>
    <n v="0"/>
    <n v="0"/>
    <n v="0"/>
    <n v="0"/>
    <n v="0"/>
    <n v="0"/>
  </r>
  <r>
    <s v="IDCommercialTime-of-UseNew ParticipantsMarket Potential0"/>
    <x v="1"/>
    <x v="1"/>
    <x v="3"/>
    <x v="1"/>
    <x v="0"/>
    <x v="0"/>
    <n v="0"/>
    <n v="0"/>
    <n v="0"/>
    <n v="0"/>
    <n v="0"/>
    <n v="0"/>
    <n v="0"/>
    <n v="0"/>
    <n v="0"/>
    <n v="0"/>
    <n v="0"/>
    <n v="0"/>
    <n v="0"/>
    <n v="0"/>
    <n v="0"/>
    <n v="0"/>
    <n v="0"/>
    <n v="0"/>
    <n v="0"/>
    <n v="0"/>
    <n v="0"/>
    <n v="0"/>
    <n v="0"/>
    <n v="0"/>
    <n v="0"/>
    <n v="0"/>
    <n v="0"/>
  </r>
  <r>
    <s v="IDCommercialTime-of-UseSummer Peak Reduction @Meter  (Therms)Market Potential0"/>
    <x v="1"/>
    <x v="1"/>
    <x v="3"/>
    <x v="2"/>
    <x v="0"/>
    <x v="0"/>
    <n v="0"/>
    <n v="0"/>
    <n v="0"/>
    <n v="0"/>
    <n v="0"/>
    <n v="0"/>
    <n v="0"/>
    <n v="0"/>
    <n v="0"/>
    <n v="0"/>
    <n v="0"/>
    <n v="0"/>
    <n v="0"/>
    <n v="0"/>
    <n v="0"/>
    <n v="0"/>
    <n v="0"/>
    <n v="0"/>
    <n v="0"/>
    <n v="0"/>
    <n v="0"/>
    <n v="0"/>
    <n v="0"/>
    <n v="0"/>
    <n v="0"/>
    <n v="0"/>
    <n v="0"/>
  </r>
  <r>
    <s v="IDCommercialTime-of-UseSummer Peak Reduction @Generation (Therms)Market Potential0"/>
    <x v="1"/>
    <x v="1"/>
    <x v="3"/>
    <x v="3"/>
    <x v="0"/>
    <x v="0"/>
    <n v="0"/>
    <n v="0"/>
    <n v="0"/>
    <n v="0"/>
    <n v="0"/>
    <n v="0"/>
    <n v="0"/>
    <n v="0"/>
    <n v="0"/>
    <n v="0"/>
    <n v="0"/>
    <n v="0"/>
    <n v="0"/>
    <n v="0"/>
    <n v="0"/>
    <n v="0"/>
    <n v="0"/>
    <n v="0"/>
    <n v="0"/>
    <n v="0"/>
    <n v="0"/>
    <n v="0"/>
    <n v="0"/>
    <n v="0"/>
    <n v="0"/>
    <n v="0"/>
    <n v="0"/>
  </r>
  <r>
    <s v="IDCommercialTime-of-UseWinter Peak Reduction @Meter  (Therms)Market Potential0"/>
    <x v="1"/>
    <x v="1"/>
    <x v="3"/>
    <x v="4"/>
    <x v="0"/>
    <x v="0"/>
    <n v="0"/>
    <n v="0"/>
    <n v="0"/>
    <n v="0"/>
    <n v="0"/>
    <n v="0"/>
    <n v="0"/>
    <n v="0"/>
    <n v="0"/>
    <n v="0"/>
    <n v="0"/>
    <n v="0"/>
    <n v="0"/>
    <n v="0"/>
    <n v="0"/>
    <n v="0"/>
    <n v="0"/>
    <n v="0"/>
    <n v="0"/>
    <n v="0"/>
    <n v="0"/>
    <n v="0"/>
    <n v="0"/>
    <n v="0"/>
    <n v="0"/>
    <n v="0"/>
    <n v="0"/>
  </r>
  <r>
    <s v="IDCommercialTime-of-UseWinter Peak Reduction @Generation (Therms)Market Potential0"/>
    <x v="1"/>
    <x v="1"/>
    <x v="3"/>
    <x v="5"/>
    <x v="0"/>
    <x v="0"/>
    <n v="0"/>
    <n v="0"/>
    <n v="0"/>
    <n v="0"/>
    <n v="0"/>
    <n v="0"/>
    <n v="0"/>
    <n v="0"/>
    <n v="0"/>
    <n v="0"/>
    <n v="0"/>
    <n v="0"/>
    <n v="0"/>
    <n v="0"/>
    <n v="0"/>
    <n v="0"/>
    <n v="0"/>
    <n v="0"/>
    <n v="0"/>
    <n v="0"/>
    <n v="0"/>
    <n v="0"/>
    <n v="0"/>
    <n v="0"/>
    <n v="0"/>
    <n v="0"/>
    <n v="0"/>
  </r>
  <r>
    <s v="IDCommercialTime-of-UseIncentive CostsMarket Potential0"/>
    <x v="1"/>
    <x v="1"/>
    <x v="3"/>
    <x v="6"/>
    <x v="0"/>
    <x v="0"/>
    <n v="0"/>
    <n v="0"/>
    <n v="0"/>
    <n v="0"/>
    <n v="0"/>
    <n v="0"/>
    <n v="0"/>
    <n v="0"/>
    <n v="0"/>
    <n v="0"/>
    <n v="0"/>
    <n v="0"/>
    <n v="0"/>
    <n v="0"/>
    <n v="0"/>
    <n v="0"/>
    <n v="0"/>
    <n v="0"/>
    <n v="0"/>
    <n v="0"/>
    <n v="0"/>
    <n v="0"/>
    <n v="0"/>
    <n v="0"/>
    <n v="0"/>
    <n v="0"/>
    <n v="0"/>
  </r>
  <r>
    <s v="IDCommercialTime-of-UseNon-Incentive CostsMarket Potential0"/>
    <x v="1"/>
    <x v="1"/>
    <x v="3"/>
    <x v="7"/>
    <x v="0"/>
    <x v="0"/>
    <n v="0"/>
    <n v="0"/>
    <n v="0"/>
    <n v="0"/>
    <n v="0"/>
    <n v="0"/>
    <n v="0"/>
    <n v="0"/>
    <n v="0"/>
    <n v="0"/>
    <n v="0"/>
    <n v="0"/>
    <n v="0"/>
    <n v="0"/>
    <n v="0"/>
    <n v="0"/>
    <n v="0"/>
    <n v="0"/>
    <n v="0"/>
    <n v="0"/>
    <n v="0"/>
    <n v="0"/>
    <n v="0"/>
    <n v="0"/>
    <n v="0"/>
    <n v="0"/>
    <n v="0"/>
  </r>
  <r>
    <s v="IDCommercialTime-of-UseProgram Annual BenefitsMarket Potential0"/>
    <x v="1"/>
    <x v="1"/>
    <x v="3"/>
    <x v="8"/>
    <x v="0"/>
    <x v="0"/>
    <n v="0"/>
    <n v="0"/>
    <n v="0"/>
    <n v="0"/>
    <n v="0"/>
    <n v="0"/>
    <n v="0"/>
    <n v="0"/>
    <n v="0"/>
    <n v="0"/>
    <n v="0"/>
    <n v="0"/>
    <n v="0"/>
    <n v="0"/>
    <n v="0"/>
    <n v="0"/>
    <n v="0"/>
    <n v="0"/>
    <n v="0"/>
    <n v="0"/>
    <n v="0"/>
    <n v="0"/>
    <n v="0"/>
    <n v="0"/>
    <n v="0"/>
    <n v="0"/>
    <n v="0"/>
  </r>
  <r>
    <s v="IDCommercialTime-of-UseProgram Annual CostsMarket Potential0"/>
    <x v="1"/>
    <x v="1"/>
    <x v="3"/>
    <x v="9"/>
    <x v="0"/>
    <x v="0"/>
    <n v="0"/>
    <n v="0"/>
    <n v="0"/>
    <n v="0"/>
    <n v="0"/>
    <n v="0"/>
    <n v="0"/>
    <n v="0"/>
    <n v="0"/>
    <n v="0"/>
    <n v="0"/>
    <n v="0"/>
    <n v="0"/>
    <n v="0"/>
    <n v="0"/>
    <n v="0"/>
    <n v="0"/>
    <n v="0"/>
    <n v="0"/>
    <n v="0"/>
    <n v="0"/>
    <n v="0"/>
    <n v="0"/>
    <n v="0"/>
    <n v="0"/>
    <n v="0"/>
    <n v="0"/>
  </r>
  <r>
    <s v="IDIndustrialTime-of-UseParticipantsMarket Potential0"/>
    <x v="1"/>
    <x v="2"/>
    <x v="3"/>
    <x v="0"/>
    <x v="0"/>
    <x v="0"/>
    <n v="0"/>
    <n v="0"/>
    <n v="0"/>
    <n v="0"/>
    <n v="0"/>
    <n v="0"/>
    <n v="0"/>
    <n v="0"/>
    <n v="0"/>
    <n v="0"/>
    <n v="0"/>
    <n v="0"/>
    <n v="0"/>
    <n v="0"/>
    <n v="0"/>
    <n v="0"/>
    <n v="0"/>
    <n v="0"/>
    <n v="0"/>
    <n v="0"/>
    <n v="0"/>
    <n v="0"/>
    <n v="0"/>
    <n v="0"/>
    <n v="0"/>
    <n v="0"/>
    <n v="0"/>
  </r>
  <r>
    <s v="IDIndustrialTime-of-UseNew ParticipantsMarket Potential0"/>
    <x v="1"/>
    <x v="2"/>
    <x v="3"/>
    <x v="1"/>
    <x v="0"/>
    <x v="0"/>
    <n v="0"/>
    <n v="0"/>
    <n v="0"/>
    <n v="0"/>
    <n v="0"/>
    <n v="0"/>
    <n v="0"/>
    <n v="0"/>
    <n v="0"/>
    <n v="0"/>
    <n v="0"/>
    <n v="0"/>
    <n v="0"/>
    <n v="0"/>
    <n v="0"/>
    <n v="0"/>
    <n v="0"/>
    <n v="0"/>
    <n v="0"/>
    <n v="0"/>
    <n v="0"/>
    <n v="0"/>
    <n v="0"/>
    <n v="0"/>
    <n v="0"/>
    <n v="0"/>
    <n v="0"/>
  </r>
  <r>
    <s v="IDIndustrialTime-of-UseSummer Peak Reduction @Meter  (Therms)Market Potential0"/>
    <x v="1"/>
    <x v="2"/>
    <x v="3"/>
    <x v="2"/>
    <x v="0"/>
    <x v="0"/>
    <n v="0"/>
    <n v="0"/>
    <n v="0"/>
    <n v="0"/>
    <n v="0"/>
    <n v="0"/>
    <n v="0"/>
    <n v="0"/>
    <n v="0"/>
    <n v="0"/>
    <n v="0"/>
    <n v="0"/>
    <n v="0"/>
    <n v="0"/>
    <n v="0"/>
    <n v="0"/>
    <n v="0"/>
    <n v="0"/>
    <n v="0"/>
    <n v="0"/>
    <n v="0"/>
    <n v="0"/>
    <n v="0"/>
    <n v="0"/>
    <n v="0"/>
    <n v="0"/>
    <n v="0"/>
  </r>
  <r>
    <s v="IDIndustrialTime-of-UseSummer Peak Reduction @Generation (Therms)Market Potential0"/>
    <x v="1"/>
    <x v="2"/>
    <x v="3"/>
    <x v="3"/>
    <x v="0"/>
    <x v="0"/>
    <n v="0"/>
    <n v="0"/>
    <n v="0"/>
    <n v="0"/>
    <n v="0"/>
    <n v="0"/>
    <n v="0"/>
    <n v="0"/>
    <n v="0"/>
    <n v="0"/>
    <n v="0"/>
    <n v="0"/>
    <n v="0"/>
    <n v="0"/>
    <n v="0"/>
    <n v="0"/>
    <n v="0"/>
    <n v="0"/>
    <n v="0"/>
    <n v="0"/>
    <n v="0"/>
    <n v="0"/>
    <n v="0"/>
    <n v="0"/>
    <n v="0"/>
    <n v="0"/>
    <n v="0"/>
  </r>
  <r>
    <s v="IDIndustrialTime-of-UseWinter Peak Reduction @Meter  (Therms)Market Potential0"/>
    <x v="1"/>
    <x v="2"/>
    <x v="3"/>
    <x v="4"/>
    <x v="0"/>
    <x v="0"/>
    <n v="0"/>
    <n v="0"/>
    <n v="0"/>
    <n v="0"/>
    <n v="0"/>
    <n v="0"/>
    <n v="0"/>
    <n v="0"/>
    <n v="0"/>
    <n v="0"/>
    <n v="0"/>
    <n v="0"/>
    <n v="0"/>
    <n v="0"/>
    <n v="0"/>
    <n v="0"/>
    <n v="0"/>
    <n v="0"/>
    <n v="0"/>
    <n v="0"/>
    <n v="0"/>
    <n v="0"/>
    <n v="0"/>
    <n v="0"/>
    <n v="0"/>
    <n v="0"/>
    <n v="0"/>
  </r>
  <r>
    <s v="IDIndustrialTime-of-UseWinter Peak Reduction @Generation (Therms)Market Potential0"/>
    <x v="1"/>
    <x v="2"/>
    <x v="3"/>
    <x v="5"/>
    <x v="0"/>
    <x v="0"/>
    <n v="0"/>
    <n v="0"/>
    <n v="0"/>
    <n v="0"/>
    <n v="0"/>
    <n v="0"/>
    <n v="0"/>
    <n v="0"/>
    <n v="0"/>
    <n v="0"/>
    <n v="0"/>
    <n v="0"/>
    <n v="0"/>
    <n v="0"/>
    <n v="0"/>
    <n v="0"/>
    <n v="0"/>
    <n v="0"/>
    <n v="0"/>
    <n v="0"/>
    <n v="0"/>
    <n v="0"/>
    <n v="0"/>
    <n v="0"/>
    <n v="0"/>
    <n v="0"/>
    <n v="0"/>
  </r>
  <r>
    <s v="IDIndustrialTime-of-UseIncentive CostsMarket Potential0"/>
    <x v="1"/>
    <x v="2"/>
    <x v="3"/>
    <x v="6"/>
    <x v="0"/>
    <x v="0"/>
    <n v="0"/>
    <n v="0"/>
    <n v="0"/>
    <n v="0"/>
    <n v="0"/>
    <n v="0"/>
    <n v="0"/>
    <n v="0"/>
    <n v="0"/>
    <n v="0"/>
    <n v="0"/>
    <n v="0"/>
    <n v="0"/>
    <n v="0"/>
    <n v="0"/>
    <n v="0"/>
    <n v="0"/>
    <n v="0"/>
    <n v="0"/>
    <n v="0"/>
    <n v="0"/>
    <n v="0"/>
    <n v="0"/>
    <n v="0"/>
    <n v="0"/>
    <n v="0"/>
    <n v="0"/>
  </r>
  <r>
    <s v="IDIndustrialTime-of-UseNon-Incentive CostsMarket Potential0"/>
    <x v="1"/>
    <x v="2"/>
    <x v="3"/>
    <x v="7"/>
    <x v="0"/>
    <x v="0"/>
    <n v="0"/>
    <n v="0"/>
    <n v="0"/>
    <n v="0"/>
    <n v="0"/>
    <n v="0"/>
    <n v="0"/>
    <n v="0"/>
    <n v="0"/>
    <n v="0"/>
    <n v="0"/>
    <n v="0"/>
    <n v="0"/>
    <n v="0"/>
    <n v="0"/>
    <n v="0"/>
    <n v="0"/>
    <n v="0"/>
    <n v="0"/>
    <n v="0"/>
    <n v="0"/>
    <n v="0"/>
    <n v="0"/>
    <n v="0"/>
    <n v="0"/>
    <n v="0"/>
    <n v="0"/>
  </r>
  <r>
    <s v="IDIndustrialTime-of-UseProgram Annual BenefitsMarket Potential0"/>
    <x v="1"/>
    <x v="2"/>
    <x v="3"/>
    <x v="8"/>
    <x v="0"/>
    <x v="0"/>
    <n v="0"/>
    <n v="0"/>
    <n v="0"/>
    <n v="0"/>
    <n v="0"/>
    <n v="0"/>
    <n v="0"/>
    <n v="0"/>
    <n v="0"/>
    <n v="0"/>
    <n v="0"/>
    <n v="0"/>
    <n v="0"/>
    <n v="0"/>
    <n v="0"/>
    <n v="0"/>
    <n v="0"/>
    <n v="0"/>
    <n v="0"/>
    <n v="0"/>
    <n v="0"/>
    <n v="0"/>
    <n v="0"/>
    <n v="0"/>
    <n v="0"/>
    <n v="0"/>
    <n v="0"/>
  </r>
  <r>
    <s v="IDIndustrialTime-of-UseProgram Annual CostsMarket Potential0"/>
    <x v="1"/>
    <x v="2"/>
    <x v="3"/>
    <x v="9"/>
    <x v="0"/>
    <x v="0"/>
    <n v="0"/>
    <n v="0"/>
    <n v="0"/>
    <n v="0"/>
    <n v="0"/>
    <n v="0"/>
    <n v="0"/>
    <n v="0"/>
    <n v="0"/>
    <n v="0"/>
    <n v="0"/>
    <n v="0"/>
    <n v="0"/>
    <n v="0"/>
    <n v="0"/>
    <n v="0"/>
    <n v="0"/>
    <n v="0"/>
    <n v="0"/>
    <n v="0"/>
    <n v="0"/>
    <n v="0"/>
    <n v="0"/>
    <n v="0"/>
    <n v="0"/>
    <n v="0"/>
    <n v="0"/>
  </r>
  <r>
    <s v="IDResidentialVariable Peak PricingParticipantsMarket Potential0"/>
    <x v="1"/>
    <x v="0"/>
    <x v="4"/>
    <x v="0"/>
    <x v="0"/>
    <x v="0"/>
    <n v="0"/>
    <n v="0"/>
    <n v="0"/>
    <n v="0"/>
    <n v="0"/>
    <n v="0"/>
    <n v="0"/>
    <n v="0"/>
    <n v="0"/>
    <n v="0"/>
    <n v="0"/>
    <n v="0"/>
    <n v="0"/>
    <n v="0"/>
    <n v="0"/>
    <n v="0"/>
    <n v="0"/>
    <n v="0"/>
    <n v="0"/>
    <n v="0"/>
    <n v="0"/>
    <n v="0"/>
    <n v="0"/>
    <n v="0"/>
    <n v="0"/>
    <n v="0"/>
    <n v="0"/>
  </r>
  <r>
    <s v="IDResidentialVariable Peak PricingNew ParticipantsMarket Potential0"/>
    <x v="1"/>
    <x v="0"/>
    <x v="4"/>
    <x v="1"/>
    <x v="0"/>
    <x v="0"/>
    <n v="0"/>
    <n v="0"/>
    <n v="0"/>
    <n v="0"/>
    <n v="0"/>
    <n v="0"/>
    <n v="0"/>
    <n v="0"/>
    <n v="0"/>
    <n v="0"/>
    <n v="0"/>
    <n v="0"/>
    <n v="0"/>
    <n v="0"/>
    <n v="0"/>
    <n v="0"/>
    <n v="0"/>
    <n v="0"/>
    <n v="0"/>
    <n v="0"/>
    <n v="0"/>
    <n v="0"/>
    <n v="0"/>
    <n v="0"/>
    <n v="0"/>
    <n v="0"/>
    <n v="0"/>
  </r>
  <r>
    <s v="IDResidentialVariable Peak PricingSummer Peak Reduction @Meter  (Therms)Market Potential0"/>
    <x v="1"/>
    <x v="0"/>
    <x v="4"/>
    <x v="2"/>
    <x v="0"/>
    <x v="0"/>
    <n v="0"/>
    <n v="0"/>
    <n v="0"/>
    <n v="0"/>
    <n v="0"/>
    <n v="0"/>
    <n v="0"/>
    <n v="0"/>
    <n v="0"/>
    <n v="0"/>
    <n v="0"/>
    <n v="0"/>
    <n v="0"/>
    <n v="0"/>
    <n v="0"/>
    <n v="0"/>
    <n v="0"/>
    <n v="0"/>
    <n v="0"/>
    <n v="0"/>
    <n v="0"/>
    <n v="0"/>
    <n v="0"/>
    <n v="0"/>
    <n v="0"/>
    <n v="0"/>
    <n v="0"/>
  </r>
  <r>
    <s v="IDResidentialVariable Peak PricingSummer Peak Reduction @Generation (Therms)Market Potential0"/>
    <x v="1"/>
    <x v="0"/>
    <x v="4"/>
    <x v="3"/>
    <x v="0"/>
    <x v="0"/>
    <n v="0"/>
    <n v="0"/>
    <n v="0"/>
    <n v="0"/>
    <n v="0"/>
    <n v="0"/>
    <n v="0"/>
    <n v="0"/>
    <n v="0"/>
    <n v="0"/>
    <n v="0"/>
    <n v="0"/>
    <n v="0"/>
    <n v="0"/>
    <n v="0"/>
    <n v="0"/>
    <n v="0"/>
    <n v="0"/>
    <n v="0"/>
    <n v="0"/>
    <n v="0"/>
    <n v="0"/>
    <n v="0"/>
    <n v="0"/>
    <n v="0"/>
    <n v="0"/>
    <n v="0"/>
  </r>
  <r>
    <s v="IDResidentialVariable Peak PricingWinter Peak Reduction @Meter  (Therms)Market Potential0"/>
    <x v="1"/>
    <x v="0"/>
    <x v="4"/>
    <x v="4"/>
    <x v="0"/>
    <x v="0"/>
    <n v="0"/>
    <n v="0"/>
    <n v="0"/>
    <n v="0"/>
    <n v="0"/>
    <n v="0"/>
    <n v="0"/>
    <n v="0"/>
    <n v="0"/>
    <n v="0"/>
    <n v="0"/>
    <n v="0"/>
    <n v="0"/>
    <n v="0"/>
    <n v="0"/>
    <n v="0"/>
    <n v="0"/>
    <n v="0"/>
    <n v="0"/>
    <n v="0"/>
    <n v="0"/>
    <n v="0"/>
    <n v="0"/>
    <n v="0"/>
    <n v="0"/>
    <n v="0"/>
    <n v="0"/>
  </r>
  <r>
    <s v="IDResidentialVariable Peak PricingWinter Peak Reduction @Generation (Therms)Market Potential0"/>
    <x v="1"/>
    <x v="0"/>
    <x v="4"/>
    <x v="5"/>
    <x v="0"/>
    <x v="0"/>
    <n v="0"/>
    <n v="0"/>
    <n v="0"/>
    <n v="0"/>
    <n v="0"/>
    <n v="0"/>
    <n v="0"/>
    <n v="0"/>
    <n v="0"/>
    <n v="0"/>
    <n v="0"/>
    <n v="0"/>
    <n v="0"/>
    <n v="0"/>
    <n v="0"/>
    <n v="0"/>
    <n v="0"/>
    <n v="0"/>
    <n v="0"/>
    <n v="0"/>
    <n v="0"/>
    <n v="0"/>
    <n v="0"/>
    <n v="0"/>
    <n v="0"/>
    <n v="0"/>
    <n v="0"/>
  </r>
  <r>
    <s v="IDResidentialVariable Peak PricingIncentive CostsMarket Potential0"/>
    <x v="1"/>
    <x v="0"/>
    <x v="4"/>
    <x v="6"/>
    <x v="0"/>
    <x v="0"/>
    <n v="0"/>
    <n v="0"/>
    <n v="0"/>
    <n v="0"/>
    <n v="0"/>
    <n v="0"/>
    <n v="0"/>
    <n v="0"/>
    <n v="0"/>
    <n v="0"/>
    <n v="0"/>
    <n v="0"/>
    <n v="0"/>
    <n v="0"/>
    <n v="0"/>
    <n v="0"/>
    <n v="0"/>
    <n v="0"/>
    <n v="0"/>
    <n v="0"/>
    <n v="0"/>
    <n v="0"/>
    <n v="0"/>
    <n v="0"/>
    <n v="0"/>
    <n v="0"/>
    <n v="0"/>
  </r>
  <r>
    <s v="IDResidentialVariable Peak PricingNon-Incentive CostsMarket Potential0"/>
    <x v="1"/>
    <x v="0"/>
    <x v="4"/>
    <x v="7"/>
    <x v="0"/>
    <x v="0"/>
    <n v="0"/>
    <n v="0"/>
    <n v="0"/>
    <n v="0"/>
    <n v="0"/>
    <n v="0"/>
    <n v="0"/>
    <n v="0"/>
    <n v="0"/>
    <n v="0"/>
    <n v="0"/>
    <n v="0"/>
    <n v="0"/>
    <n v="0"/>
    <n v="0"/>
    <n v="0"/>
    <n v="0"/>
    <n v="0"/>
    <n v="0"/>
    <n v="0"/>
    <n v="0"/>
    <n v="0"/>
    <n v="0"/>
    <n v="0"/>
    <n v="0"/>
    <n v="0"/>
    <n v="0"/>
  </r>
  <r>
    <s v="IDResidentialVariable Peak PricingProgram Annual BenefitsMarket Potential0"/>
    <x v="1"/>
    <x v="0"/>
    <x v="4"/>
    <x v="8"/>
    <x v="0"/>
    <x v="0"/>
    <n v="0"/>
    <n v="0"/>
    <n v="0"/>
    <n v="0"/>
    <n v="0"/>
    <n v="0"/>
    <n v="0"/>
    <n v="0"/>
    <n v="0"/>
    <n v="0"/>
    <n v="0"/>
    <n v="0"/>
    <n v="0"/>
    <n v="0"/>
    <n v="0"/>
    <n v="0"/>
    <n v="0"/>
    <n v="0"/>
    <n v="0"/>
    <n v="0"/>
    <n v="0"/>
    <n v="0"/>
    <n v="0"/>
    <n v="0"/>
    <n v="0"/>
    <n v="0"/>
    <n v="0"/>
  </r>
  <r>
    <s v="IDResidentialVariable Peak PricingProgram Annual CostsMarket Potential0"/>
    <x v="1"/>
    <x v="0"/>
    <x v="4"/>
    <x v="9"/>
    <x v="0"/>
    <x v="0"/>
    <n v="0"/>
    <n v="0"/>
    <n v="0"/>
    <n v="0"/>
    <n v="0"/>
    <n v="0"/>
    <n v="0"/>
    <n v="0"/>
    <n v="0"/>
    <n v="0"/>
    <n v="0"/>
    <n v="0"/>
    <n v="0"/>
    <n v="0"/>
    <n v="0"/>
    <n v="0"/>
    <n v="0"/>
    <n v="0"/>
    <n v="0"/>
    <n v="0"/>
    <n v="0"/>
    <n v="0"/>
    <n v="0"/>
    <n v="0"/>
    <n v="0"/>
    <n v="0"/>
    <n v="0"/>
  </r>
  <r>
    <s v="IDCommercialVariable Peak PricingParticipantsMarket Potential0"/>
    <x v="1"/>
    <x v="1"/>
    <x v="4"/>
    <x v="0"/>
    <x v="0"/>
    <x v="0"/>
    <n v="0"/>
    <n v="0"/>
    <n v="0"/>
    <n v="0"/>
    <n v="0"/>
    <n v="0"/>
    <n v="0"/>
    <n v="0"/>
    <n v="0"/>
    <n v="0"/>
    <n v="0"/>
    <n v="0"/>
    <n v="0"/>
    <n v="0"/>
    <n v="0"/>
    <n v="0"/>
    <n v="0"/>
    <n v="0"/>
    <n v="0"/>
    <n v="0"/>
    <n v="0"/>
    <n v="0"/>
    <n v="0"/>
    <n v="0"/>
    <n v="0"/>
    <n v="0"/>
    <n v="0"/>
  </r>
  <r>
    <s v="IDCommercialVariable Peak PricingNew ParticipantsMarket Potential0"/>
    <x v="1"/>
    <x v="1"/>
    <x v="4"/>
    <x v="1"/>
    <x v="0"/>
    <x v="0"/>
    <n v="0"/>
    <n v="0"/>
    <n v="0"/>
    <n v="0"/>
    <n v="0"/>
    <n v="0"/>
    <n v="0"/>
    <n v="0"/>
    <n v="0"/>
    <n v="0"/>
    <n v="0"/>
    <n v="0"/>
    <n v="0"/>
    <n v="0"/>
    <n v="0"/>
    <n v="0"/>
    <n v="0"/>
    <n v="0"/>
    <n v="0"/>
    <n v="0"/>
    <n v="0"/>
    <n v="0"/>
    <n v="0"/>
    <n v="0"/>
    <n v="0"/>
    <n v="0"/>
    <n v="0"/>
  </r>
  <r>
    <s v="IDCommercialVariable Peak PricingSummer Peak Reduction @Meter  (Therms)Market Potential0"/>
    <x v="1"/>
    <x v="1"/>
    <x v="4"/>
    <x v="2"/>
    <x v="0"/>
    <x v="0"/>
    <n v="0"/>
    <n v="0"/>
    <n v="0"/>
    <n v="0"/>
    <n v="0"/>
    <n v="0"/>
    <n v="0"/>
    <n v="0"/>
    <n v="0"/>
    <n v="0"/>
    <n v="0"/>
    <n v="0"/>
    <n v="0"/>
    <n v="0"/>
    <n v="0"/>
    <n v="0"/>
    <n v="0"/>
    <n v="0"/>
    <n v="0"/>
    <n v="0"/>
    <n v="0"/>
    <n v="0"/>
    <n v="0"/>
    <n v="0"/>
    <n v="0"/>
    <n v="0"/>
    <n v="0"/>
  </r>
  <r>
    <s v="IDCommercialVariable Peak PricingSummer Peak Reduction @Generation (Therms)Market Potential0"/>
    <x v="1"/>
    <x v="1"/>
    <x v="4"/>
    <x v="3"/>
    <x v="0"/>
    <x v="0"/>
    <n v="0"/>
    <n v="0"/>
    <n v="0"/>
    <n v="0"/>
    <n v="0"/>
    <n v="0"/>
    <n v="0"/>
    <n v="0"/>
    <n v="0"/>
    <n v="0"/>
    <n v="0"/>
    <n v="0"/>
    <n v="0"/>
    <n v="0"/>
    <n v="0"/>
    <n v="0"/>
    <n v="0"/>
    <n v="0"/>
    <n v="0"/>
    <n v="0"/>
    <n v="0"/>
    <n v="0"/>
    <n v="0"/>
    <n v="0"/>
    <n v="0"/>
    <n v="0"/>
    <n v="0"/>
  </r>
  <r>
    <s v="IDCommercialVariable Peak PricingWinter Peak Reduction @Meter  (Therms)Market Potential0"/>
    <x v="1"/>
    <x v="1"/>
    <x v="4"/>
    <x v="4"/>
    <x v="0"/>
    <x v="0"/>
    <n v="0"/>
    <n v="0"/>
    <n v="0"/>
    <n v="0"/>
    <n v="0"/>
    <n v="0"/>
    <n v="0"/>
    <n v="0"/>
    <n v="0"/>
    <n v="0"/>
    <n v="0"/>
    <n v="0"/>
    <n v="0"/>
    <n v="0"/>
    <n v="0"/>
    <n v="0"/>
    <n v="0"/>
    <n v="0"/>
    <n v="0"/>
    <n v="0"/>
    <n v="0"/>
    <n v="0"/>
    <n v="0"/>
    <n v="0"/>
    <n v="0"/>
    <n v="0"/>
    <n v="0"/>
  </r>
  <r>
    <s v="IDCommercialVariable Peak PricingWinter Peak Reduction @Generation (Therms)Market Potential0"/>
    <x v="1"/>
    <x v="1"/>
    <x v="4"/>
    <x v="5"/>
    <x v="0"/>
    <x v="0"/>
    <n v="0"/>
    <n v="0"/>
    <n v="0"/>
    <n v="0"/>
    <n v="0"/>
    <n v="0"/>
    <n v="0"/>
    <n v="0"/>
    <n v="0"/>
    <n v="0"/>
    <n v="0"/>
    <n v="0"/>
    <n v="0"/>
    <n v="0"/>
    <n v="0"/>
    <n v="0"/>
    <n v="0"/>
    <n v="0"/>
    <n v="0"/>
    <n v="0"/>
    <n v="0"/>
    <n v="0"/>
    <n v="0"/>
    <n v="0"/>
    <n v="0"/>
    <n v="0"/>
    <n v="0"/>
  </r>
  <r>
    <s v="IDCommercialVariable Peak PricingIncentive CostsMarket Potential0"/>
    <x v="1"/>
    <x v="1"/>
    <x v="4"/>
    <x v="6"/>
    <x v="0"/>
    <x v="0"/>
    <n v="0"/>
    <n v="0"/>
    <n v="0"/>
    <n v="0"/>
    <n v="0"/>
    <n v="0"/>
    <n v="0"/>
    <n v="0"/>
    <n v="0"/>
    <n v="0"/>
    <n v="0"/>
    <n v="0"/>
    <n v="0"/>
    <n v="0"/>
    <n v="0"/>
    <n v="0"/>
    <n v="0"/>
    <n v="0"/>
    <n v="0"/>
    <n v="0"/>
    <n v="0"/>
    <n v="0"/>
    <n v="0"/>
    <n v="0"/>
    <n v="0"/>
    <n v="0"/>
    <n v="0"/>
  </r>
  <r>
    <s v="IDCommercialVariable Peak PricingNon-Incentive CostsMarket Potential0"/>
    <x v="1"/>
    <x v="1"/>
    <x v="4"/>
    <x v="7"/>
    <x v="0"/>
    <x v="0"/>
    <n v="0"/>
    <n v="0"/>
    <n v="0"/>
    <n v="0"/>
    <n v="0"/>
    <n v="0"/>
    <n v="0"/>
    <n v="0"/>
    <n v="0"/>
    <n v="0"/>
    <n v="0"/>
    <n v="0"/>
    <n v="0"/>
    <n v="0"/>
    <n v="0"/>
    <n v="0"/>
    <n v="0"/>
    <n v="0"/>
    <n v="0"/>
    <n v="0"/>
    <n v="0"/>
    <n v="0"/>
    <n v="0"/>
    <n v="0"/>
    <n v="0"/>
    <n v="0"/>
    <n v="0"/>
  </r>
  <r>
    <s v="IDCommercialVariable Peak PricingProgram Annual BenefitsMarket Potential0"/>
    <x v="1"/>
    <x v="1"/>
    <x v="4"/>
    <x v="8"/>
    <x v="0"/>
    <x v="0"/>
    <n v="0"/>
    <n v="0"/>
    <n v="0"/>
    <n v="0"/>
    <n v="0"/>
    <n v="0"/>
    <n v="0"/>
    <n v="0"/>
    <n v="0"/>
    <n v="0"/>
    <n v="0"/>
    <n v="0"/>
    <n v="0"/>
    <n v="0"/>
    <n v="0"/>
    <n v="0"/>
    <n v="0"/>
    <n v="0"/>
    <n v="0"/>
    <n v="0"/>
    <n v="0"/>
    <n v="0"/>
    <n v="0"/>
    <n v="0"/>
    <n v="0"/>
    <n v="0"/>
    <n v="0"/>
  </r>
  <r>
    <s v="IDCommercialVariable Peak PricingProgram Annual CostsMarket Potential0"/>
    <x v="1"/>
    <x v="1"/>
    <x v="4"/>
    <x v="9"/>
    <x v="0"/>
    <x v="0"/>
    <n v="0"/>
    <n v="0"/>
    <n v="0"/>
    <n v="0"/>
    <n v="0"/>
    <n v="0"/>
    <n v="0"/>
    <n v="0"/>
    <n v="0"/>
    <n v="0"/>
    <n v="0"/>
    <n v="0"/>
    <n v="0"/>
    <n v="0"/>
    <n v="0"/>
    <n v="0"/>
    <n v="0"/>
    <n v="0"/>
    <n v="0"/>
    <n v="0"/>
    <n v="0"/>
    <n v="0"/>
    <n v="0"/>
    <n v="0"/>
    <n v="0"/>
    <n v="0"/>
    <n v="0"/>
  </r>
  <r>
    <s v="IDIndustrialVariable Peak PricingParticipantsMarket Potential0"/>
    <x v="1"/>
    <x v="2"/>
    <x v="4"/>
    <x v="0"/>
    <x v="0"/>
    <x v="0"/>
    <n v="0"/>
    <n v="0"/>
    <n v="0"/>
    <n v="0"/>
    <n v="0"/>
    <n v="0"/>
    <n v="0"/>
    <n v="0"/>
    <n v="0"/>
    <n v="0"/>
    <n v="0"/>
    <n v="0"/>
    <n v="0"/>
    <n v="0"/>
    <n v="0"/>
    <n v="0"/>
    <n v="0"/>
    <n v="0"/>
    <n v="0"/>
    <n v="0"/>
    <n v="0"/>
    <n v="0"/>
    <n v="0"/>
    <n v="0"/>
    <n v="0"/>
    <n v="0"/>
    <n v="0"/>
  </r>
  <r>
    <s v="IDIndustrialVariable Peak PricingNew ParticipantsMarket Potential0"/>
    <x v="1"/>
    <x v="2"/>
    <x v="4"/>
    <x v="1"/>
    <x v="0"/>
    <x v="0"/>
    <n v="0"/>
    <n v="0"/>
    <n v="0"/>
    <n v="0"/>
    <n v="0"/>
    <n v="0"/>
    <n v="0"/>
    <n v="0"/>
    <n v="0"/>
    <n v="0"/>
    <n v="0"/>
    <n v="0"/>
    <n v="0"/>
    <n v="0"/>
    <n v="0"/>
    <n v="0"/>
    <n v="0"/>
    <n v="0"/>
    <n v="0"/>
    <n v="0"/>
    <n v="0"/>
    <n v="0"/>
    <n v="0"/>
    <n v="0"/>
    <n v="0"/>
    <n v="0"/>
    <n v="0"/>
  </r>
  <r>
    <s v="IDIndustrialVariable Peak PricingSummer Peak Reduction @Meter  (Therms)Market Potential0"/>
    <x v="1"/>
    <x v="2"/>
    <x v="4"/>
    <x v="2"/>
    <x v="0"/>
    <x v="0"/>
    <n v="0"/>
    <n v="0"/>
    <n v="0"/>
    <n v="0"/>
    <n v="0"/>
    <n v="0"/>
    <n v="0"/>
    <n v="0"/>
    <n v="0"/>
    <n v="0"/>
    <n v="0"/>
    <n v="0"/>
    <n v="0"/>
    <n v="0"/>
    <n v="0"/>
    <n v="0"/>
    <n v="0"/>
    <n v="0"/>
    <n v="0"/>
    <n v="0"/>
    <n v="0"/>
    <n v="0"/>
    <n v="0"/>
    <n v="0"/>
    <n v="0"/>
    <n v="0"/>
    <n v="0"/>
  </r>
  <r>
    <s v="IDIndustrialVariable Peak PricingSummer Peak Reduction @Generation (Therms)Market Potential0"/>
    <x v="1"/>
    <x v="2"/>
    <x v="4"/>
    <x v="3"/>
    <x v="0"/>
    <x v="0"/>
    <n v="0"/>
    <n v="0"/>
    <n v="0"/>
    <n v="0"/>
    <n v="0"/>
    <n v="0"/>
    <n v="0"/>
    <n v="0"/>
    <n v="0"/>
    <n v="0"/>
    <n v="0"/>
    <n v="0"/>
    <n v="0"/>
    <n v="0"/>
    <n v="0"/>
    <n v="0"/>
    <n v="0"/>
    <n v="0"/>
    <n v="0"/>
    <n v="0"/>
    <n v="0"/>
    <n v="0"/>
    <n v="0"/>
    <n v="0"/>
    <n v="0"/>
    <n v="0"/>
    <n v="0"/>
  </r>
  <r>
    <s v="IDIndustrialVariable Peak PricingWinter Peak Reduction @Meter  (Therms)Market Potential0"/>
    <x v="1"/>
    <x v="2"/>
    <x v="4"/>
    <x v="4"/>
    <x v="0"/>
    <x v="0"/>
    <n v="0"/>
    <n v="0"/>
    <n v="0"/>
    <n v="0"/>
    <n v="0"/>
    <n v="0"/>
    <n v="0"/>
    <n v="0"/>
    <n v="0"/>
    <n v="0"/>
    <n v="0"/>
    <n v="0"/>
    <n v="0"/>
    <n v="0"/>
    <n v="0"/>
    <n v="0"/>
    <n v="0"/>
    <n v="0"/>
    <n v="0"/>
    <n v="0"/>
    <n v="0"/>
    <n v="0"/>
    <n v="0"/>
    <n v="0"/>
    <n v="0"/>
    <n v="0"/>
    <n v="0"/>
  </r>
  <r>
    <s v="IDIndustrialVariable Peak PricingWinter Peak Reduction @Generation (Therms)Market Potential0"/>
    <x v="1"/>
    <x v="2"/>
    <x v="4"/>
    <x v="5"/>
    <x v="0"/>
    <x v="0"/>
    <n v="0"/>
    <n v="0"/>
    <n v="0"/>
    <n v="0"/>
    <n v="0"/>
    <n v="0"/>
    <n v="0"/>
    <n v="0"/>
    <n v="0"/>
    <n v="0"/>
    <n v="0"/>
    <n v="0"/>
    <n v="0"/>
    <n v="0"/>
    <n v="0"/>
    <n v="0"/>
    <n v="0"/>
    <n v="0"/>
    <n v="0"/>
    <n v="0"/>
    <n v="0"/>
    <n v="0"/>
    <n v="0"/>
    <n v="0"/>
    <n v="0"/>
    <n v="0"/>
    <n v="0"/>
  </r>
  <r>
    <s v="IDIndustrialVariable Peak PricingIncentive CostsMarket Potential0"/>
    <x v="1"/>
    <x v="2"/>
    <x v="4"/>
    <x v="6"/>
    <x v="0"/>
    <x v="0"/>
    <n v="0"/>
    <n v="0"/>
    <n v="0"/>
    <n v="0"/>
    <n v="0"/>
    <n v="0"/>
    <n v="0"/>
    <n v="0"/>
    <n v="0"/>
    <n v="0"/>
    <n v="0"/>
    <n v="0"/>
    <n v="0"/>
    <n v="0"/>
    <n v="0"/>
    <n v="0"/>
    <n v="0"/>
    <n v="0"/>
    <n v="0"/>
    <n v="0"/>
    <n v="0"/>
    <n v="0"/>
    <n v="0"/>
    <n v="0"/>
    <n v="0"/>
    <n v="0"/>
    <n v="0"/>
  </r>
  <r>
    <s v="IDIndustrialVariable Peak PricingNon-Incentive CostsMarket Potential0"/>
    <x v="1"/>
    <x v="2"/>
    <x v="4"/>
    <x v="7"/>
    <x v="0"/>
    <x v="0"/>
    <n v="0"/>
    <n v="0"/>
    <n v="0"/>
    <n v="0"/>
    <n v="0"/>
    <n v="0"/>
    <n v="0"/>
    <n v="0"/>
    <n v="0"/>
    <n v="0"/>
    <n v="0"/>
    <n v="0"/>
    <n v="0"/>
    <n v="0"/>
    <n v="0"/>
    <n v="0"/>
    <n v="0"/>
    <n v="0"/>
    <n v="0"/>
    <n v="0"/>
    <n v="0"/>
    <n v="0"/>
    <n v="0"/>
    <n v="0"/>
    <n v="0"/>
    <n v="0"/>
    <n v="0"/>
  </r>
  <r>
    <s v="IDIndustrialVariable Peak PricingProgram Annual BenefitsMarket Potential0"/>
    <x v="1"/>
    <x v="2"/>
    <x v="4"/>
    <x v="8"/>
    <x v="0"/>
    <x v="0"/>
    <n v="0"/>
    <n v="0"/>
    <n v="0"/>
    <n v="0"/>
    <n v="0"/>
    <n v="0"/>
    <n v="0"/>
    <n v="0"/>
    <n v="0"/>
    <n v="0"/>
    <n v="0"/>
    <n v="0"/>
    <n v="0"/>
    <n v="0"/>
    <n v="0"/>
    <n v="0"/>
    <n v="0"/>
    <n v="0"/>
    <n v="0"/>
    <n v="0"/>
    <n v="0"/>
    <n v="0"/>
    <n v="0"/>
    <n v="0"/>
    <n v="0"/>
    <n v="0"/>
    <n v="0"/>
  </r>
  <r>
    <s v="IDIndustrialVariable Peak PricingProgram Annual CostsMarket Potential0"/>
    <x v="1"/>
    <x v="2"/>
    <x v="4"/>
    <x v="9"/>
    <x v="0"/>
    <x v="0"/>
    <n v="0"/>
    <n v="0"/>
    <n v="0"/>
    <n v="0"/>
    <n v="0"/>
    <n v="0"/>
    <n v="0"/>
    <n v="0"/>
    <n v="0"/>
    <n v="0"/>
    <n v="0"/>
    <n v="0"/>
    <n v="0"/>
    <n v="0"/>
    <n v="0"/>
    <n v="0"/>
    <n v="0"/>
    <n v="0"/>
    <n v="0"/>
    <n v="0"/>
    <n v="0"/>
    <n v="0"/>
    <n v="0"/>
    <n v="0"/>
    <n v="0"/>
    <n v="0"/>
    <n v="0"/>
  </r>
  <r>
    <s v="ORResidentialDLC Smart Thermostats - BYOTParticipantsMarket Potential0"/>
    <x v="2"/>
    <x v="0"/>
    <x v="0"/>
    <x v="0"/>
    <x v="0"/>
    <x v="0"/>
    <n v="0"/>
    <n v="0"/>
    <n v="624.04788250214165"/>
    <n v="1893.0857623942356"/>
    <n v="4465.4076882270765"/>
    <n v="5804.2115194365306"/>
    <n v="6519.8614508840174"/>
    <n v="6591.3748795573092"/>
    <n v="6663.6727068745186"/>
    <n v="6736.7635365516762"/>
    <n v="6810.6560666751029"/>
    <n v="6885.3590907365206"/>
    <n v="6960.8814986795014"/>
    <n v="7037.2322779574188"/>
    <n v="7114.4205146029781"/>
    <n v="7192.4553943094907"/>
    <n v="7271.3462035240091"/>
    <n v="7351.1023305524477"/>
    <n v="7431.7332666768243"/>
    <n v="7513.2486072847705"/>
    <n v="7595.6580530113997"/>
    <n v="7678.9714108937333"/>
    <n v="7763.1985955377786"/>
    <n v="7848.3496302983895"/>
    <n v="7934.4346484720945"/>
    <n v="8021.463894503001"/>
    <n v="8109.4477252019078"/>
  </r>
  <r>
    <s v="ORResidentialDLC Smart Thermostats - BYOTNew ParticipantsMarket Potential0"/>
    <x v="2"/>
    <x v="0"/>
    <x v="0"/>
    <x v="1"/>
    <x v="0"/>
    <x v="0"/>
    <n v="0"/>
    <n v="0"/>
    <n v="624.04788250214165"/>
    <n v="1269.037879892094"/>
    <n v="2572.3219258328409"/>
    <n v="1338.8038312094541"/>
    <n v="715.64993144748678"/>
    <n v="71.513428673291855"/>
    <n v="72.29782731720934"/>
    <n v="73.090829677157672"/>
    <n v="73.892530123426695"/>
    <n v="74.703024061417636"/>
    <n v="75.522407942980863"/>
    <n v="76.350779277917354"/>
    <n v="77.1882366455593"/>
    <n v="78.034879706512584"/>
    <n v="78.890809214518413"/>
    <n v="79.756127028438641"/>
    <n v="80.630936124376603"/>
    <n v="81.5153406079462"/>
    <n v="82.409445726629201"/>
    <n v="83.313357882333548"/>
    <n v="84.227184644045337"/>
    <n v="85.151034760610855"/>
    <n v="86.085018173705066"/>
    <n v="87.029246030906506"/>
    <n v="87.983830698906786"/>
  </r>
  <r>
    <s v="ORResidentialDLC Smart Thermostats - BYOTSummer Peak Reduction @Meter  (Therms)Market Potential0"/>
    <x v="2"/>
    <x v="0"/>
    <x v="0"/>
    <x v="2"/>
    <x v="0"/>
    <x v="0"/>
    <n v="0"/>
    <n v="0"/>
    <n v="0"/>
    <n v="0"/>
    <n v="0"/>
    <n v="0"/>
    <n v="0"/>
    <n v="0"/>
    <n v="0"/>
    <n v="0"/>
    <n v="0"/>
    <n v="0"/>
    <n v="0"/>
    <n v="0"/>
    <n v="0"/>
    <n v="0"/>
    <n v="0"/>
    <n v="0"/>
    <n v="0"/>
    <n v="0"/>
    <n v="0"/>
    <n v="0"/>
    <n v="0"/>
    <n v="0"/>
    <n v="0"/>
    <n v="0"/>
    <n v="0"/>
  </r>
  <r>
    <s v="ORResidentialDLC Smart Thermostats - BYOTSummer Peak Reduction @Generation (Therms)Market Potential0"/>
    <x v="2"/>
    <x v="0"/>
    <x v="0"/>
    <x v="3"/>
    <x v="0"/>
    <x v="0"/>
    <n v="0"/>
    <n v="0"/>
    <n v="0"/>
    <n v="0"/>
    <n v="0"/>
    <n v="0"/>
    <n v="0"/>
    <n v="0"/>
    <n v="0"/>
    <n v="0"/>
    <n v="0"/>
    <n v="0"/>
    <n v="0"/>
    <n v="0"/>
    <n v="0"/>
    <n v="0"/>
    <n v="0"/>
    <n v="0"/>
    <n v="0"/>
    <n v="0"/>
    <n v="0"/>
    <n v="0"/>
    <n v="0"/>
    <n v="0"/>
    <n v="0"/>
    <n v="0"/>
    <n v="0"/>
  </r>
  <r>
    <s v="ORResidentialDLC Smart Thermostats - BYOTWinter Peak Reduction @Meter  (Therms)Market Potential0"/>
    <x v="2"/>
    <x v="0"/>
    <x v="0"/>
    <x v="4"/>
    <x v="0"/>
    <x v="0"/>
    <n v="0"/>
    <n v="0"/>
    <n v="38.5608057208172"/>
    <n v="116.92252502520292"/>
    <n v="275.91445706609801"/>
    <n v="358.136294301448"/>
    <n v="401.73089797503741"/>
    <n v="405.568900053422"/>
    <n v="409.44356911467486"/>
    <n v="413.35525546283577"/>
    <n v="417.30431274863145"/>
    <n v="421.29109800144937"/>
    <n v="425.31597166161521"/>
    <n v="429.37929761298102"/>
    <n v="433.48144321582282"/>
    <n v="437.62277934005317"/>
    <n v="441.8036803987514"/>
    <n v="446.02452438201345"/>
    <n v="450.28569289112579"/>
    <n v="454.58757117306573"/>
    <n v="458.93054815533037"/>
    <n v="463.31501648109946"/>
    <n v="467.74137254473447"/>
    <n v="472.21001652761464"/>
    <n v="476.72135243431813"/>
    <n v="481.27578812914726"/>
    <n v="485.8737353730026"/>
  </r>
  <r>
    <s v="ORResidentialDLC Smart Thermostats - BYOTWinter Peak Reduction @Generation (Therms)Market Potential0"/>
    <x v="2"/>
    <x v="0"/>
    <x v="0"/>
    <x v="5"/>
    <x v="0"/>
    <x v="0"/>
    <n v="0"/>
    <n v="0"/>
    <n v="38.816997907003426"/>
    <n v="117.699340673649"/>
    <n v="277.74759116780552"/>
    <n v="360.51569790763841"/>
    <n v="404.39993756295291"/>
    <n v="408.26343874916654"/>
    <n v="412.16385052816076"/>
    <n v="416.10152553134265"/>
    <n v="420.07681975904114"/>
    <n v="424.09009261269318"/>
    <n v="428.14170692733563"/>
    <n v="432.23202900441015"/>
    <n v="436.36142864487903"/>
    <n v="440.53027918265872"/>
    <n v="444.73895751837267"/>
    <n v="448.98784415342607"/>
    <n v="453.27732322440693"/>
    <n v="457.60778253781535"/>
    <n v="461.9796136051242"/>
    <n v="466.39321167817542"/>
    <n v="470.84897578491496"/>
    <n v="475.34730876546672"/>
    <n v="479.88861730855461"/>
    <n v="484.47331198826987"/>
    <n v="489.10180730119049"/>
  </r>
  <r>
    <s v="ORResidentialDLC Smart Thermostats - BYOTIncentive CostsMarket Potential0"/>
    <x v="2"/>
    <x v="0"/>
    <x v="0"/>
    <x v="6"/>
    <x v="0"/>
    <x v="0"/>
    <n v="0"/>
    <n v="0"/>
    <n v="40067.300000000003"/>
    <n v="84483.63"/>
    <n v="174514.9"/>
    <n v="221373.03"/>
    <n v="246420.78"/>
    <n v="248923.75"/>
    <n v="251454.17"/>
    <n v="254012.35"/>
    <n v="256598.59"/>
    <n v="259213.19"/>
    <n v="261856.48"/>
    <n v="264528.76"/>
    <n v="267230.34000000003"/>
    <n v="269961.57"/>
    <n v="272722.74"/>
    <n v="275514.21000000002"/>
    <n v="278336.28999999998"/>
    <n v="281189.33"/>
    <n v="284073.65999999997"/>
    <n v="286989.63"/>
    <n v="289937.58"/>
    <n v="292917.86"/>
    <n v="295930.84000000003"/>
    <n v="298976.86"/>
    <n v="302056.3"/>
  </r>
  <r>
    <s v="ORResidentialDLC Smart Thermostats - BYOTNon-Incentive CostsMarket Potential0"/>
    <x v="2"/>
    <x v="0"/>
    <x v="0"/>
    <x v="7"/>
    <x v="0"/>
    <x v="0"/>
    <n v="0"/>
    <n v="0"/>
    <n v="38635.089999999997"/>
    <n v="77334.490000000005"/>
    <n v="155531.53"/>
    <n v="81520.45"/>
    <n v="44131.21"/>
    <n v="5483.02"/>
    <n v="5530.09"/>
    <n v="5577.67"/>
    <n v="5625.77"/>
    <n v="5674.4"/>
    <n v="5723.56"/>
    <n v="5773.26"/>
    <n v="5823.51"/>
    <n v="5874.31"/>
    <n v="5925.67"/>
    <n v="5977.58"/>
    <n v="6030.07"/>
    <n v="6083.14"/>
    <n v="6136.78"/>
    <n v="6191.02"/>
    <n v="6245.85"/>
    <n v="6301.28"/>
    <n v="6357.32"/>
    <n v="6413.97"/>
    <n v="6471.25"/>
  </r>
  <r>
    <s v="ORResidentialDLC Smart Thermostats - BYOTProgram Annual BenefitsMarket Potential0"/>
    <x v="2"/>
    <x v="0"/>
    <x v="0"/>
    <x v="8"/>
    <x v="0"/>
    <x v="0"/>
    <n v="0"/>
    <n v="0"/>
    <n v="24648.79"/>
    <n v="74739.08"/>
    <n v="176369.72"/>
    <n v="228927.47"/>
    <n v="265286.36"/>
    <n v="229444.05"/>
    <n v="222568.48"/>
    <n v="235929.57"/>
    <n v="250365.78"/>
    <n v="266328.58"/>
    <n v="284714.23999999999"/>
    <n v="302994.65000000002"/>
    <n v="318543.84000000003"/>
    <n v="338327.25"/>
    <n v="359793.82"/>
    <n v="378945.74"/>
    <n v="401150.43"/>
    <n v="437473.04"/>
    <n v="443500.43"/>
    <n v="461729.28000000003"/>
    <n v="484032.75"/>
    <n v="509096.97"/>
    <n v="540354.57999999996"/>
    <n v="566349.30000000005"/>
    <n v="594258.69999999995"/>
  </r>
  <r>
    <s v="ORResidentialDLC Smart Thermostats - BYOTProgram Annual CostsMarket Potential0"/>
    <x v="2"/>
    <x v="0"/>
    <x v="0"/>
    <x v="9"/>
    <x v="0"/>
    <x v="0"/>
    <n v="0"/>
    <n v="0"/>
    <n v="78702.39"/>
    <n v="161818.12"/>
    <n v="330046.43"/>
    <n v="302893.48"/>
    <n v="290551.99"/>
    <n v="254406.77"/>
    <n v="256984.26"/>
    <n v="259590.02"/>
    <n v="262224.36"/>
    <n v="264887.59000000003"/>
    <n v="267580.03999999998"/>
    <n v="270302.02"/>
    <n v="273053.86"/>
    <n v="275835.87"/>
    <n v="278648.40999999997"/>
    <n v="281491.78999999998"/>
    <n v="284366.36"/>
    <n v="287272.46000000002"/>
    <n v="290210.44"/>
    <n v="293180.64"/>
    <n v="296183.43"/>
    <n v="299219.14"/>
    <n v="302288.15999999997"/>
    <n v="305390.83"/>
    <n v="308527.53999999998"/>
  </r>
  <r>
    <s v="ORCommercialDLC Smart Thermostats - BYOTParticipantsMarket Potential0"/>
    <x v="2"/>
    <x v="1"/>
    <x v="0"/>
    <x v="0"/>
    <x v="0"/>
    <x v="0"/>
    <n v="0"/>
    <n v="0"/>
    <n v="84.148342890063191"/>
    <n v="254.33920042068104"/>
    <n v="597.83425262832736"/>
    <n v="774.31243863764496"/>
    <n v="866.69182227274678"/>
    <n v="873.08327954082529"/>
    <n v="879.5218708938919"/>
    <n v="886.00794392434625"/>
    <n v="892.54184878792341"/>
    <n v="899.1239382225973"/>
    <n v="905.75456756762389"/>
    <n v="912.43409478272361"/>
    <n v="919.16288046740772"/>
    <n v="925.94128788044372"/>
    <n v="932.76968295946745"/>
    <n v="939.64843434073782"/>
    <n v="946.57791337903836"/>
    <n v="953.55849416772503"/>
    <n v="960.59055355892144"/>
    <n v="967.67447118386417"/>
    <n v="974.81062947339694"/>
    <n v="981.99941367861709"/>
    <n v="989.24121189167317"/>
    <n v="996.5364150667159"/>
    <n v="1003.8854170410052"/>
  </r>
  <r>
    <s v="ORCommercialDLC Smart Thermostats - BYOTNew ParticipantsMarket Potential0"/>
    <x v="2"/>
    <x v="1"/>
    <x v="0"/>
    <x v="1"/>
    <x v="0"/>
    <x v="0"/>
    <n v="0"/>
    <n v="0"/>
    <n v="84.148342890063191"/>
    <n v="170.19085753061785"/>
    <n v="343.49505220764632"/>
    <n v="176.4781860093176"/>
    <n v="92.379383635101817"/>
    <n v="6.3914572680785113"/>
    <n v="6.438591353066613"/>
    <n v="6.4860730304543495"/>
    <n v="6.5339048635771633"/>
    <n v="6.5820894346738896"/>
    <n v="6.6306293450265912"/>
    <n v="6.6795272150997107"/>
    <n v="6.7287856846841123"/>
    <n v="6.7784074130360068"/>
    <n v="6.8283950790237213"/>
    <n v="6.8787513812703764"/>
    <n v="6.929479038300542"/>
    <n v="6.980580788686666"/>
    <n v="7.0320593911964124"/>
    <n v="7.0839176249427283"/>
    <n v="7.1361582895327729"/>
    <n v="7.1887842052201449"/>
    <n v="7.2417982130560858"/>
    <n v="7.2952031750427295"/>
    <n v="7.3490019742893082"/>
  </r>
  <r>
    <s v="ORCommercialDLC Smart Thermostats - BYOTSummer Peak Reduction @Meter  (Therms)Market Potential0"/>
    <x v="2"/>
    <x v="1"/>
    <x v="0"/>
    <x v="2"/>
    <x v="0"/>
    <x v="0"/>
    <n v="0"/>
    <n v="0"/>
    <n v="0"/>
    <n v="0"/>
    <n v="0"/>
    <n v="0"/>
    <n v="0"/>
    <n v="0"/>
    <n v="0"/>
    <n v="0"/>
    <n v="0"/>
    <n v="0"/>
    <n v="0"/>
    <n v="0"/>
    <n v="0"/>
    <n v="0"/>
    <n v="0"/>
    <n v="0"/>
    <n v="0"/>
    <n v="0"/>
    <n v="0"/>
    <n v="0"/>
    <n v="0"/>
    <n v="0"/>
    <n v="0"/>
    <n v="0"/>
    <n v="0"/>
  </r>
  <r>
    <s v="ORCommercialDLC Smart Thermostats - BYOTSummer Peak Reduction @Generation (Therms)Market Potential0"/>
    <x v="2"/>
    <x v="1"/>
    <x v="0"/>
    <x v="3"/>
    <x v="0"/>
    <x v="0"/>
    <n v="0"/>
    <n v="0"/>
    <n v="0"/>
    <n v="0"/>
    <n v="0"/>
    <n v="0"/>
    <n v="0"/>
    <n v="0"/>
    <n v="0"/>
    <n v="0"/>
    <n v="0"/>
    <n v="0"/>
    <n v="0"/>
    <n v="0"/>
    <n v="0"/>
    <n v="0"/>
    <n v="0"/>
    <n v="0"/>
    <n v="0"/>
    <n v="0"/>
    <n v="0"/>
    <n v="0"/>
    <n v="0"/>
    <n v="0"/>
    <n v="0"/>
    <n v="0"/>
    <n v="0"/>
  </r>
  <r>
    <s v="ORCommercialDLC Smart Thermostats - BYOTWinter Peak Reduction @Meter  (Therms)Market Potential0"/>
    <x v="2"/>
    <x v="1"/>
    <x v="0"/>
    <x v="4"/>
    <x v="0"/>
    <x v="0"/>
    <n v="0"/>
    <n v="0"/>
    <n v="21.675303049839432"/>
    <n v="65.46483622366209"/>
    <n v="153.90492679342981"/>
    <n v="199.23232836751819"/>
    <n v="222.88462927211717"/>
    <n v="224.41037825305798"/>
    <n v="225.94657169560404"/>
    <n v="227.49328109695415"/>
    <n v="229.05057844373883"/>
    <n v="230.6185362153704"/>
    <n v="232.19722738741652"/>
    <n v="233.78672543499647"/>
    <n v="235.38710433620116"/>
    <n v="236.99843857553577"/>
    <n v="238.62080314738654"/>
    <n v="240.25427355951129"/>
    <n v="241.89892583655345"/>
    <n v="243.5548365235806"/>
    <n v="245.22208268964695"/>
    <n v="246.90074193138011"/>
    <n v="248.59089237659271"/>
    <n v="250.29261268791879"/>
    <n v="252.00598206647459"/>
    <n v="253.73108025554475"/>
    <n v="255.46798754429392"/>
  </r>
  <r>
    <s v="ORCommercialDLC Smart Thermostats - BYOTWinter Peak Reduction @Generation (Therms)Market Potential0"/>
    <x v="2"/>
    <x v="1"/>
    <x v="0"/>
    <x v="5"/>
    <x v="0"/>
    <x v="0"/>
    <n v="0"/>
    <n v="0"/>
    <n v="21.819310499133714"/>
    <n v="65.899774736925806"/>
    <n v="154.92744794989915"/>
    <n v="200.55599795401469"/>
    <n v="224.36544118393113"/>
    <n v="225.9013270113328"/>
    <n v="227.44772669176973"/>
    <n v="229.00471219745737"/>
    <n v="230.57235599329459"/>
    <n v="232.15073104023597"/>
    <n v="233.73991079868787"/>
    <n v="235.3399692319272"/>
    <n v="236.95098080954418"/>
    <n v="238.57302051090778"/>
    <n v="240.20616382865569"/>
    <n v="241.85048677220789"/>
    <n v="243.50606587130406"/>
    <n v="245.17297817956575"/>
    <n v="246.8513012780823"/>
    <n v="248.54111327902166"/>
    <n v="250.24249282926587"/>
    <n v="251.95551911407168"/>
    <n v="253.6802718607556"/>
    <n v="255.41683134240463"/>
    <n v="257.16527838161255"/>
  </r>
  <r>
    <s v="ORCommercialDLC Smart Thermostats - BYOTIncentive CostsMarket Potential0"/>
    <x v="2"/>
    <x v="1"/>
    <x v="0"/>
    <x v="6"/>
    <x v="0"/>
    <x v="0"/>
    <n v="0"/>
    <n v="0"/>
    <n v="13716.59"/>
    <n v="19673.27"/>
    <n v="31695.599999999999"/>
    <n v="37872.33"/>
    <n v="41105.61"/>
    <n v="41329.31"/>
    <n v="41554.660000000003"/>
    <n v="41781.68"/>
    <n v="42010.36"/>
    <n v="42240.74"/>
    <n v="42472.81"/>
    <n v="42706.59"/>
    <n v="42942.1"/>
    <n v="43179.34"/>
    <n v="43418.34"/>
    <n v="43659.09"/>
    <n v="43901.62"/>
    <n v="44145.94"/>
    <n v="44392.07"/>
    <n v="44640"/>
    <n v="44889.77"/>
    <n v="45141.38"/>
    <n v="45394.84"/>
    <n v="45650.17"/>
    <n v="45907.39"/>
  </r>
  <r>
    <s v="ORCommercialDLC Smart Thermostats - BYOTNon-Incentive CostsMarket Potential0"/>
    <x v="2"/>
    <x v="1"/>
    <x v="0"/>
    <x v="7"/>
    <x v="0"/>
    <x v="0"/>
    <n v="0"/>
    <n v="0"/>
    <n v="7015.73"/>
    <n v="13468.92"/>
    <n v="26466.73"/>
    <n v="13940.47"/>
    <n v="7633.06"/>
    <n v="1183.96"/>
    <n v="1187.5"/>
    <n v="1191.06"/>
    <n v="1194.6500000000001"/>
    <n v="1198.26"/>
    <n v="1201.9000000000001"/>
    <n v="1205.57"/>
    <n v="1209.26"/>
    <n v="1212.98"/>
    <n v="1216.73"/>
    <n v="1220.51"/>
    <n v="1224.31"/>
    <n v="1228.1500000000001"/>
    <n v="1232.01"/>
    <n v="1235.9000000000001"/>
    <n v="1239.82"/>
    <n v="1243.76"/>
    <n v="1247.74"/>
    <n v="1251.74"/>
    <n v="1255.78"/>
  </r>
  <r>
    <s v="ORCommercialDLC Smart Thermostats - BYOTProgram Annual BenefitsMarket Potential0"/>
    <x v="2"/>
    <x v="1"/>
    <x v="0"/>
    <x v="8"/>
    <x v="0"/>
    <x v="0"/>
    <n v="0"/>
    <n v="0"/>
    <n v="13855.26"/>
    <n v="41846.36"/>
    <n v="98378.93"/>
    <n v="127353.06"/>
    <n v="147183.73000000001"/>
    <n v="126956.55"/>
    <n v="122821.77"/>
    <n v="129845.67"/>
    <n v="137421.12"/>
    <n v="145790.66"/>
    <n v="155437.04"/>
    <n v="164973.32"/>
    <n v="172974.22"/>
    <n v="183224.08"/>
    <n v="194326.79"/>
    <n v="204121.81"/>
    <n v="215502.87"/>
    <n v="234385.37"/>
    <n v="236977.25"/>
    <n v="246055.7"/>
    <n v="257249.28"/>
    <n v="269844.36"/>
    <n v="285643.99"/>
    <n v="298582.28000000003"/>
    <n v="312455.81"/>
  </r>
  <r>
    <s v="ORCommercialDLC Smart Thermostats - BYOTProgram Annual CostsMarket Potential0"/>
    <x v="2"/>
    <x v="1"/>
    <x v="0"/>
    <x v="9"/>
    <x v="0"/>
    <x v="0"/>
    <n v="0"/>
    <n v="0"/>
    <n v="20732.32"/>
    <n v="33142.19"/>
    <n v="58162.33"/>
    <n v="51812.800000000003"/>
    <n v="48738.67"/>
    <n v="42513.27"/>
    <n v="42742.16"/>
    <n v="42972.73"/>
    <n v="43205.01"/>
    <n v="43439"/>
    <n v="43674.71"/>
    <n v="43912.160000000003"/>
    <n v="44151.360000000001"/>
    <n v="44392.33"/>
    <n v="44635.07"/>
    <n v="44879.6"/>
    <n v="45125.94"/>
    <n v="45374.09"/>
    <n v="45624.07"/>
    <n v="45875.9"/>
    <n v="46129.58"/>
    <n v="46385.14"/>
    <n v="46642.58"/>
    <n v="46901.919999999998"/>
    <n v="47163.17"/>
  </r>
  <r>
    <s v="ORCommercialThird Party ContractsParticipantsMarket Potential0"/>
    <x v="2"/>
    <x v="1"/>
    <x v="1"/>
    <x v="0"/>
    <x v="0"/>
    <x v="0"/>
    <n v="0"/>
    <n v="0"/>
    <n v="0"/>
    <n v="0"/>
    <n v="0"/>
    <n v="0"/>
    <n v="0"/>
    <n v="0"/>
    <n v="0"/>
    <n v="0"/>
    <n v="0"/>
    <n v="0"/>
    <n v="0"/>
    <n v="0"/>
    <n v="0"/>
    <n v="0"/>
    <n v="0"/>
    <n v="0"/>
    <n v="0"/>
    <n v="0"/>
    <n v="0"/>
    <n v="0"/>
    <n v="0"/>
    <n v="0"/>
    <n v="0"/>
    <n v="0"/>
    <n v="0"/>
  </r>
  <r>
    <s v="ORCommercialThird Party ContractsNew ParticipantsMarket Potential0"/>
    <x v="2"/>
    <x v="1"/>
    <x v="1"/>
    <x v="1"/>
    <x v="0"/>
    <x v="0"/>
    <n v="0"/>
    <n v="0"/>
    <n v="0"/>
    <n v="0"/>
    <n v="0"/>
    <n v="0"/>
    <n v="0"/>
    <n v="0"/>
    <n v="0"/>
    <n v="0"/>
    <n v="0"/>
    <n v="0"/>
    <n v="0"/>
    <n v="0"/>
    <n v="0"/>
    <n v="0"/>
    <n v="0"/>
    <n v="0"/>
    <n v="0"/>
    <n v="0"/>
    <n v="0"/>
    <n v="0"/>
    <n v="0"/>
    <n v="0"/>
    <n v="0"/>
    <n v="0"/>
    <n v="0"/>
  </r>
  <r>
    <s v="ORCommercialThird Party ContractsSummer Peak Reduction @Meter  (Therms)Market Potential0"/>
    <x v="2"/>
    <x v="1"/>
    <x v="1"/>
    <x v="2"/>
    <x v="0"/>
    <x v="0"/>
    <n v="0"/>
    <n v="0"/>
    <n v="0"/>
    <n v="0"/>
    <n v="0"/>
    <n v="0"/>
    <n v="0"/>
    <n v="0"/>
    <n v="0"/>
    <n v="0"/>
    <n v="0"/>
    <n v="0"/>
    <n v="0"/>
    <n v="0"/>
    <n v="0"/>
    <n v="0"/>
    <n v="0"/>
    <n v="0"/>
    <n v="0"/>
    <n v="0"/>
    <n v="0"/>
    <n v="0"/>
    <n v="0"/>
    <n v="0"/>
    <n v="0"/>
    <n v="0"/>
    <n v="0"/>
  </r>
  <r>
    <s v="ORCommercialThird Party ContractsSummer Peak Reduction @Generation (Therms)Market Potential0"/>
    <x v="2"/>
    <x v="1"/>
    <x v="1"/>
    <x v="3"/>
    <x v="0"/>
    <x v="0"/>
    <n v="0"/>
    <n v="0"/>
    <n v="0"/>
    <n v="0"/>
    <n v="0"/>
    <n v="0"/>
    <n v="0"/>
    <n v="0"/>
    <n v="0"/>
    <n v="0"/>
    <n v="0"/>
    <n v="0"/>
    <n v="0"/>
    <n v="0"/>
    <n v="0"/>
    <n v="0"/>
    <n v="0"/>
    <n v="0"/>
    <n v="0"/>
    <n v="0"/>
    <n v="0"/>
    <n v="0"/>
    <n v="0"/>
    <n v="0"/>
    <n v="0"/>
    <n v="0"/>
    <n v="0"/>
  </r>
  <r>
    <s v="ORCommercialThird Party ContractsWinter Peak Reduction @Meter  (Therms)Market Potential0"/>
    <x v="2"/>
    <x v="1"/>
    <x v="1"/>
    <x v="4"/>
    <x v="0"/>
    <x v="0"/>
    <n v="0"/>
    <n v="0"/>
    <n v="0"/>
    <n v="0"/>
    <n v="0"/>
    <n v="0"/>
    <n v="0"/>
    <n v="0"/>
    <n v="0"/>
    <n v="0"/>
    <n v="0"/>
    <n v="0"/>
    <n v="0"/>
    <n v="0"/>
    <n v="0"/>
    <n v="0"/>
    <n v="0"/>
    <n v="0"/>
    <n v="0"/>
    <n v="0"/>
    <n v="0"/>
    <n v="0"/>
    <n v="0"/>
    <n v="0"/>
    <n v="0"/>
    <n v="0"/>
    <n v="0"/>
  </r>
  <r>
    <s v="ORCommercialThird Party ContractsWinter Peak Reduction @Generation (Therms)Market Potential0"/>
    <x v="2"/>
    <x v="1"/>
    <x v="1"/>
    <x v="5"/>
    <x v="0"/>
    <x v="0"/>
    <n v="0"/>
    <n v="0"/>
    <n v="0"/>
    <n v="0"/>
    <n v="0"/>
    <n v="0"/>
    <n v="0"/>
    <n v="0"/>
    <n v="0"/>
    <n v="0"/>
    <n v="0"/>
    <n v="0"/>
    <n v="0"/>
    <n v="0"/>
    <n v="0"/>
    <n v="0"/>
    <n v="0"/>
    <n v="0"/>
    <n v="0"/>
    <n v="0"/>
    <n v="0"/>
    <n v="0"/>
    <n v="0"/>
    <n v="0"/>
    <n v="0"/>
    <n v="0"/>
    <n v="0"/>
  </r>
  <r>
    <s v="ORCommercialThird Party ContractsIncentive CostsMarket Potential0"/>
    <x v="2"/>
    <x v="1"/>
    <x v="1"/>
    <x v="6"/>
    <x v="0"/>
    <x v="0"/>
    <n v="0"/>
    <n v="0"/>
    <n v="0"/>
    <n v="0"/>
    <n v="0"/>
    <n v="0"/>
    <n v="0"/>
    <n v="0"/>
    <n v="0"/>
    <n v="0"/>
    <n v="0"/>
    <n v="0"/>
    <n v="0"/>
    <n v="0"/>
    <n v="0"/>
    <n v="0"/>
    <n v="0"/>
    <n v="0"/>
    <n v="0"/>
    <n v="0"/>
    <n v="0"/>
    <n v="0"/>
    <n v="0"/>
    <n v="0"/>
    <n v="0"/>
    <n v="0"/>
    <n v="0"/>
  </r>
  <r>
    <s v="ORCommercialThird Party ContractsNon-Incentive CostsMarket Potential0"/>
    <x v="2"/>
    <x v="1"/>
    <x v="1"/>
    <x v="7"/>
    <x v="0"/>
    <x v="0"/>
    <n v="0"/>
    <n v="0"/>
    <n v="0"/>
    <n v="0"/>
    <n v="0"/>
    <n v="0"/>
    <n v="0"/>
    <n v="0"/>
    <n v="0"/>
    <n v="0"/>
    <n v="0"/>
    <n v="0"/>
    <n v="0"/>
    <n v="0"/>
    <n v="0"/>
    <n v="0"/>
    <n v="0"/>
    <n v="0"/>
    <n v="0"/>
    <n v="0"/>
    <n v="0"/>
    <n v="0"/>
    <n v="0"/>
    <n v="0"/>
    <n v="0"/>
    <n v="0"/>
    <n v="0"/>
  </r>
  <r>
    <s v="ORCommercialThird Party ContractsProgram Annual BenefitsMarket Potential0"/>
    <x v="2"/>
    <x v="1"/>
    <x v="1"/>
    <x v="8"/>
    <x v="0"/>
    <x v="0"/>
    <n v="0"/>
    <n v="0"/>
    <n v="0"/>
    <n v="0"/>
    <n v="0"/>
    <n v="0"/>
    <n v="0"/>
    <n v="0"/>
    <n v="0"/>
    <n v="0"/>
    <n v="0"/>
    <n v="0"/>
    <n v="0"/>
    <n v="0"/>
    <n v="0"/>
    <n v="0"/>
    <n v="0"/>
    <n v="0"/>
    <n v="0"/>
    <n v="0"/>
    <n v="0"/>
    <n v="0"/>
    <n v="0"/>
    <n v="0"/>
    <n v="0"/>
    <n v="0"/>
    <n v="0"/>
  </r>
  <r>
    <s v="ORCommercialThird Party ContractsProgram Annual CostsMarket Potential0"/>
    <x v="2"/>
    <x v="1"/>
    <x v="1"/>
    <x v="9"/>
    <x v="0"/>
    <x v="0"/>
    <n v="0"/>
    <n v="0"/>
    <n v="0"/>
    <n v="0"/>
    <n v="0"/>
    <n v="0"/>
    <n v="0"/>
    <n v="0"/>
    <n v="0"/>
    <n v="0"/>
    <n v="0"/>
    <n v="0"/>
    <n v="0"/>
    <n v="0"/>
    <n v="0"/>
    <n v="0"/>
    <n v="0"/>
    <n v="0"/>
    <n v="0"/>
    <n v="0"/>
    <n v="0"/>
    <n v="0"/>
    <n v="0"/>
    <n v="0"/>
    <n v="0"/>
    <n v="0"/>
    <n v="0"/>
  </r>
  <r>
    <s v="ORIndustrialThird Party ContractsParticipantsMarket Potential0"/>
    <x v="2"/>
    <x v="2"/>
    <x v="1"/>
    <x v="0"/>
    <x v="0"/>
    <x v="0"/>
    <n v="0"/>
    <n v="0"/>
    <n v="1.6155144843749998"/>
    <n v="2.5848231749999999"/>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r>
  <r>
    <s v="ORIndustrialThird Party ContractsNew ParticipantsMarket Potential0"/>
    <x v="2"/>
    <x v="2"/>
    <x v="1"/>
    <x v="1"/>
    <x v="0"/>
    <x v="0"/>
    <n v="0"/>
    <n v="0"/>
    <n v="1.6155144843749998"/>
    <n v="0.96930869062500014"/>
    <n v="0.64620579374999965"/>
    <n v="0"/>
    <n v="0"/>
    <n v="0"/>
    <n v="0"/>
    <n v="0"/>
    <n v="0"/>
    <n v="0"/>
    <n v="0"/>
    <n v="0"/>
    <n v="0"/>
    <n v="0"/>
    <n v="0"/>
    <n v="0"/>
    <n v="0"/>
    <n v="0"/>
    <n v="0"/>
    <n v="0"/>
    <n v="0"/>
    <n v="0"/>
    <n v="0"/>
    <n v="0"/>
    <n v="0"/>
  </r>
  <r>
    <s v="ORIndustrialThird Party ContractsSummer Peak Reduction @Meter  (Therms)Market Potential0"/>
    <x v="2"/>
    <x v="2"/>
    <x v="1"/>
    <x v="2"/>
    <x v="0"/>
    <x v="0"/>
    <n v="0"/>
    <n v="0"/>
    <n v="0"/>
    <n v="0"/>
    <n v="0"/>
    <n v="0"/>
    <n v="0"/>
    <n v="0"/>
    <n v="0"/>
    <n v="0"/>
    <n v="0"/>
    <n v="0"/>
    <n v="0"/>
    <n v="0"/>
    <n v="0"/>
    <n v="0"/>
    <n v="0"/>
    <n v="0"/>
    <n v="0"/>
    <n v="0"/>
    <n v="0"/>
    <n v="0"/>
    <n v="0"/>
    <n v="0"/>
    <n v="0"/>
    <n v="0"/>
    <n v="0"/>
  </r>
  <r>
    <s v="ORIndustrialThird Party ContractsSummer Peak Reduction @Generation (Therms)Market Potential0"/>
    <x v="2"/>
    <x v="2"/>
    <x v="1"/>
    <x v="3"/>
    <x v="0"/>
    <x v="0"/>
    <n v="0"/>
    <n v="0"/>
    <n v="0"/>
    <n v="0"/>
    <n v="0"/>
    <n v="0"/>
    <n v="0"/>
    <n v="0"/>
    <n v="0"/>
    <n v="0"/>
    <n v="0"/>
    <n v="0"/>
    <n v="0"/>
    <n v="0"/>
    <n v="0"/>
    <n v="0"/>
    <n v="0"/>
    <n v="0"/>
    <n v="0"/>
    <n v="0"/>
    <n v="0"/>
    <n v="0"/>
    <n v="0"/>
    <n v="0"/>
    <n v="0"/>
    <n v="0"/>
    <n v="0"/>
  </r>
  <r>
    <s v="ORIndustrialThird Party ContractsWinter Peak Reduction @Meter  (Therms)Market Potential0"/>
    <x v="2"/>
    <x v="2"/>
    <x v="1"/>
    <x v="4"/>
    <x v="0"/>
    <x v="0"/>
    <n v="0"/>
    <n v="0"/>
    <n v="2.1257222395003583"/>
    <n v="3.4113605282696948"/>
    <n v="4.2764135562254975"/>
    <n v="4.2959097646457556"/>
    <n v="4.3154948564580824"/>
    <n v="4.3351692368826749"/>
    <n v="4.3549333129871277"/>
    <n v="4.3747874936948659"/>
    <n v="4.394732189793598"/>
    <n v="4.4147678139438167"/>
    <n v="4.4348947806873396"/>
    <n v="4.4551135064558816"/>
    <n v="4.4754244095796736"/>
    <n v="4.4958279102961232"/>
    <n v="4.5163244307584964"/>
    <n v="4.5369143950446666"/>
    <n v="4.5575982291658761"/>
    <n v="4.578376361075561"/>
    <n v="4.5992492206781987"/>
    <n v="4.6202172398382073"/>
    <n v="4.641280852388876"/>
    <n v="4.6624404941413431"/>
    <n v="4.683696602893618"/>
    <n v="4.7050496184396335"/>
    <n v="4.7264999825783445"/>
  </r>
  <r>
    <s v="ORIndustrialThird Party ContractsWinter Peak Reduction @Generation (Therms)Market Potential0"/>
    <x v="2"/>
    <x v="2"/>
    <x v="1"/>
    <x v="5"/>
    <x v="0"/>
    <x v="0"/>
    <n v="0"/>
    <n v="0"/>
    <n v="2.1398452179387544"/>
    <n v="3.4340250938893648"/>
    <n v="4.3048254038911793"/>
    <n v="4.3244511421841709"/>
    <n v="4.3441663543971032"/>
    <n v="4.3639714484423946"/>
    <n v="4.3838668340921361"/>
    <n v="4.4038529229865775"/>
    <n v="4.42393012864264"/>
    <n v="4.4440988664624692"/>
    <n v="4.4643595537420371"/>
    <n v="4.484712609679768"/>
    <n v="4.5051584553852164"/>
    <n v="4.5256975138877831"/>
    <n v="4.5463302101454568"/>
    <n v="4.5670569710536206"/>
    <n v="4.5878782254538715"/>
    <n v="4.6087944041429045"/>
    <n v="4.6298059398814164"/>
    <n v="4.6509132674030678"/>
    <n v="4.6721168234234716"/>
    <n v="4.6934170466492287"/>
    <n v="4.7148143777870128"/>
    <n v="4.7363092595526819"/>
    <n v="4.7579021366804355"/>
  </r>
  <r>
    <s v="ORIndustrialThird Party ContractsIncentive CostsMarket Potential0"/>
    <x v="2"/>
    <x v="2"/>
    <x v="1"/>
    <x v="6"/>
    <x v="0"/>
    <x v="0"/>
    <n v="0"/>
    <n v="0"/>
    <n v="91444.76"/>
    <n v="91545.04"/>
    <n v="91612.25"/>
    <n v="91613.13"/>
    <n v="91614.01"/>
    <n v="91614.89"/>
    <n v="91615.78"/>
    <n v="91616.68"/>
    <n v="91617.57"/>
    <n v="91618.48"/>
    <n v="91619.38"/>
    <n v="91620.29"/>
    <n v="91621.21"/>
    <n v="91622.12"/>
    <n v="91623.05"/>
    <n v="91623.97"/>
    <n v="91624.9"/>
    <n v="91625.84"/>
    <n v="91626.78"/>
    <n v="91627.72"/>
    <n v="91628.67"/>
    <n v="91629.62"/>
    <n v="91630.58"/>
    <n v="91631.54"/>
    <n v="91632.5"/>
  </r>
  <r>
    <s v="ORIndustrialThird Party ContractsNon-Incentive CostsMarket Potential0"/>
    <x v="2"/>
    <x v="2"/>
    <x v="1"/>
    <x v="7"/>
    <x v="0"/>
    <x v="0"/>
    <n v="0"/>
    <n v="0"/>
    <n v="16825.09"/>
    <n v="16825.09"/>
    <n v="16825.09"/>
    <n v="16825.09"/>
    <n v="16825.09"/>
    <n v="16825.09"/>
    <n v="16825.09"/>
    <n v="16825.09"/>
    <n v="16825.09"/>
    <n v="16825.09"/>
    <n v="16825.09"/>
    <n v="16825.09"/>
    <n v="16825.09"/>
    <n v="16825.09"/>
    <n v="16825.09"/>
    <n v="16825.09"/>
    <n v="16825.09"/>
    <n v="16825.09"/>
    <n v="16825.09"/>
    <n v="16825.09"/>
    <n v="16825.09"/>
    <n v="16825.09"/>
    <n v="16825.09"/>
    <n v="16825.09"/>
    <n v="16825.09"/>
  </r>
  <r>
    <s v="ORIndustrialThird Party ContractsProgram Annual BenefitsMarket Potential0"/>
    <x v="2"/>
    <x v="2"/>
    <x v="1"/>
    <x v="8"/>
    <x v="0"/>
    <x v="0"/>
    <n v="0"/>
    <n v="0"/>
    <n v="862.36"/>
    <n v="1383.91"/>
    <n v="1734.84"/>
    <n v="1742.75"/>
    <n v="1789.8"/>
    <n v="1331.01"/>
    <n v="1179.26"/>
    <n v="2496.98"/>
    <n v="2636.66"/>
    <n v="2790.89"/>
    <n v="2968.8"/>
    <n v="3143.78"/>
    <n v="3203.17"/>
    <n v="3475.74"/>
    <n v="3677.98"/>
    <n v="3854.6"/>
    <n v="4060.27"/>
    <n v="4406.01"/>
    <n v="4444.6099999999997"/>
    <n v="4604.3999999999996"/>
    <n v="4802.9399999999996"/>
    <n v="5026.6499999999996"/>
    <n v="5308.88"/>
    <n v="5536.75"/>
    <n v="5780.85"/>
  </r>
  <r>
    <s v="ORIndustrialThird Party ContractsProgram Annual CostsMarket Potential0"/>
    <x v="2"/>
    <x v="2"/>
    <x v="1"/>
    <x v="9"/>
    <x v="0"/>
    <x v="0"/>
    <n v="0"/>
    <n v="0"/>
    <n v="108269.85"/>
    <n v="108370.13"/>
    <n v="108437.34"/>
    <n v="108438.22"/>
    <n v="108439.1"/>
    <n v="108439.99"/>
    <n v="108440.88"/>
    <n v="108441.77"/>
    <n v="108442.67"/>
    <n v="108443.57"/>
    <n v="108444.47"/>
    <n v="108445.38"/>
    <n v="108446.3"/>
    <n v="108447.22"/>
    <n v="108448.14"/>
    <n v="108449.06"/>
    <n v="108450"/>
    <n v="108450.93"/>
    <n v="108451.87"/>
    <n v="108452.81"/>
    <n v="108453.75999999999"/>
    <n v="108454.71"/>
    <n v="108455.67"/>
    <n v="108456.63"/>
    <n v="108457.6000000000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0">
  <r>
    <s v="WAResidentialDLC Smart Thermostats - BYOTParticipantsMarket Potential0"/>
    <x v="0"/>
    <x v="0"/>
    <x v="0"/>
    <x v="0"/>
    <x v="0"/>
    <n v="0"/>
    <n v="0"/>
    <n v="0"/>
    <n v="1281.5166702382312"/>
    <n v="3896.3057261131617"/>
    <n v="9210.2039533878215"/>
    <n v="12059.253789471306"/>
    <n v="13645.671935433613"/>
    <n v="13897.036843037895"/>
    <n v="14153.367234297439"/>
    <n v="14343.417805975971"/>
    <n v="14536.020365403947"/>
    <n v="14731.209180520773"/>
    <n v="14929.018979413691"/>
    <n v="15129.484956496639"/>
    <n v="15332.642778772046"/>
    <n v="15538.528592176719"/>
    <n v="15747.179028012948"/>
    <n v="15958.631209465981"/>
    <n v="16172.922758208968"/>
    <n v="16390.09180109666"/>
    <n v="16610.176976948922"/>
    <n v="16833.217443425412"/>
    <n v="17059.252883992485"/>
    <n v="17288.323514983738"/>
    <n v="17520.470092755284"/>
    <n v="17755.73392093716"/>
    <n v="17994.156857782094"/>
  </r>
  <r>
    <s v="WAResidentialDLC Smart Thermostats - BYOTNew ParticipantsMarket Potential0"/>
    <x v="0"/>
    <x v="0"/>
    <x v="0"/>
    <x v="1"/>
    <x v="0"/>
    <n v="0"/>
    <n v="0"/>
    <n v="0"/>
    <n v="1281.5166702382312"/>
    <n v="2614.7890558749305"/>
    <n v="5313.8982272746598"/>
    <n v="2849.0498360834845"/>
    <n v="1586.4181459623069"/>
    <n v="251.36490760428205"/>
    <n v="256.33039125954383"/>
    <n v="190.05057167853192"/>
    <n v="192.6025594279763"/>
    <n v="195.18881511682594"/>
    <n v="197.80979889291848"/>
    <n v="200.46597708294757"/>
    <n v="203.15782227540694"/>
    <n v="205.88581340467317"/>
    <n v="208.65043583622901"/>
    <n v="211.45218145303261"/>
    <n v="214.29154874298729"/>
    <n v="217.16904288769183"/>
    <n v="220.08517585226218"/>
    <n v="223.04046647649011"/>
    <n v="226.03544056707324"/>
    <n v="229.07063099125298"/>
    <n v="232.14657777154571"/>
    <n v="235.26382818187631"/>
    <n v="238.42293684493416"/>
  </r>
  <r>
    <s v="WAResidentialDLC Smart Thermostats - BYOTSummer Peak Reduction @Meter  (Therms)Market Potential0"/>
    <x v="0"/>
    <x v="0"/>
    <x v="0"/>
    <x v="2"/>
    <x v="0"/>
    <n v="0"/>
    <n v="0"/>
    <n v="0"/>
    <n v="0"/>
    <n v="0"/>
    <n v="0"/>
    <n v="0"/>
    <n v="0"/>
    <n v="0"/>
    <n v="0"/>
    <n v="0"/>
    <n v="0"/>
    <n v="0"/>
    <n v="0"/>
    <n v="0"/>
    <n v="0"/>
    <n v="0"/>
    <n v="0"/>
    <n v="0"/>
    <n v="0"/>
    <n v="0"/>
    <n v="0"/>
    <n v="0"/>
    <n v="0"/>
    <n v="0"/>
    <n v="0"/>
    <n v="0"/>
    <n v="0"/>
  </r>
  <r>
    <s v="WAResidentialDLC Smart Thermostats - BYOTSummer Peak Reduction @Generation (Therms)Market Potential0"/>
    <x v="0"/>
    <x v="0"/>
    <x v="0"/>
    <x v="3"/>
    <x v="0"/>
    <n v="0"/>
    <n v="0"/>
    <n v="0"/>
    <n v="0"/>
    <n v="0"/>
    <n v="0"/>
    <n v="0"/>
    <n v="0"/>
    <n v="0"/>
    <n v="0"/>
    <n v="0"/>
    <n v="0"/>
    <n v="0"/>
    <n v="0"/>
    <n v="0"/>
    <n v="0"/>
    <n v="0"/>
    <n v="0"/>
    <n v="0"/>
    <n v="0"/>
    <n v="0"/>
    <n v="0"/>
    <n v="0"/>
    <n v="0"/>
    <n v="0"/>
    <n v="0"/>
    <n v="0"/>
    <n v="0"/>
  </r>
  <r>
    <s v="WAResidentialDLC Smart Thermostats - BYOTWinter Peak Reduction @Meter  (Therms)Market Potential0"/>
    <x v="0"/>
    <x v="0"/>
    <x v="0"/>
    <x v="4"/>
    <x v="0"/>
    <n v="0"/>
    <n v="0"/>
    <n v="0"/>
    <n v="108.46440190066507"/>
    <n v="329.79871501792383"/>
    <n v="779.74610345934684"/>
    <n v="1021.0339881284284"/>
    <n v="1155.4482209417567"/>
    <n v="1176.8295624165198"/>
    <n v="1198.6349430482671"/>
    <n v="1214.8302742684698"/>
    <n v="1231.2444283711966"/>
    <n v="1247.8803619772948"/>
    <n v="1264.7410716559332"/>
    <n v="1281.8295944643635"/>
    <n v="1299.1490084949726"/>
    <n v="1316.7024334297291"/>
    <n v="1334.4930311021199"/>
    <n v="1352.5240060666806"/>
    <n v="1370.7986061762178"/>
    <n v="1389.3201231668352"/>
    <n v="1408.0918932508591"/>
    <n v="1427.1172977177819"/>
    <n v="1446.3997635433161"/>
    <n v="1465.942764006689"/>
    <n v="1485.7498193162648"/>
    <n v="1505.8244972436323"/>
    <n v="1526.170413766253"/>
  </r>
  <r>
    <s v="WAResidentialDLC Smart Thermostats - BYOTWinter Peak Reduction @Generation (Therms)Market Potential0"/>
    <x v="0"/>
    <x v="0"/>
    <x v="0"/>
    <x v="5"/>
    <x v="0"/>
    <n v="0"/>
    <n v="0"/>
    <n v="0"/>
    <n v="109.18502305281365"/>
    <n v="331.98984801482169"/>
    <n v="784.92661914570851"/>
    <n v="1027.8175841840432"/>
    <n v="1163.1248449182169"/>
    <n v="1184.6482408058384"/>
    <n v="1206.5984931027454"/>
    <n v="1222.9014236646565"/>
    <n v="1239.42463093537"/>
    <n v="1256.1710911790767"/>
    <n v="1273.1438208736997"/>
    <n v="1290.3458772542415"/>
    <n v="1307.7803588634715"/>
    <n v="1325.4504061100556"/>
    <n v="1343.3592018342258"/>
    <n v="1361.5099718810959"/>
    <n v="1379.9059856817173"/>
    <n v="1398.5505568419924"/>
    <n v="1417.4470437395403"/>
    <n v="1436.5988501286308"/>
    <n v="1456.0094257532878"/>
    <n v="1475.6822669686824"/>
    <n v="1495.620917370913"/>
    <n v="1515.8289684353053"/>
    <n v="1536.3100601633309"/>
  </r>
  <r>
    <s v="WAResidentialDLC Smart Thermostats - BYOTIncentive CostsMarket Potential0"/>
    <x v="0"/>
    <x v="0"/>
    <x v="0"/>
    <x v="6"/>
    <x v="0"/>
    <n v="0"/>
    <n v="0"/>
    <n v="0"/>
    <n v="98940.2"/>
    <n v="190457.82"/>
    <n v="376444.26"/>
    <n v="476161"/>
    <n v="531685.64"/>
    <n v="540483.41"/>
    <n v="549454.97"/>
    <n v="556106.74"/>
    <n v="562847.82999999996"/>
    <n v="569679.43999999994"/>
    <n v="576602.78"/>
    <n v="583619.09"/>
    <n v="590729.62"/>
    <n v="597935.62"/>
    <n v="605238.38"/>
    <n v="612639.21"/>
    <n v="620139.41"/>
    <n v="627740.32999999996"/>
    <n v="635443.31000000006"/>
    <n v="643249.73"/>
    <n v="651160.97"/>
    <n v="659178.43999999994"/>
    <n v="667303.56999999995"/>
    <n v="675537.81"/>
    <n v="683882.61"/>
  </r>
  <r>
    <s v="WAResidentialDLC Smart Thermostats - BYOTNon-Incentive CostsMarket Potential0"/>
    <x v="0"/>
    <x v="0"/>
    <x v="0"/>
    <x v="7"/>
    <x v="0"/>
    <n v="0"/>
    <n v="0"/>
    <n v="0"/>
    <n v="80429.070000000007"/>
    <n v="160425.41"/>
    <n v="322371.96000000002"/>
    <n v="174481.06"/>
    <n v="98723.16"/>
    <n v="18619.96"/>
    <n v="18917.89"/>
    <n v="14941.1"/>
    <n v="15094.22"/>
    <n v="15249.4"/>
    <n v="15406.66"/>
    <n v="15566.03"/>
    <n v="15727.54"/>
    <n v="15891.22"/>
    <n v="16057.1"/>
    <n v="16225.2"/>
    <n v="16395.560000000001"/>
    <n v="16568.21"/>
    <n v="16743.18"/>
    <n v="16920.5"/>
    <n v="17100.2"/>
    <n v="17282.310000000001"/>
    <n v="17466.87"/>
    <n v="17653.900000000001"/>
    <n v="17843.45"/>
  </r>
  <r>
    <s v="WAResidentialDLC Smart Thermostats - BYOTProgram Annual BenefitsMarket Potential0"/>
    <x v="0"/>
    <x v="0"/>
    <x v="0"/>
    <x v="8"/>
    <x v="0"/>
    <n v="0"/>
    <n v="0"/>
    <n v="0"/>
    <n v="69332.490000000005"/>
    <n v="210813.55"/>
    <n v="498428.4"/>
    <n v="652664.17000000004"/>
    <n v="763009.9"/>
    <n v="665772.31000000006"/>
    <n v="651563.18999999994"/>
    <n v="693385.11"/>
    <n v="738697.08"/>
    <n v="788875.45"/>
    <n v="846640.64000000001"/>
    <n v="904532.46"/>
    <n v="954679.66"/>
    <n v="1017945.91"/>
    <n v="1086777.5900000001"/>
    <n v="1149114.42"/>
    <n v="1221216.8"/>
    <n v="1337014.33"/>
    <n v="1360749.16"/>
    <n v="1422232.86"/>
    <n v="1496777.69"/>
    <n v="1580455.71"/>
    <n v="1684069.15"/>
    <n v="1772004.06"/>
    <n v="1866616.72"/>
  </r>
  <r>
    <s v="WAResidentialDLC Smart Thermostats - BYOTProgram Annual CostsMarket Potential0"/>
    <x v="0"/>
    <x v="0"/>
    <x v="0"/>
    <x v="9"/>
    <x v="0"/>
    <n v="0"/>
    <n v="0"/>
    <n v="0"/>
    <n v="179369.27"/>
    <n v="350883.23"/>
    <n v="698816.22"/>
    <n v="650642.06000000006"/>
    <n v="630408.79"/>
    <n v="559103.37"/>
    <n v="568372.87"/>
    <n v="571047.85"/>
    <n v="577942.05000000005"/>
    <n v="584928.84"/>
    <n v="592009.43999999994"/>
    <n v="599185.12"/>
    <n v="606457.15"/>
    <n v="613826.84"/>
    <n v="621295.48"/>
    <n v="628864.41"/>
    <n v="636534.98"/>
    <n v="644308.54"/>
    <n v="652186.49"/>
    <n v="660170.23"/>
    <n v="668261.17000000004"/>
    <n v="676460.75"/>
    <n v="684770.44"/>
    <n v="693191.71"/>
    <n v="701726.05"/>
  </r>
  <r>
    <s v="WACommercialDLC Smart Thermostats - BYOTParticipantsMarket Potential0"/>
    <x v="0"/>
    <x v="1"/>
    <x v="0"/>
    <x v="0"/>
    <x v="0"/>
    <n v="0"/>
    <n v="0"/>
    <n v="0"/>
    <n v="105.88787986474743"/>
    <n v="319.15206269814843"/>
    <n v="748.11686602982229"/>
    <n v="966.34712431819878"/>
    <n v="1078.7228853326037"/>
    <n v="1083.7500631516548"/>
    <n v="1088.800669153391"/>
    <n v="1093.8748125202931"/>
    <n v="1098.9726029436649"/>
    <n v="1104.0941506260056"/>
    <n v="1109.2395662833917"/>
    <n v="1114.4089611478701"/>
    <n v="1119.6024469698632"/>
    <n v="1124.8201360205842"/>
    <n v="1130.0621410944648"/>
    <n v="1135.328575511593"/>
    <n v="1140.6195531201627"/>
    <n v="1145.9351882989358"/>
    <n v="1151.2755959597134"/>
    <n v="1156.6408915498212"/>
    <n v="1162.0311910546043"/>
    <n v="1167.4466109999355"/>
    <n v="1172.8872684547323"/>
    <n v="1178.3532810334912"/>
    <n v="1183.8447668988265"/>
  </r>
  <r>
    <s v="WACommercialDLC Smart Thermostats - BYOTNew ParticipantsMarket Potential0"/>
    <x v="0"/>
    <x v="1"/>
    <x v="0"/>
    <x v="1"/>
    <x v="0"/>
    <n v="0"/>
    <n v="0"/>
    <n v="0"/>
    <n v="105.88787986474743"/>
    <n v="213.26418283340098"/>
    <n v="428.96480333167386"/>
    <n v="218.23025828837649"/>
    <n v="112.37576101440493"/>
    <n v="5.0271778190510759"/>
    <n v="5.0506060017362415"/>
    <n v="5.0741433669020353"/>
    <n v="5.0977904233718618"/>
    <n v="5.1215476823406334"/>
    <n v="5.1454156573861383"/>
    <n v="5.1693948644783632"/>
    <n v="5.1934858219931357"/>
    <n v="5.2176890507209919"/>
    <n v="5.2420050738805912"/>
    <n v="5.2664344171282664"/>
    <n v="5.2909776085696194"/>
    <n v="5.3156351787731637"/>
    <n v="5.3404076607776005"/>
    <n v="5.3652955901077348"/>
    <n v="5.3902995047831155"/>
    <n v="5.4154199453312231"/>
    <n v="5.4406574547967921"/>
    <n v="5.466012578758864"/>
    <n v="5.4914858653353349"/>
  </r>
  <r>
    <s v="WACommercialDLC Smart Thermostats - BYOTSummer Peak Reduction @Meter  (Therms)Market Potential0"/>
    <x v="0"/>
    <x v="1"/>
    <x v="0"/>
    <x v="2"/>
    <x v="0"/>
    <n v="0"/>
    <n v="0"/>
    <n v="0"/>
    <n v="0"/>
    <n v="0"/>
    <n v="0"/>
    <n v="0"/>
    <n v="0"/>
    <n v="0"/>
    <n v="0"/>
    <n v="0"/>
    <n v="0"/>
    <n v="0"/>
    <n v="0"/>
    <n v="0"/>
    <n v="0"/>
    <n v="0"/>
    <n v="0"/>
    <n v="0"/>
    <n v="0"/>
    <n v="0"/>
    <n v="0"/>
    <n v="0"/>
    <n v="0"/>
    <n v="0"/>
    <n v="0"/>
    <n v="0"/>
    <n v="0"/>
  </r>
  <r>
    <s v="WACommercialDLC Smart Thermostats - BYOTSummer Peak Reduction @Generation (Therms)Market Potential0"/>
    <x v="0"/>
    <x v="1"/>
    <x v="0"/>
    <x v="3"/>
    <x v="0"/>
    <n v="0"/>
    <n v="0"/>
    <n v="0"/>
    <n v="0"/>
    <n v="0"/>
    <n v="0"/>
    <n v="0"/>
    <n v="0"/>
    <n v="0"/>
    <n v="0"/>
    <n v="0"/>
    <n v="0"/>
    <n v="0"/>
    <n v="0"/>
    <n v="0"/>
    <n v="0"/>
    <n v="0"/>
    <n v="0"/>
    <n v="0"/>
    <n v="0"/>
    <n v="0"/>
    <n v="0"/>
    <n v="0"/>
    <n v="0"/>
    <n v="0"/>
    <n v="0"/>
    <n v="0"/>
    <n v="0"/>
  </r>
  <r>
    <s v="WACommercialDLC Smart Thermostats - BYOTWinter Peak Reduction @Meter  (Therms)Market Potential0"/>
    <x v="0"/>
    <x v="1"/>
    <x v="0"/>
    <x v="4"/>
    <x v="0"/>
    <n v="0"/>
    <n v="0"/>
    <n v="0"/>
    <n v="52.649818381966973"/>
    <n v="159.56684237219807"/>
    <n v="376.15411772710564"/>
    <n v="488.08016844270355"/>
    <n v="547.30513706887405"/>
    <n v="552.34496131229014"/>
    <n v="557.43119445393131"/>
    <n v="562.5642638471603"/>
    <n v="567.74460078059496"/>
    <n v="572.97264051434661"/>
    <n v="578.24882231659217"/>
    <n v="583.57358950048058"/>
    <n v="588.94738946138193"/>
    <n v="594.37067371447756"/>
    <n v="599.84389793269793"/>
    <n v="605.36752198500767"/>
    <n v="610.94200997504572"/>
    <n v="616.56783028012001"/>
    <n v="622.24545559056003"/>
    <n v="627.9753629494345"/>
    <n v="633.75803379263209"/>
    <n v="639.5939539893136"/>
    <n v="645.48361388273406"/>
    <n v="651.42750833144373"/>
    <n v="657.42613675086557"/>
  </r>
  <r>
    <s v="WACommercialDLC Smart Thermostats - BYOTWinter Peak Reduction @Generation (Therms)Market Potential0"/>
    <x v="0"/>
    <x v="1"/>
    <x v="0"/>
    <x v="5"/>
    <x v="0"/>
    <n v="0"/>
    <n v="0"/>
    <n v="0"/>
    <n v="52.999615846554235"/>
    <n v="160.62698044312268"/>
    <n v="378.65322903876148"/>
    <n v="491.32289957993112"/>
    <n v="550.94134997873368"/>
    <n v="556.01465805545615"/>
    <n v="561.13468336413462"/>
    <n v="566.30185609740317"/>
    <n v="571.51661040929639"/>
    <n v="576.77938445172799"/>
    <n v="582.09062041130687"/>
    <n v="587.45076454648745"/>
    <n v="592.86026722506745"/>
    <n v="598.31958296202697"/>
    <n v="603.82917045771887"/>
    <n v="609.38949263640802"/>
    <n v="615.00101668516788"/>
    <n v="620.66421409313477"/>
    <n v="626.37956069112147"/>
    <n v="632.14753669159904"/>
    <n v="637.96862672904376"/>
    <n v="643.843319900658"/>
    <n v="649.77210980746338"/>
    <n v="655.75549459577587"/>
    <n v="661.7939769990594"/>
  </r>
  <r>
    <s v="WACommercialDLC Smart Thermostats - BYOTIncentive CostsMarket Potential0"/>
    <x v="0"/>
    <x v="1"/>
    <x v="0"/>
    <x v="6"/>
    <x v="0"/>
    <n v="0"/>
    <n v="0"/>
    <n v="0"/>
    <n v="27208.98"/>
    <n v="34673.230000000003"/>
    <n v="49687"/>
    <n v="57325.05"/>
    <n v="61258.21"/>
    <n v="61434.16"/>
    <n v="61610.93"/>
    <n v="61788.52"/>
    <n v="61966.95"/>
    <n v="62146.2"/>
    <n v="62326.29"/>
    <n v="62507.22"/>
    <n v="62688.99"/>
    <n v="62871.61"/>
    <n v="63055.08"/>
    <n v="63239.41"/>
    <n v="63424.59"/>
    <n v="63610.64"/>
    <n v="63797.55"/>
    <n v="63985.34"/>
    <n v="64174"/>
    <n v="64363.54"/>
    <n v="64553.96"/>
    <n v="64745.27"/>
    <n v="64937.47"/>
  </r>
  <r>
    <s v="WACommercialDLC Smart Thermostats - BYOTNon-Incentive CostsMarket Potential0"/>
    <x v="0"/>
    <x v="1"/>
    <x v="0"/>
    <x v="7"/>
    <x v="0"/>
    <n v="0"/>
    <n v="0"/>
    <n v="0"/>
    <n v="9479.02"/>
    <n v="17532.240000000002"/>
    <n v="33709.79"/>
    <n v="17904.7"/>
    <n v="9965.61"/>
    <n v="1914.46"/>
    <n v="1916.22"/>
    <n v="1917.99"/>
    <n v="1919.76"/>
    <n v="1921.54"/>
    <n v="1923.33"/>
    <n v="1925.13"/>
    <n v="1926.94"/>
    <n v="1928.75"/>
    <n v="1930.58"/>
    <n v="1932.41"/>
    <n v="1934.25"/>
    <n v="1936.1"/>
    <n v="1937.96"/>
    <n v="1939.82"/>
    <n v="1941.7"/>
    <n v="1943.58"/>
    <n v="1945.48"/>
    <n v="1947.38"/>
    <n v="1949.29"/>
  </r>
  <r>
    <s v="WACommercialDLC Smart Thermostats - BYOTProgram Annual BenefitsMarket Potential0"/>
    <x v="0"/>
    <x v="1"/>
    <x v="0"/>
    <x v="8"/>
    <x v="0"/>
    <n v="0"/>
    <n v="0"/>
    <n v="0"/>
    <n v="33654.76"/>
    <n v="101998.13"/>
    <n v="240444.79999999999"/>
    <n v="311990.03999999998"/>
    <n v="361417.53"/>
    <n v="312480.24"/>
    <n v="303012.73"/>
    <n v="321093.15000000002"/>
    <n v="340623.9"/>
    <n v="362217.45"/>
    <n v="387090.26"/>
    <n v="411802.99"/>
    <n v="432788"/>
    <n v="459509.44"/>
    <n v="488497.8"/>
    <n v="514324.73"/>
    <n v="544275.9"/>
    <n v="593354.99"/>
    <n v="601324.38"/>
    <n v="625826.06000000006"/>
    <n v="655831.75"/>
    <n v="689556.2"/>
    <n v="731643.4"/>
    <n v="766578.17"/>
    <n v="804079.68"/>
  </r>
  <r>
    <s v="WACommercialDLC Smart Thermostats - BYOTProgram Annual CostsMarket Potential0"/>
    <x v="0"/>
    <x v="1"/>
    <x v="0"/>
    <x v="9"/>
    <x v="0"/>
    <n v="0"/>
    <n v="0"/>
    <n v="0"/>
    <n v="36688"/>
    <n v="52205.47"/>
    <n v="83396.78"/>
    <n v="75229.75"/>
    <n v="71223.81"/>
    <n v="63348.62"/>
    <n v="63527.15"/>
    <n v="63706.51"/>
    <n v="63886.71"/>
    <n v="64067.74"/>
    <n v="64249.62"/>
    <n v="64432.35"/>
    <n v="64615.93"/>
    <n v="64800.36"/>
    <n v="64985.66"/>
    <n v="65171.81"/>
    <n v="65358.84"/>
    <n v="65546.73"/>
    <n v="65735.509999999995"/>
    <n v="65925.16"/>
    <n v="66115.69"/>
    <n v="66307.12"/>
    <n v="66499.429999999993"/>
    <n v="66692.649999999994"/>
    <n v="66886.759999999995"/>
  </r>
  <r>
    <s v="WACommercialThird Party ContractsParticipantsMarket Potential0"/>
    <x v="0"/>
    <x v="1"/>
    <x v="1"/>
    <x v="0"/>
    <x v="0"/>
    <n v="0"/>
    <n v="0"/>
    <n v="0"/>
    <n v="0"/>
    <n v="0"/>
    <n v="0"/>
    <n v="0"/>
    <n v="0"/>
    <n v="0"/>
    <n v="0"/>
    <n v="0"/>
    <n v="0"/>
    <n v="0"/>
    <n v="0"/>
    <n v="0"/>
    <n v="0"/>
    <n v="0"/>
    <n v="0"/>
    <n v="0"/>
    <n v="0"/>
    <n v="0"/>
    <n v="0"/>
    <n v="0"/>
    <n v="0"/>
    <n v="0"/>
    <n v="0"/>
    <n v="0"/>
    <n v="0"/>
  </r>
  <r>
    <s v="WACommercialThird Party ContractsNew ParticipantsMarket Potential0"/>
    <x v="0"/>
    <x v="1"/>
    <x v="1"/>
    <x v="1"/>
    <x v="0"/>
    <n v="0"/>
    <n v="0"/>
    <n v="0"/>
    <n v="0"/>
    <n v="0"/>
    <n v="0"/>
    <n v="0"/>
    <n v="0"/>
    <n v="0"/>
    <n v="0"/>
    <n v="0"/>
    <n v="0"/>
    <n v="0"/>
    <n v="0"/>
    <n v="0"/>
    <n v="0"/>
    <n v="0"/>
    <n v="0"/>
    <n v="0"/>
    <n v="0"/>
    <n v="0"/>
    <n v="0"/>
    <n v="0"/>
    <n v="0"/>
    <n v="0"/>
    <n v="0"/>
    <n v="0"/>
    <n v="0"/>
  </r>
  <r>
    <s v="WACommercialThird Party ContractsSummer Peak Reduction @Meter  (Therms)Market Potential0"/>
    <x v="0"/>
    <x v="1"/>
    <x v="1"/>
    <x v="2"/>
    <x v="0"/>
    <n v="0"/>
    <n v="0"/>
    <n v="0"/>
    <n v="0"/>
    <n v="0"/>
    <n v="0"/>
    <n v="0"/>
    <n v="0"/>
    <n v="0"/>
    <n v="0"/>
    <n v="0"/>
    <n v="0"/>
    <n v="0"/>
    <n v="0"/>
    <n v="0"/>
    <n v="0"/>
    <n v="0"/>
    <n v="0"/>
    <n v="0"/>
    <n v="0"/>
    <n v="0"/>
    <n v="0"/>
    <n v="0"/>
    <n v="0"/>
    <n v="0"/>
    <n v="0"/>
    <n v="0"/>
    <n v="0"/>
  </r>
  <r>
    <s v="WACommercialThird Party ContractsSummer Peak Reduction @Generation (Therms)Market Potential0"/>
    <x v="0"/>
    <x v="1"/>
    <x v="1"/>
    <x v="3"/>
    <x v="0"/>
    <n v="0"/>
    <n v="0"/>
    <n v="0"/>
    <n v="0"/>
    <n v="0"/>
    <n v="0"/>
    <n v="0"/>
    <n v="0"/>
    <n v="0"/>
    <n v="0"/>
    <n v="0"/>
    <n v="0"/>
    <n v="0"/>
    <n v="0"/>
    <n v="0"/>
    <n v="0"/>
    <n v="0"/>
    <n v="0"/>
    <n v="0"/>
    <n v="0"/>
    <n v="0"/>
    <n v="0"/>
    <n v="0"/>
    <n v="0"/>
    <n v="0"/>
    <n v="0"/>
    <n v="0"/>
    <n v="0"/>
  </r>
  <r>
    <s v="WACommercialThird Party ContractsWinter Peak Reduction @Meter  (Therms)Market Potential0"/>
    <x v="0"/>
    <x v="1"/>
    <x v="1"/>
    <x v="4"/>
    <x v="0"/>
    <n v="0"/>
    <n v="0"/>
    <n v="0"/>
    <n v="0"/>
    <n v="0"/>
    <n v="0"/>
    <n v="0"/>
    <n v="0"/>
    <n v="0"/>
    <n v="0"/>
    <n v="0"/>
    <n v="0"/>
    <n v="0"/>
    <n v="0"/>
    <n v="0"/>
    <n v="0"/>
    <n v="0"/>
    <n v="0"/>
    <n v="0"/>
    <n v="0"/>
    <n v="0"/>
    <n v="0"/>
    <n v="0"/>
    <n v="0"/>
    <n v="0"/>
    <n v="0"/>
    <n v="0"/>
    <n v="0"/>
  </r>
  <r>
    <s v="WACommercialThird Party ContractsWinter Peak Reduction @Generation (Therms)Market Potential0"/>
    <x v="0"/>
    <x v="1"/>
    <x v="1"/>
    <x v="5"/>
    <x v="0"/>
    <n v="0"/>
    <n v="0"/>
    <n v="0"/>
    <n v="0"/>
    <n v="0"/>
    <n v="0"/>
    <n v="0"/>
    <n v="0"/>
    <n v="0"/>
    <n v="0"/>
    <n v="0"/>
    <n v="0"/>
    <n v="0"/>
    <n v="0"/>
    <n v="0"/>
    <n v="0"/>
    <n v="0"/>
    <n v="0"/>
    <n v="0"/>
    <n v="0"/>
    <n v="0"/>
    <n v="0"/>
    <n v="0"/>
    <n v="0"/>
    <n v="0"/>
    <n v="0"/>
    <n v="0"/>
    <n v="0"/>
  </r>
  <r>
    <s v="WACommercialThird Party ContractsIncentive CostsMarket Potential0"/>
    <x v="0"/>
    <x v="1"/>
    <x v="1"/>
    <x v="6"/>
    <x v="0"/>
    <n v="0"/>
    <n v="0"/>
    <n v="0"/>
    <n v="0"/>
    <n v="0"/>
    <n v="0"/>
    <n v="0"/>
    <n v="0"/>
    <n v="0"/>
    <n v="0"/>
    <n v="0"/>
    <n v="0"/>
    <n v="0"/>
    <n v="0"/>
    <n v="0"/>
    <n v="0"/>
    <n v="0"/>
    <n v="0"/>
    <n v="0"/>
    <n v="0"/>
    <n v="0"/>
    <n v="0"/>
    <n v="0"/>
    <n v="0"/>
    <n v="0"/>
    <n v="0"/>
    <n v="0"/>
    <n v="0"/>
  </r>
  <r>
    <s v="WACommercialThird Party ContractsNon-Incentive CostsMarket Potential0"/>
    <x v="0"/>
    <x v="1"/>
    <x v="1"/>
    <x v="7"/>
    <x v="0"/>
    <n v="0"/>
    <n v="0"/>
    <n v="0"/>
    <n v="0"/>
    <n v="0"/>
    <n v="0"/>
    <n v="0"/>
    <n v="0"/>
    <n v="0"/>
    <n v="0"/>
    <n v="0"/>
    <n v="0"/>
    <n v="0"/>
    <n v="0"/>
    <n v="0"/>
    <n v="0"/>
    <n v="0"/>
    <n v="0"/>
    <n v="0"/>
    <n v="0"/>
    <n v="0"/>
    <n v="0"/>
    <n v="0"/>
    <n v="0"/>
    <n v="0"/>
    <n v="0"/>
    <n v="0"/>
    <n v="0"/>
  </r>
  <r>
    <s v="WACommercialThird Party ContractsProgram Annual BenefitsMarket Potential0"/>
    <x v="0"/>
    <x v="1"/>
    <x v="1"/>
    <x v="8"/>
    <x v="0"/>
    <n v="0"/>
    <n v="0"/>
    <n v="0"/>
    <n v="0"/>
    <n v="0"/>
    <n v="0"/>
    <n v="0"/>
    <n v="0"/>
    <n v="0"/>
    <n v="0"/>
    <n v="0"/>
    <n v="0"/>
    <n v="0"/>
    <n v="0"/>
    <n v="0"/>
    <n v="0"/>
    <n v="0"/>
    <n v="0"/>
    <n v="0"/>
    <n v="0"/>
    <n v="0"/>
    <n v="0"/>
    <n v="0"/>
    <n v="0"/>
    <n v="0"/>
    <n v="0"/>
    <n v="0"/>
    <n v="0"/>
  </r>
  <r>
    <s v="WACommercialThird Party ContractsProgram Annual CostsMarket Potential0"/>
    <x v="0"/>
    <x v="1"/>
    <x v="1"/>
    <x v="9"/>
    <x v="0"/>
    <n v="0"/>
    <n v="0"/>
    <n v="0"/>
    <n v="0"/>
    <n v="0"/>
    <n v="0"/>
    <n v="0"/>
    <n v="0"/>
    <n v="0"/>
    <n v="0"/>
    <n v="0"/>
    <n v="0"/>
    <n v="0"/>
    <n v="0"/>
    <n v="0"/>
    <n v="0"/>
    <n v="0"/>
    <n v="0"/>
    <n v="0"/>
    <n v="0"/>
    <n v="0"/>
    <n v="0"/>
    <n v="0"/>
    <n v="0"/>
    <n v="0"/>
    <n v="0"/>
    <n v="0"/>
    <n v="0"/>
  </r>
  <r>
    <s v="WAIndustrialThird Party ContractsParticipantsMarket Potential0"/>
    <x v="0"/>
    <x v="2"/>
    <x v="1"/>
    <x v="0"/>
    <x v="0"/>
    <n v="0"/>
    <n v="0"/>
    <n v="0"/>
    <n v="5.7816867083275172"/>
    <n v="9.2506495025216733"/>
    <n v="11.563311958106206"/>
    <n v="11.563105523855786"/>
    <n v="11.562899093290735"/>
    <n v="11.562692666410989"/>
    <n v="11.562486243216485"/>
    <n v="11.562279823707151"/>
    <n v="11.562073407882929"/>
    <n v="11.561866995743749"/>
    <n v="11.561660587289547"/>
    <n v="11.561454182520253"/>
    <n v="11.561247781435807"/>
    <n v="11.561041384036137"/>
    <n v="11.560834990321181"/>
    <n v="11.560628600290874"/>
    <n v="11.56042221394515"/>
    <n v="11.560215831283941"/>
    <n v="11.560009452307183"/>
    <n v="11.559803077014809"/>
    <n v="11.559596705406754"/>
    <n v="11.559390337482951"/>
    <n v="11.559183973243337"/>
    <n v="11.558977612687846"/>
    <n v="11.558771255816406"/>
  </r>
  <r>
    <s v="WAIndustrialThird Party ContractsNew ParticipantsMarket Potential0"/>
    <x v="0"/>
    <x v="2"/>
    <x v="1"/>
    <x v="1"/>
    <x v="0"/>
    <n v="0"/>
    <n v="0"/>
    <n v="0"/>
    <n v="5.7816867083275172"/>
    <n v="3.4689627941941561"/>
    <n v="2.3126624555845332"/>
    <n v="0"/>
    <n v="0"/>
    <n v="0"/>
    <n v="0"/>
    <n v="0"/>
    <n v="0"/>
    <n v="0"/>
    <n v="0"/>
    <n v="0"/>
    <n v="0"/>
    <n v="0"/>
    <n v="0"/>
    <n v="0"/>
    <n v="0"/>
    <n v="0"/>
    <n v="0"/>
    <n v="0"/>
    <n v="0"/>
    <n v="0"/>
    <n v="0"/>
    <n v="0"/>
    <n v="0"/>
  </r>
  <r>
    <s v="WAIndustrialThird Party ContractsSummer Peak Reduction @Meter  (Therms)Market Potential0"/>
    <x v="0"/>
    <x v="2"/>
    <x v="1"/>
    <x v="2"/>
    <x v="0"/>
    <n v="0"/>
    <n v="0"/>
    <n v="0"/>
    <n v="0"/>
    <n v="0"/>
    <n v="0"/>
    <n v="0"/>
    <n v="0"/>
    <n v="0"/>
    <n v="0"/>
    <n v="0"/>
    <n v="0"/>
    <n v="0"/>
    <n v="0"/>
    <n v="0"/>
    <n v="0"/>
    <n v="0"/>
    <n v="0"/>
    <n v="0"/>
    <n v="0"/>
    <n v="0"/>
    <n v="0"/>
    <n v="0"/>
    <n v="0"/>
    <n v="0"/>
    <n v="0"/>
    <n v="0"/>
    <n v="0"/>
  </r>
  <r>
    <s v="WAIndustrialThird Party ContractsSummer Peak Reduction @Generation (Therms)Market Potential0"/>
    <x v="0"/>
    <x v="2"/>
    <x v="1"/>
    <x v="3"/>
    <x v="0"/>
    <n v="0"/>
    <n v="0"/>
    <n v="0"/>
    <n v="0"/>
    <n v="0"/>
    <n v="0"/>
    <n v="0"/>
    <n v="0"/>
    <n v="0"/>
    <n v="0"/>
    <n v="0"/>
    <n v="0"/>
    <n v="0"/>
    <n v="0"/>
    <n v="0"/>
    <n v="0"/>
    <n v="0"/>
    <n v="0"/>
    <n v="0"/>
    <n v="0"/>
    <n v="0"/>
    <n v="0"/>
    <n v="0"/>
    <n v="0"/>
    <n v="0"/>
    <n v="0"/>
    <n v="0"/>
    <n v="0"/>
  </r>
  <r>
    <s v="WAIndustrialThird Party ContractsWinter Peak Reduction @Meter  (Therms)Market Potential0"/>
    <x v="0"/>
    <x v="2"/>
    <x v="1"/>
    <x v="4"/>
    <x v="0"/>
    <n v="0"/>
    <n v="0"/>
    <n v="0"/>
    <n v="5.626538926142338"/>
    <n v="9.1333029361704465"/>
    <n v="11.634845697778692"/>
    <n v="11.850319072116349"/>
    <n v="12.069782939861003"/>
    <n v="12.293311203589621"/>
    <n v="12.520979134529702"/>
    <n v="12.752863397906184"/>
    <n v="12.989042078757846"/>
    <n v="13.22959470823174"/>
    <n v="13.474602290364656"/>
    <n v="13.724147329360489"/>
    <n v="13.978313857372893"/>
    <n v="14.237187462802311"/>
    <n v="14.500855319117193"/>
    <n v="14.769406214208894"/>
    <n v="15.042930580290237"/>
    <n v="15.32152052434777"/>
    <n v="15.605269859158041"/>
    <n v="15.894274134878209"/>
    <n v="16.18863067122177"/>
    <n v="16.48843859023011"/>
    <n v="16.793798849651033"/>
    <n v="17.104814276935382"/>
    <n v="17.421589603863332"/>
  </r>
  <r>
    <s v="WAIndustrialThird Party ContractsWinter Peak Reduction @Generation (Therms)Market Potential0"/>
    <x v="0"/>
    <x v="2"/>
    <x v="1"/>
    <x v="5"/>
    <x v="0"/>
    <n v="0"/>
    <n v="0"/>
    <n v="0"/>
    <n v="5.6639208034450759"/>
    <n v="9.1939832254584726"/>
    <n v="11.712145860457714"/>
    <n v="11.92905080744549"/>
    <n v="12.149972760077516"/>
    <n v="12.374986111928349"/>
    <n v="12.60416663431619"/>
    <n v="12.837591501818185"/>
    <n v="13.075339318258353"/>
    <n v="13.317490143176707"/>
    <n v="13.564125518788662"/>
    <n v="13.815328497443618"/>
    <n v="14.071183669592202"/>
    <n v="14.331777192271302"/>
    <n v="14.597196818116764"/>
    <n v="14.867531924913322"/>
    <n v="15.142873545691804"/>
    <n v="15.423314399383703"/>
    <n v="15.708948922043529"/>
    <n v="15.999873298649295"/>
    <n v="16.296185495492018"/>
    <n v="16.597985293164999"/>
    <n v="16.905374320164118"/>
    <n v="17.218456087110312"/>
    <n v="17.537336021605931"/>
  </r>
  <r>
    <s v="WAIndustrialThird Party ContractsIncentive CostsMarket Potential0"/>
    <x v="0"/>
    <x v="2"/>
    <x v="1"/>
    <x v="6"/>
    <x v="0"/>
    <n v="0"/>
    <n v="0"/>
    <n v="0"/>
    <n v="91784.65"/>
    <n v="92094.28"/>
    <n v="92308.08"/>
    <n v="92317.759999999995"/>
    <n v="92327.63"/>
    <n v="92337.68"/>
    <n v="92347.92"/>
    <n v="92358.34"/>
    <n v="92368.960000000006"/>
    <n v="92379.78"/>
    <n v="92390.79"/>
    <n v="92402.01"/>
    <n v="92413.440000000002"/>
    <n v="92425.08"/>
    <n v="92436.94"/>
    <n v="92449.01"/>
    <n v="92461.31"/>
    <n v="92473.84"/>
    <n v="92486.6"/>
    <n v="92499.6"/>
    <n v="92512.83"/>
    <n v="92526.32"/>
    <n v="92540.05"/>
    <n v="92554.04"/>
    <n v="92568.28"/>
  </r>
  <r>
    <s v="WAIndustrialThird Party ContractsNon-Incentive CostsMarket Potential0"/>
    <x v="0"/>
    <x v="2"/>
    <x v="1"/>
    <x v="7"/>
    <x v="0"/>
    <n v="0"/>
    <n v="0"/>
    <n v="0"/>
    <n v="16825.09"/>
    <n v="16825.09"/>
    <n v="16825.09"/>
    <n v="16825.09"/>
    <n v="16825.09"/>
    <n v="16825.09"/>
    <n v="16825.09"/>
    <n v="16825.09"/>
    <n v="16825.09"/>
    <n v="16825.09"/>
    <n v="16825.09"/>
    <n v="16825.09"/>
    <n v="16825.09"/>
    <n v="16825.09"/>
    <n v="16825.09"/>
    <n v="16825.09"/>
    <n v="16825.09"/>
    <n v="16825.09"/>
    <n v="16825.09"/>
    <n v="16825.09"/>
    <n v="16825.09"/>
    <n v="16825.09"/>
    <n v="16825.09"/>
    <n v="16825.09"/>
    <n v="16825.09"/>
  </r>
  <r>
    <s v="WAIndustrialThird Party ContractsProgram Annual BenefitsMarket Potential0"/>
    <x v="0"/>
    <x v="2"/>
    <x v="1"/>
    <x v="8"/>
    <x v="0"/>
    <n v="0"/>
    <n v="0"/>
    <n v="0"/>
    <n v="2282.56"/>
    <n v="3705.18"/>
    <n v="4719.99"/>
    <n v="4807.41"/>
    <n v="5005.79"/>
    <n v="3774.37"/>
    <n v="3390.52"/>
    <n v="7278.91"/>
    <n v="7792.9"/>
    <n v="8363.3799999999992"/>
    <n v="9020.14"/>
    <n v="9684.5499999999993"/>
    <n v="10004.61"/>
    <n v="11006.8"/>
    <n v="11809.13"/>
    <n v="12548.2"/>
    <n v="13401.44"/>
    <n v="14744.69"/>
    <n v="15080.59"/>
    <n v="15839.87"/>
    <n v="16752.48"/>
    <n v="17776.439999999999"/>
    <n v="19035.45"/>
    <n v="20128.38"/>
    <n v="21307.86"/>
  </r>
  <r>
    <s v="WAIndustrialThird Party ContractsProgram Annual CostsMarket Potential0"/>
    <x v="0"/>
    <x v="2"/>
    <x v="1"/>
    <x v="9"/>
    <x v="0"/>
    <n v="0"/>
    <n v="0"/>
    <n v="0"/>
    <n v="108609.74"/>
    <n v="108919.38"/>
    <n v="109133.17"/>
    <n v="109142.86"/>
    <n v="109152.72"/>
    <n v="109162.77"/>
    <n v="109173.01"/>
    <n v="109183.43"/>
    <n v="109194.05"/>
    <n v="109204.87"/>
    <n v="109215.89"/>
    <n v="109227.11"/>
    <n v="109238.53"/>
    <n v="109250.17"/>
    <n v="109262.03"/>
    <n v="109274.11"/>
    <n v="109286.41"/>
    <n v="109298.93"/>
    <n v="109311.69"/>
    <n v="109324.69"/>
    <n v="109337.93"/>
    <n v="109351.41"/>
    <n v="109365.14"/>
    <n v="109379.13"/>
    <n v="109393.37"/>
  </r>
  <r>
    <s v="WAResidentialBehavioralParticipantsMarket Potential0"/>
    <x v="0"/>
    <x v="0"/>
    <x v="2"/>
    <x v="0"/>
    <x v="0"/>
    <n v="0"/>
    <n v="0"/>
    <n v="0"/>
    <n v="8248.2952209941377"/>
    <n v="13374.93534927669"/>
    <n v="16937.181436739702"/>
    <n v="17164.612899612723"/>
    <n v="17395.098298614248"/>
    <n v="17628.678641816587"/>
    <n v="17865.395487946007"/>
    <n v="18105.290953776883"/>
    <n v="18348.407721625113"/>
    <n v="18594.789046942198"/>
    <n v="18844.478766011271"/>
    <n v="19097.521303746435"/>
    <n v="19353.96168159692"/>
    <n v="19613.845525557288"/>
    <n v="19877.219074285222"/>
    <n v="20144.129187328355"/>
    <n v="20414.623353461538"/>
    <n v="20688.749699136046"/>
    <n v="20966.556997042288"/>
    <n v="21248.094674787433"/>
    <n v="21533.412823689643"/>
    <n v="21822.562207690291"/>
    <n v="22115.594272385941"/>
    <n v="22412.561154181545"/>
    <n v="22713.515689566615"/>
  </r>
  <r>
    <s v="WAResidentialBehavioralNew ParticipantsMarket Potential0"/>
    <x v="0"/>
    <x v="0"/>
    <x v="2"/>
    <x v="1"/>
    <x v="0"/>
    <n v="0"/>
    <n v="0"/>
    <n v="0"/>
    <n v="8248.2952209941377"/>
    <n v="5126.6401282825518"/>
    <n v="3562.2460874630124"/>
    <n v="227.43146287302079"/>
    <n v="230.48539900152537"/>
    <n v="233.58034320233855"/>
    <n v="236.71684612942045"/>
    <n v="239.89546583087576"/>
    <n v="243.11676784823067"/>
    <n v="246.3813253170847"/>
    <n v="249.68971906907245"/>
    <n v="253.04253773516393"/>
    <n v="256.44037785048567"/>
    <n v="259.88384396036781"/>
    <n v="263.37354872793367"/>
    <n v="266.91011304313361"/>
    <n v="270.49416613318317"/>
    <n v="274.12634567450732"/>
    <n v="277.80729790624173"/>
    <n v="281.53767774514563"/>
    <n v="285.31814890220994"/>
    <n v="289.14938400064784"/>
    <n v="293.03206469564975"/>
    <n v="296.96688179560442"/>
    <n v="300.9545353850699"/>
  </r>
  <r>
    <s v="WAResidentialBehavioralSummer Peak Reduction @Meter  (Therms)Market Potential0"/>
    <x v="0"/>
    <x v="0"/>
    <x v="2"/>
    <x v="2"/>
    <x v="0"/>
    <n v="0"/>
    <n v="0"/>
    <n v="0"/>
    <n v="0"/>
    <n v="0"/>
    <n v="0"/>
    <n v="0"/>
    <n v="0"/>
    <n v="0"/>
    <n v="0"/>
    <n v="0"/>
    <n v="0"/>
    <n v="0"/>
    <n v="0"/>
    <n v="0"/>
    <n v="0"/>
    <n v="0"/>
    <n v="0"/>
    <n v="0"/>
    <n v="0"/>
    <n v="0"/>
    <n v="0"/>
    <n v="0"/>
    <n v="0"/>
    <n v="0"/>
    <n v="0"/>
    <n v="0"/>
    <n v="0"/>
  </r>
  <r>
    <s v="WAResidentialBehavioralSummer Peak Reduction @Generation (Therms)Market Potential0"/>
    <x v="0"/>
    <x v="0"/>
    <x v="2"/>
    <x v="3"/>
    <x v="0"/>
    <n v="0"/>
    <n v="0"/>
    <n v="0"/>
    <n v="0"/>
    <n v="0"/>
    <n v="0"/>
    <n v="0"/>
    <n v="0"/>
    <n v="0"/>
    <n v="0"/>
    <n v="0"/>
    <n v="0"/>
    <n v="0"/>
    <n v="0"/>
    <n v="0"/>
    <n v="0"/>
    <n v="0"/>
    <n v="0"/>
    <n v="0"/>
    <n v="0"/>
    <n v="0"/>
    <n v="0"/>
    <n v="0"/>
    <n v="0"/>
    <n v="0"/>
    <n v="0"/>
    <n v="0"/>
    <n v="0"/>
  </r>
  <r>
    <s v="WAResidentialBehavioralWinter Peak Reduction @Meter  (Therms)Market Potential0"/>
    <x v="0"/>
    <x v="0"/>
    <x v="2"/>
    <x v="4"/>
    <x v="0"/>
    <n v="0"/>
    <n v="0"/>
    <n v="0"/>
    <n v="91.256903301809643"/>
    <n v="147.98789362806758"/>
    <n v="187.44060201566106"/>
    <n v="189.97320182961084"/>
    <n v="192.54002081351982"/>
    <n v="195.14152131899448"/>
    <n v="197.77817194469552"/>
    <n v="200.45044762074474"/>
    <n v="203.15882969427247"/>
    <n v="205.90380601612068"/>
    <n v="208.68587102871822"/>
    <n v="211.50552585514225"/>
    <n v="214.36327838938416"/>
    <n v="217.25964338783456"/>
    <n v="220.19514256200421"/>
    <n v="223.17030467249822"/>
    <n v="226.18566562425977"/>
    <n v="229.24176856310038"/>
    <n v="232.33916397353516"/>
    <n v="235.47840977793916"/>
    <n v="238.66007143704425"/>
    <n v="241.8847220517932"/>
    <n v="245.15294246657024"/>
    <n v="248.46532137382644"/>
    <n v="251.82245542011893"/>
  </r>
  <r>
    <s v="WAResidentialBehavioralWinter Peak Reduction @Generation (Therms)Market Potential0"/>
    <x v="0"/>
    <x v="0"/>
    <x v="2"/>
    <x v="5"/>
    <x v="0"/>
    <n v="0"/>
    <n v="0"/>
    <n v="0"/>
    <n v="91.863200424612089"/>
    <n v="148.97110290725547"/>
    <n v="188.68592914803813"/>
    <n v="191.23535517375765"/>
    <n v="193.81922771644838"/>
    <n v="196.43801219951126"/>
    <n v="199.09218033490589"/>
    <n v="201.78221020811833"/>
    <n v="204.50858636427671"/>
    <n v="207.27179989543055"/>
    <n v="210.0723485290097"/>
    <n v="212.91073671747762"/>
    <n v="215.78747572919687"/>
    <n v="218.703083740522"/>
    <n v="221.65808592913652"/>
    <n v="224.65301456865132"/>
    <n v="227.68840912448135"/>
    <n v="230.76481635101712"/>
    <n v="233.8827903901099"/>
    <n v="237.04289287088702"/>
    <n v="240.24569301091631"/>
    <n v="243.49176771873687"/>
    <n v="246.78170169777556"/>
    <n v="250.11608755166745"/>
    <n v="253.49552589099955"/>
  </r>
  <r>
    <s v="WAResidentialBehavioralIncentive CostsMarket Potential0"/>
    <x v="0"/>
    <x v="0"/>
    <x v="2"/>
    <x v="6"/>
    <x v="0"/>
    <n v="0"/>
    <n v="0"/>
    <n v="0"/>
    <n v="126476.63"/>
    <n v="143138.21"/>
    <n v="154715.51"/>
    <n v="155454.66"/>
    <n v="156203.74"/>
    <n v="156962.87"/>
    <n v="157732.20000000001"/>
    <n v="158511.85999999999"/>
    <n v="159301.99"/>
    <n v="160102.73000000001"/>
    <n v="160914.22"/>
    <n v="161736.60999999999"/>
    <n v="162570.04"/>
    <n v="163414.66"/>
    <n v="164270.63"/>
    <n v="165138.09"/>
    <n v="166017.19"/>
    <n v="166908.1"/>
    <n v="167810.98"/>
    <n v="168725.97"/>
    <n v="169653.26"/>
    <n v="170592.99"/>
    <n v="171545.35"/>
    <n v="172510.49"/>
    <n v="173488.59"/>
  </r>
  <r>
    <s v="WAResidentialBehavioralNon-Incentive CostsMarket Potential0"/>
    <x v="0"/>
    <x v="0"/>
    <x v="2"/>
    <x v="7"/>
    <x v="0"/>
    <n v="0"/>
    <n v="0"/>
    <n v="0"/>
    <n v="52431.23"/>
    <n v="52431.23"/>
    <n v="52431.23"/>
    <n v="52431.23"/>
    <n v="52431.23"/>
    <n v="52431.23"/>
    <n v="52431.23"/>
    <n v="52431.23"/>
    <n v="52431.23"/>
    <n v="52431.23"/>
    <n v="52431.23"/>
    <n v="52431.23"/>
    <n v="52431.23"/>
    <n v="52431.23"/>
    <n v="52431.23"/>
    <n v="52431.23"/>
    <n v="52431.23"/>
    <n v="52431.23"/>
    <n v="52431.23"/>
    <n v="52431.23"/>
    <n v="52431.23"/>
    <n v="52431.23"/>
    <n v="52431.23"/>
    <n v="52431.23"/>
    <n v="52431.23"/>
  </r>
  <r>
    <s v="WAResidentialBehavioralProgram Annual BenefitsMarket Potential0"/>
    <x v="0"/>
    <x v="0"/>
    <x v="2"/>
    <x v="8"/>
    <x v="0"/>
    <n v="0"/>
    <n v="0"/>
    <n v="0"/>
    <n v="58333.13"/>
    <n v="94596.65"/>
    <n v="119815.57"/>
    <n v="121434.45"/>
    <n v="127145.41"/>
    <n v="110398.16"/>
    <n v="107509.78"/>
    <n v="114410.51"/>
    <n v="121887.12"/>
    <n v="130166.69"/>
    <n v="139698.10999999999"/>
    <n v="149250.43"/>
    <n v="157524.85999999999"/>
    <n v="167963.97"/>
    <n v="179321.39"/>
    <n v="189607.14"/>
    <n v="201504.24"/>
    <n v="220611.16"/>
    <n v="224527.48"/>
    <n v="234672.46"/>
    <n v="246972.57"/>
    <n v="260779.68"/>
    <n v="277876.2"/>
    <n v="292385.71000000002"/>
    <n v="307997.06"/>
  </r>
  <r>
    <s v="WAResidentialBehavioralProgram Annual CostsMarket Potential0"/>
    <x v="0"/>
    <x v="0"/>
    <x v="2"/>
    <x v="9"/>
    <x v="0"/>
    <n v="0"/>
    <n v="0"/>
    <n v="0"/>
    <n v="178907.85"/>
    <n v="195569.43"/>
    <n v="207146.73"/>
    <n v="207885.89"/>
    <n v="208634.96"/>
    <n v="209394.1"/>
    <n v="210163.43"/>
    <n v="210943.09"/>
    <n v="211733.22"/>
    <n v="212533.96"/>
    <n v="213345.45"/>
    <n v="214167.84"/>
    <n v="215001.27"/>
    <n v="215845.89"/>
    <n v="216701.86"/>
    <n v="217569.31"/>
    <n v="218448.42"/>
    <n v="219339.33"/>
    <n v="220242.21"/>
    <n v="221157.2"/>
    <n v="222084.49"/>
    <n v="223024.22"/>
    <n v="223976.58"/>
    <n v="224941.72"/>
    <n v="225919.82"/>
  </r>
  <r>
    <s v="WACommercialBehavioralParticipantsMarket Potential0"/>
    <x v="0"/>
    <x v="1"/>
    <x v="2"/>
    <x v="0"/>
    <x v="0"/>
    <n v="0"/>
    <n v="0"/>
    <n v="0"/>
    <n v="776.61936173285176"/>
    <n v="1248.4131783918606"/>
    <n v="1567.7014586150306"/>
    <n v="1575.007425797894"/>
    <n v="1582.3474410172525"/>
    <n v="1589.7216629473469"/>
    <n v="1597.1302510018866"/>
    <n v="1604.5733653374987"/>
    <n v="1612.0511668571887"/>
    <n v="1619.5638172138197"/>
    <n v="1627.1114788136056"/>
    <n v="1634.6943148196228"/>
    <n v="1642.3124891553387"/>
    <n v="1649.9661665081526"/>
    <n v="1657.6555123329581"/>
    <n v="1665.380692855719"/>
    <n v="1673.1418750770629"/>
    <n v="1680.9392267758906"/>
    <n v="1688.7729165130052"/>
    <n v="1696.6431136347528"/>
    <n v="1704.5499882766869"/>
    <n v="1712.4937113672433"/>
    <n v="1720.4744546314369"/>
    <n v="1728.4923905945736"/>
    <n v="1736.5476925859803"/>
  </r>
  <r>
    <s v="WACommercialBehavioralNew ParticipantsMarket Potential0"/>
    <x v="0"/>
    <x v="1"/>
    <x v="2"/>
    <x v="1"/>
    <x v="0"/>
    <n v="0"/>
    <n v="0"/>
    <n v="0"/>
    <n v="776.61936173285176"/>
    <n v="471.79381665900883"/>
    <n v="319.28828022316998"/>
    <n v="7.3059671828634691"/>
    <n v="7.34001521935852"/>
    <n v="7.3742219300943361"/>
    <n v="7.4085880545396776"/>
    <n v="7.4431143356121083"/>
    <n v="7.4778015196900469"/>
    <n v="7.5126503566309566"/>
    <n v="7.5476615997858971"/>
    <n v="7.5828360060172599"/>
    <n v="7.6181743357158211"/>
    <n v="7.6536773528139292"/>
    <n v="7.689345824805514"/>
    <n v="7.7251805227608656"/>
    <n v="7.7611822213439154"/>
    <n v="7.797351698827697"/>
    <n v="7.8336897371145824"/>
    <n v="7.8701971217476512"/>
    <n v="7.9068746419341096"/>
    <n v="7.943723090556432"/>
    <n v="7.9807432641935065"/>
    <n v="8.0179359631367788"/>
    <n v="8.0553019914066226"/>
  </r>
  <r>
    <s v="WACommercialBehavioralSummer Peak Reduction @Meter  (Therms)Market Potential0"/>
    <x v="0"/>
    <x v="1"/>
    <x v="2"/>
    <x v="2"/>
    <x v="0"/>
    <n v="0"/>
    <n v="0"/>
    <n v="0"/>
    <n v="0"/>
    <n v="0"/>
    <n v="0"/>
    <n v="0"/>
    <n v="0"/>
    <n v="0"/>
    <n v="0"/>
    <n v="0"/>
    <n v="0"/>
    <n v="0"/>
    <n v="0"/>
    <n v="0"/>
    <n v="0"/>
    <n v="0"/>
    <n v="0"/>
    <n v="0"/>
    <n v="0"/>
    <n v="0"/>
    <n v="0"/>
    <n v="0"/>
    <n v="0"/>
    <n v="0"/>
    <n v="0"/>
    <n v="0"/>
    <n v="0"/>
  </r>
  <r>
    <s v="WACommercialBehavioralSummer Peak Reduction @Generation (Therms)Market Potential0"/>
    <x v="0"/>
    <x v="1"/>
    <x v="2"/>
    <x v="3"/>
    <x v="0"/>
    <n v="0"/>
    <n v="0"/>
    <n v="0"/>
    <n v="0"/>
    <n v="0"/>
    <n v="0"/>
    <n v="0"/>
    <n v="0"/>
    <n v="0"/>
    <n v="0"/>
    <n v="0"/>
    <n v="0"/>
    <n v="0"/>
    <n v="0"/>
    <n v="0"/>
    <n v="0"/>
    <n v="0"/>
    <n v="0"/>
    <n v="0"/>
    <n v="0"/>
    <n v="0"/>
    <n v="0"/>
    <n v="0"/>
    <n v="0"/>
    <n v="0"/>
    <n v="0"/>
    <n v="0"/>
    <n v="0"/>
  </r>
  <r>
    <s v="WACommercialBehavioralWinter Peak Reduction @Meter  (Therms)Market Potential0"/>
    <x v="0"/>
    <x v="1"/>
    <x v="2"/>
    <x v="4"/>
    <x v="0"/>
    <n v="0"/>
    <n v="0"/>
    <n v="0"/>
    <n v="50.477449520816343"/>
    <n v="81.590933996940379"/>
    <n v="103.03820912878155"/>
    <n v="103.98702986733065"/>
    <n v="104.94458776078092"/>
    <n v="105.91096326466283"/>
    <n v="106.8862375753763"/>
    <n v="107.87049263701314"/>
    <n v="108.86381114824215"/>
    <n v="109.86627656925742"/>
    <n v="110.8779731287909"/>
    <n v="111.89898583118946"/>
    <n v="112.92940046355699"/>
    <n v="113.96930360296247"/>
    <n v="115.01878262371423"/>
    <n v="116.07792570470127"/>
    <n v="117.14682183680242"/>
    <n v="118.22556083036302"/>
    <n v="119.31423332274153"/>
    <n v="120.4129307859244"/>
    <n v="121.52174553421227"/>
    <n v="122.64077073197588"/>
    <n v="123.77010040148426"/>
    <n v="124.90982943080435"/>
    <n v="126.06005358177391"/>
  </r>
  <r>
    <s v="WACommercialBehavioralWinter Peak Reduction @Generation (Therms)Market Potential0"/>
    <x v="0"/>
    <x v="1"/>
    <x v="2"/>
    <x v="5"/>
    <x v="0"/>
    <n v="0"/>
    <n v="0"/>
    <n v="0"/>
    <n v="50.812814093835662"/>
    <n v="82.133011875317479"/>
    <n v="103.72277947330537"/>
    <n v="104.67790403395476"/>
    <n v="105.64182379784671"/>
    <n v="106.61461975504614"/>
    <n v="107.59637364140961"/>
    <n v="108.58716794545315"/>
    <n v="109.58708591528303"/>
    <n v="110.59621156559032"/>
    <n v="111.61462968471"/>
    <n v="112.64242584174498"/>
    <n v="113.67968639375579"/>
    <n v="114.72649849301638"/>
    <n v="115.78295009433685"/>
    <n v="116.84912996245347"/>
    <n v="117.92512767948703"/>
    <n v="119.01103365246932"/>
    <n v="120.10693912093974"/>
    <n v="121.21293616461084"/>
    <n v="122.32911771110558"/>
    <n v="123.45557754376473"/>
    <n v="124.59241030952714"/>
    <n v="125.73971152688178"/>
    <n v="126.89757759389362"/>
  </r>
  <r>
    <s v="WACommercialBehavioralIncentive CostsMarket Potential0"/>
    <x v="0"/>
    <x v="1"/>
    <x v="2"/>
    <x v="6"/>
    <x v="0"/>
    <n v="0"/>
    <n v="0"/>
    <n v="0"/>
    <n v="52854.35"/>
    <n v="54387.68"/>
    <n v="55425.36"/>
    <n v="55449.11"/>
    <n v="55472.959999999999"/>
    <n v="55496.93"/>
    <n v="55521.01"/>
    <n v="55545.2"/>
    <n v="55569.5"/>
    <n v="55593.919999999998"/>
    <n v="55618.45"/>
    <n v="55643.09"/>
    <n v="55667.85"/>
    <n v="55692.72"/>
    <n v="55717.71"/>
    <n v="55742.82"/>
    <n v="55768.04"/>
    <n v="55793.39"/>
    <n v="55818.85"/>
    <n v="55844.42"/>
    <n v="55870.12"/>
    <n v="55895.94"/>
    <n v="55921.88"/>
    <n v="55947.93"/>
    <n v="55974.11"/>
  </r>
  <r>
    <s v="WACommercialBehavioralNon-Incentive CostsMarket Potential0"/>
    <x v="0"/>
    <x v="1"/>
    <x v="2"/>
    <x v="7"/>
    <x v="0"/>
    <n v="0"/>
    <n v="0"/>
    <n v="0"/>
    <n v="26476.27"/>
    <n v="26476.27"/>
    <n v="26476.27"/>
    <n v="26476.27"/>
    <n v="26476.27"/>
    <n v="26476.27"/>
    <n v="26476.27"/>
    <n v="26476.27"/>
    <n v="26476.27"/>
    <n v="26476.27"/>
    <n v="26476.27"/>
    <n v="26476.27"/>
    <n v="26476.27"/>
    <n v="26476.27"/>
    <n v="26476.27"/>
    <n v="26476.27"/>
    <n v="26476.27"/>
    <n v="26476.27"/>
    <n v="26476.27"/>
    <n v="26476.27"/>
    <n v="26476.27"/>
    <n v="26476.27"/>
    <n v="26476.27"/>
    <n v="26476.27"/>
    <n v="26476.27"/>
  </r>
  <r>
    <s v="WACommercialBehavioralProgram Annual BenefitsMarket Potential0"/>
    <x v="0"/>
    <x v="1"/>
    <x v="2"/>
    <x v="8"/>
    <x v="0"/>
    <n v="0"/>
    <n v="0"/>
    <n v="0"/>
    <n v="32266.14"/>
    <n v="52154.46"/>
    <n v="65863.97"/>
    <n v="66470.47"/>
    <n v="69301.039999999994"/>
    <n v="59917.42"/>
    <n v="58102.04"/>
    <n v="61568.92"/>
    <n v="65313.9"/>
    <n v="69454.42"/>
    <n v="74223.73"/>
    <n v="78962.34"/>
    <n v="82986.17"/>
    <n v="88109.95"/>
    <n v="93668.41"/>
    <n v="98620.67"/>
    <n v="104363.74"/>
    <n v="113774.55"/>
    <n v="115302.66"/>
    <n v="120000.81"/>
    <n v="125754.33"/>
    <n v="132220.92000000001"/>
    <n v="140291.04999999999"/>
    <n v="146989.72"/>
    <n v="154180.56"/>
  </r>
  <r>
    <s v="WACommercialBehavioralProgram Annual CostsMarket Potential0"/>
    <x v="0"/>
    <x v="1"/>
    <x v="2"/>
    <x v="9"/>
    <x v="0"/>
    <n v="0"/>
    <n v="0"/>
    <n v="0"/>
    <n v="79330.62"/>
    <n v="80863.95"/>
    <n v="81901.63"/>
    <n v="81925.38"/>
    <n v="81949.23"/>
    <n v="81973.2"/>
    <n v="81997.279999999999"/>
    <n v="82021.47"/>
    <n v="82045.77"/>
    <n v="82070.19"/>
    <n v="82094.720000000001"/>
    <n v="82119.360000000001"/>
    <n v="82144.12"/>
    <n v="82169"/>
    <n v="82193.990000000005"/>
    <n v="82219.09"/>
    <n v="82244.320000000007"/>
    <n v="82269.66"/>
    <n v="82295.12"/>
    <n v="82320.7"/>
    <n v="82346.39"/>
    <n v="82372.210000000006"/>
    <n v="82398.149999999994"/>
    <n v="82424.210000000006"/>
    <n v="82450.39"/>
  </r>
  <r>
    <s v="WAResidentialTime-of-UseParticipantsMarket Potential0"/>
    <x v="0"/>
    <x v="0"/>
    <x v="3"/>
    <x v="0"/>
    <x v="0"/>
    <n v="0"/>
    <n v="0"/>
    <n v="0"/>
    <n v="1083.2199948387199"/>
    <n v="3293.4072310942156"/>
    <n v="7785.0544675299971"/>
    <n v="10143.760776337462"/>
    <n v="11422.189546079866"/>
    <n v="11575.566026539769"/>
    <n v="11731.002037238017"/>
    <n v="11888.525233423903"/>
    <n v="12048.163641699755"/>
    <n v="12209.945665007455"/>
    <n v="12373.900087681888"/>
    <n v="12540.056080572276"/>
    <n v="12708.443206232265"/>
    <n v="12879.091424179709"/>
    <n v="13052.031096227083"/>
    <n v="13227.292991883467"/>
    <n v="13404.908293829083"/>
    <n v="13584.908603463315"/>
    <n v="13767.325946527255"/>
    <n v="13952.192778801749"/>
    <n v="14139.541991881924"/>
    <n v="14329.406919029288"/>
    <n v="14521.821341102401"/>
    <n v="14716.819492567167"/>
    <n v="14914.436067587874"/>
  </r>
  <r>
    <s v="WAResidentialTime-of-UseNew ParticipantsMarket Potential0"/>
    <x v="0"/>
    <x v="0"/>
    <x v="3"/>
    <x v="1"/>
    <x v="0"/>
    <n v="0"/>
    <n v="0"/>
    <n v="0"/>
    <n v="1083.2199948387199"/>
    <n v="2210.1872362554959"/>
    <n v="4491.6472364357815"/>
    <n v="2358.7063088074647"/>
    <n v="1278.4287697424043"/>
    <n v="153.37648045990318"/>
    <n v="155.43601069824763"/>
    <n v="157.52319618588626"/>
    <n v="159.63840827585227"/>
    <n v="161.7820233077"/>
    <n v="163.95442267443286"/>
    <n v="166.15599289038801"/>
    <n v="168.38712565998867"/>
    <n v="170.64821794744421"/>
    <n v="172.93967204737419"/>
    <n v="175.26189565638379"/>
    <n v="177.61530194561601"/>
    <n v="180.0003096342316"/>
    <n v="182.41734306394028"/>
    <n v="184.8668322744943"/>
    <n v="187.3492130801751"/>
    <n v="189.86492714736414"/>
    <n v="192.41442207311229"/>
    <n v="194.99815146476612"/>
    <n v="197.61657502070739"/>
  </r>
  <r>
    <s v="WAResidentialTime-of-UseSummer Peak Reduction @Meter  (Therms)Market Potential0"/>
    <x v="0"/>
    <x v="0"/>
    <x v="3"/>
    <x v="2"/>
    <x v="0"/>
    <n v="0"/>
    <n v="0"/>
    <n v="0"/>
    <n v="0"/>
    <n v="0"/>
    <n v="0"/>
    <n v="0"/>
    <n v="0"/>
    <n v="0"/>
    <n v="0"/>
    <n v="0"/>
    <n v="0"/>
    <n v="0"/>
    <n v="0"/>
    <n v="0"/>
    <n v="0"/>
    <n v="0"/>
    <n v="0"/>
    <n v="0"/>
    <n v="0"/>
    <n v="0"/>
    <n v="0"/>
    <n v="0"/>
    <n v="0"/>
    <n v="0"/>
    <n v="0"/>
    <n v="0"/>
    <n v="0"/>
  </r>
  <r>
    <s v="WAResidentialTime-of-UseSummer Peak Reduction @Generation (Therms)Market Potential0"/>
    <x v="0"/>
    <x v="0"/>
    <x v="3"/>
    <x v="3"/>
    <x v="0"/>
    <n v="0"/>
    <n v="0"/>
    <n v="0"/>
    <n v="0"/>
    <n v="0"/>
    <n v="0"/>
    <n v="0"/>
    <n v="0"/>
    <n v="0"/>
    <n v="0"/>
    <n v="0"/>
    <n v="0"/>
    <n v="0"/>
    <n v="0"/>
    <n v="0"/>
    <n v="0"/>
    <n v="0"/>
    <n v="0"/>
    <n v="0"/>
    <n v="0"/>
    <n v="0"/>
    <n v="0"/>
    <n v="0"/>
    <n v="0"/>
    <n v="0"/>
    <n v="0"/>
    <n v="0"/>
    <n v="0"/>
  </r>
  <r>
    <s v="WAResidentialTime-of-UseWinter Peak Reduction @Meter  (Therms)Market Potential0"/>
    <x v="0"/>
    <x v="0"/>
    <x v="3"/>
    <x v="4"/>
    <x v="0"/>
    <n v="0"/>
    <n v="0"/>
    <n v="0"/>
    <n v="17.077844819687382"/>
    <n v="51.927186967449352"/>
    <n v="122.77192074345423"/>
    <n v="159.9823941545483"/>
    <n v="180.15999217932398"/>
    <n v="182.59422018418519"/>
    <n v="185.06133821034334"/>
    <n v="187.56179065064052"/>
    <n v="190.09602790232313"/>
    <n v="192.6645064481709"/>
    <n v="195.26768893872116"/>
    <n v="197.90604427560433"/>
    <n v="200.58004769600555"/>
    <n v="203.29018085826729"/>
    <n v="206.03693192864884"/>
    <n v="208.82079566925762"/>
    <n v="211.64227352716932"/>
    <n v="214.50187372475108"/>
    <n v="217.40011135120616"/>
    <n v="220.33750845535511"/>
    <n v="223.31459413967008"/>
    <n v="226.33190465558036"/>
    <n v="229.38998350006537"/>
    <n v="232.4893815135527"/>
    <n v="235.6306569791391"/>
  </r>
  <r>
    <s v="WAResidentialTime-of-UseWinter Peak Reduction @Generation (Therms)Market Potential0"/>
    <x v="0"/>
    <x v="0"/>
    <x v="3"/>
    <x v="5"/>
    <x v="0"/>
    <n v="0"/>
    <n v="0"/>
    <n v="0"/>
    <n v="17.191307448849791"/>
    <n v="52.272183377742458"/>
    <n v="123.58759889616896"/>
    <n v="161.0452930889353"/>
    <n v="181.356948036364"/>
    <n v="183.80734868550957"/>
    <n v="186.29085787230053"/>
    <n v="188.8079229420581"/>
    <n v="191.35899728440017"/>
    <n v="193.94454041490931"/>
    <n v="196.56501805790333"/>
    <n v="199.22090223032447"/>
    <n v="201.91267132676219"/>
    <n v="204.64081020562443"/>
    <n v="207.40581027647357"/>
    <n v="210.20816958854201"/>
    <n v="213.04839292044426"/>
    <n v="215.92699187110034"/>
    <n v="218.84448495188863"/>
    <n v="221.80139768004341"/>
    <n v="224.79826267331396"/>
    <n v="227.83561974590333"/>
    <n v="230.91401600570302"/>
    <n v="234.03400595284145"/>
    <n v="237.19615157956423"/>
  </r>
  <r>
    <s v="WAResidentialTime-of-UseIncentive CostsMarket Potential0"/>
    <x v="0"/>
    <x v="0"/>
    <x v="3"/>
    <x v="6"/>
    <x v="0"/>
    <n v="0"/>
    <n v="0"/>
    <n v="0"/>
    <n v="121040.99"/>
    <n v="121040.99"/>
    <n v="121040.99"/>
    <n v="121040.99"/>
    <n v="121040.99"/>
    <n v="121040.99"/>
    <n v="121040.99"/>
    <n v="121040.99"/>
    <n v="121040.99"/>
    <n v="121040.99"/>
    <n v="121040.99"/>
    <n v="121040.99"/>
    <n v="121040.99"/>
    <n v="121040.99"/>
    <n v="121040.99"/>
    <n v="121040.99"/>
    <n v="121040.99"/>
    <n v="121040.99"/>
    <n v="121040.99"/>
    <n v="121040.99"/>
    <n v="121040.99"/>
    <n v="121040.99"/>
    <n v="121040.99"/>
    <n v="121040.99"/>
    <n v="121040.99"/>
  </r>
  <r>
    <s v="WAResidentialTime-of-UseNon-Incentive CostsMarket Potential0"/>
    <x v="0"/>
    <x v="0"/>
    <x v="3"/>
    <x v="7"/>
    <x v="0"/>
    <n v="0"/>
    <n v="0"/>
    <n v="0"/>
    <n v="72911.009999999995"/>
    <n v="140529.04"/>
    <n v="277416.64"/>
    <n v="149440.19"/>
    <n v="84623.54"/>
    <n v="17120.400000000001"/>
    <n v="17243.97"/>
    <n v="17369.2"/>
    <n v="17496.12"/>
    <n v="17624.73"/>
    <n v="17755.080000000002"/>
    <n v="17887.169999999998"/>
    <n v="18021.04"/>
    <n v="18156.7"/>
    <n v="18294.189999999999"/>
    <n v="18433.52"/>
    <n v="18574.73"/>
    <n v="18717.830000000002"/>
    <n v="18862.849999999999"/>
    <n v="19009.82"/>
    <n v="19158.759999999998"/>
    <n v="19309.71"/>
    <n v="19462.68"/>
    <n v="19617.7"/>
    <n v="19774.810000000001"/>
  </r>
  <r>
    <s v="WAResidentialTime-of-UseProgram Annual BenefitsMarket Potential0"/>
    <x v="0"/>
    <x v="0"/>
    <x v="3"/>
    <x v="8"/>
    <x v="0"/>
    <n v="0"/>
    <n v="0"/>
    <n v="0"/>
    <n v="10916.48"/>
    <n v="33192.839999999997"/>
    <n v="78478.13"/>
    <n v="102263.76"/>
    <n v="118970.16"/>
    <n v="103299.73"/>
    <n v="100597.06"/>
    <n v="107054.09"/>
    <n v="114049.96"/>
    <n v="121797.17"/>
    <n v="130715.74"/>
    <n v="139653.85"/>
    <n v="147396.25"/>
    <n v="157164.14000000001"/>
    <n v="167791.3"/>
    <n v="177415.7"/>
    <n v="188547.83"/>
    <n v="206426.2"/>
    <n v="210090.71"/>
    <n v="219583.38"/>
    <n v="231092.61"/>
    <n v="244011.95"/>
    <n v="260009.18"/>
    <n v="273585.75"/>
    <n v="288193.32"/>
  </r>
  <r>
    <s v="WAResidentialTime-of-UseProgram Annual CostsMarket Potential0"/>
    <x v="0"/>
    <x v="0"/>
    <x v="3"/>
    <x v="9"/>
    <x v="0"/>
    <n v="0"/>
    <n v="0"/>
    <n v="0"/>
    <n v="193952"/>
    <n v="261570.03"/>
    <n v="398457.63"/>
    <n v="270481.18"/>
    <n v="205664.53"/>
    <n v="138161.39000000001"/>
    <n v="138284.96"/>
    <n v="138410.19"/>
    <n v="138537.1"/>
    <n v="138665.72"/>
    <n v="138796.07"/>
    <n v="138928.16"/>
    <n v="139062.03"/>
    <n v="139197.69"/>
    <n v="139335.18"/>
    <n v="139474.51"/>
    <n v="139615.72"/>
    <n v="139758.82"/>
    <n v="139903.84"/>
    <n v="140050.81"/>
    <n v="140199.75"/>
    <n v="140350.70000000001"/>
    <n v="140503.67000000001"/>
    <n v="140658.69"/>
    <n v="140815.79"/>
  </r>
  <r>
    <s v="WACommercialTime-of-UseParticipantsMarket Potential0"/>
    <x v="0"/>
    <x v="1"/>
    <x v="3"/>
    <x v="0"/>
    <x v="0"/>
    <n v="0"/>
    <n v="0"/>
    <n v="0"/>
    <n v="101.99072638267145"/>
    <n v="307.40582154151627"/>
    <n v="720.58277758483734"/>
    <n v="930.78117413352084"/>
    <n v="1039.020998259798"/>
    <n v="1043.863153170018"/>
    <n v="1048.7278739997082"/>
    <n v="1053.6152659129393"/>
    <n v="1058.5254345638787"/>
    <n v="1063.4584860990744"/>
    <n v="1068.4145271597502"/>
    <n v="1073.3936648841095"/>
    <n v="1078.3960069096534"/>
    <n v="1083.4216613755063"/>
    <n v="1088.4707369247537"/>
    <n v="1093.543342706791"/>
    <n v="1098.6395883796836"/>
    <n v="1103.7595841125362"/>
    <n v="1108.9034405878763"/>
    <n v="1114.0712690040443"/>
    <n v="1119.2631810775999"/>
    <n v="1124.4792890457359"/>
    <n v="1129.7197056687037"/>
    <n v="1134.9845442322535"/>
    <n v="1140.27391855008"/>
  </r>
  <r>
    <s v="WACommercialTime-of-UseNew ParticipantsMarket Potential0"/>
    <x v="0"/>
    <x v="1"/>
    <x v="3"/>
    <x v="1"/>
    <x v="0"/>
    <n v="0"/>
    <n v="0"/>
    <n v="0"/>
    <n v="101.99072638267145"/>
    <n v="205.41509515884482"/>
    <n v="413.17695604332107"/>
    <n v="210.19839654868349"/>
    <n v="108.2398241262772"/>
    <n v="4.8421549102199606"/>
    <n v="4.8647208296902136"/>
    <n v="4.887391913231113"/>
    <n v="4.9101686509393403"/>
    <n v="4.9330515351957729"/>
    <n v="4.9560410606757159"/>
    <n v="4.9791377243593615"/>
    <n v="5.0023420255438396"/>
    <n v="5.0256544658529947"/>
    <n v="5.0490755492473909"/>
    <n v="5.0726057820372716"/>
    <n v="5.0962456728925645"/>
    <n v="5.119995732852658"/>
    <n v="5.1438564753400442"/>
    <n v="5.1678284161680494"/>
    <n v="5.1919120735556135"/>
    <n v="5.2161079681359297"/>
    <n v="5.240416622967814"/>
    <n v="5.2648385635498016"/>
    <n v="5.289374317826514"/>
  </r>
  <r>
    <s v="WACommercialTime-of-UseSummer Peak Reduction @Meter  (Therms)Market Potential0"/>
    <x v="0"/>
    <x v="1"/>
    <x v="3"/>
    <x v="2"/>
    <x v="0"/>
    <n v="0"/>
    <n v="0"/>
    <n v="0"/>
    <n v="0"/>
    <n v="0"/>
    <n v="0"/>
    <n v="0"/>
    <n v="0"/>
    <n v="0"/>
    <n v="0"/>
    <n v="0"/>
    <n v="0"/>
    <n v="0"/>
    <n v="0"/>
    <n v="0"/>
    <n v="0"/>
    <n v="0"/>
    <n v="0"/>
    <n v="0"/>
    <n v="0"/>
    <n v="0"/>
    <n v="0"/>
    <n v="0"/>
    <n v="0"/>
    <n v="0"/>
    <n v="0"/>
    <n v="0"/>
    <n v="0"/>
  </r>
  <r>
    <s v="WACommercialTime-of-UseSummer Peak Reduction @Generation (Therms)Market Potential0"/>
    <x v="0"/>
    <x v="1"/>
    <x v="3"/>
    <x v="3"/>
    <x v="0"/>
    <n v="0"/>
    <n v="0"/>
    <n v="0"/>
    <n v="0"/>
    <n v="0"/>
    <n v="0"/>
    <n v="0"/>
    <n v="0"/>
    <n v="0"/>
    <n v="0"/>
    <n v="0"/>
    <n v="0"/>
    <n v="0"/>
    <n v="0"/>
    <n v="0"/>
    <n v="0"/>
    <n v="0"/>
    <n v="0"/>
    <n v="0"/>
    <n v="0"/>
    <n v="0"/>
    <n v="0"/>
    <n v="0"/>
    <n v="0"/>
    <n v="0"/>
    <n v="0"/>
    <n v="0"/>
    <n v="0"/>
  </r>
  <r>
    <s v="WACommercialTime-of-UseWinter Peak Reduction @Meter  (Therms)Market Potential0"/>
    <x v="0"/>
    <x v="1"/>
    <x v="3"/>
    <x v="4"/>
    <x v="0"/>
    <n v="0"/>
    <n v="0"/>
    <n v="0"/>
    <n v="4.308868407820297"/>
    <n v="13.058972417437593"/>
    <n v="30.784504945243647"/>
    <n v="39.944548393859137"/>
    <n v="44.791528005755758"/>
    <n v="45.20398791788454"/>
    <n v="45.620245940653589"/>
    <n v="46.040337048721099"/>
    <n v="46.464296538807133"/>
    <n v="46.892160032659334"/>
    <n v="47.323963480045933"/>
    <n v="47.759743161776292"/>
    <n v="48.199535692749272"/>
    <n v="48.643378025029719"/>
    <n v="49.091307450953131"/>
    <n v="49.543361606259111"/>
    <n v="49.999578473253592"/>
    <n v="50.4599963840001"/>
    <n v="50.924654023540512"/>
    <n v="51.393590433145441"/>
    <n v="51.866845013594514"/>
    <n v="52.344457528486949"/>
    <n v="52.826468107582478"/>
    <n v="53.312917250173172"/>
    <n v="53.80384582848621"/>
  </r>
  <r>
    <s v="WACommercialTime-of-UseWinter Peak Reduction @Generation (Therms)Market Potential0"/>
    <x v="0"/>
    <x v="1"/>
    <x v="3"/>
    <x v="5"/>
    <x v="0"/>
    <n v="0"/>
    <n v="0"/>
    <n v="0"/>
    <n v="4.3374958806324715"/>
    <n v="13.145734263577204"/>
    <n v="30.989032560140576"/>
    <n v="40.209933957981818"/>
    <n v="45.089116172494222"/>
    <n v="45.504316406165231"/>
    <n v="45.923339984551632"/>
    <n v="46.346222114677978"/>
    <n v="46.772998327770424"/>
    <n v="47.203704482242131"/>
    <n v="47.638376766706195"/>
    <n v="48.077051703016203"/>
    <n v="48.519766149334885"/>
    <n v="48.966557303231049"/>
    <n v="49.417462704804848"/>
    <n v="49.872520239842075"/>
    <n v="50.331768142997376"/>
    <n v="50.795245001006748"/>
    <n v="51.262989755929652"/>
    <n v="51.735041708421022"/>
    <n v="52.211440521033339"/>
    <n v="52.692226221549177"/>
    <n v="53.177439206344353"/>
    <n v="53.667120243782136"/>
    <n v="54.161310477638629"/>
  </r>
  <r>
    <s v="WACommercialTime-of-UseIncentive CostsMarket Potential0"/>
    <x v="0"/>
    <x v="1"/>
    <x v="3"/>
    <x v="6"/>
    <x v="0"/>
    <n v="0"/>
    <n v="0"/>
    <n v="0"/>
    <n v="27880.32"/>
    <n v="27880.32"/>
    <n v="27880.32"/>
    <n v="27880.32"/>
    <n v="27880.32"/>
    <n v="27880.32"/>
    <n v="27880.32"/>
    <n v="27880.32"/>
    <n v="27880.32"/>
    <n v="27880.32"/>
    <n v="27880.32"/>
    <n v="27880.32"/>
    <n v="27880.32"/>
    <n v="27880.32"/>
    <n v="27880.32"/>
    <n v="27880.32"/>
    <n v="27880.32"/>
    <n v="27880.32"/>
    <n v="27880.32"/>
    <n v="27880.32"/>
    <n v="27880.32"/>
    <n v="27880.32"/>
    <n v="27880.32"/>
    <n v="27880.32"/>
    <n v="27880.32"/>
  </r>
  <r>
    <s v="WACommercialTime-of-UseNon-Incentive CostsMarket Potential0"/>
    <x v="0"/>
    <x v="1"/>
    <x v="3"/>
    <x v="7"/>
    <x v="0"/>
    <n v="0"/>
    <n v="0"/>
    <n v="0"/>
    <n v="7943.22"/>
    <n v="14148.68"/>
    <n v="26614.39"/>
    <n v="14435.68"/>
    <n v="8318.16"/>
    <n v="2114.3000000000002"/>
    <n v="2115.65"/>
    <n v="2117.0100000000002"/>
    <n v="2118.38"/>
    <n v="2119.75"/>
    <n v="2121.13"/>
    <n v="2122.52"/>
    <n v="2123.91"/>
    <n v="2125.31"/>
    <n v="2126.7199999999998"/>
    <n v="2128.13"/>
    <n v="2129.5500000000002"/>
    <n v="2130.9699999999998"/>
    <n v="2132.4"/>
    <n v="2133.84"/>
    <n v="2135.29"/>
    <n v="2136.7399999999998"/>
    <n v="2138.1999999999998"/>
    <n v="2139.66"/>
    <n v="2141.13"/>
  </r>
  <r>
    <s v="WACommercialTime-of-UseProgram Annual BenefitsMarket Potential0"/>
    <x v="0"/>
    <x v="1"/>
    <x v="3"/>
    <x v="8"/>
    <x v="0"/>
    <n v="0"/>
    <n v="0"/>
    <n v="0"/>
    <n v="2754.31"/>
    <n v="8347.5400000000009"/>
    <n v="19678.04"/>
    <n v="25533.31"/>
    <n v="29578.46"/>
    <n v="25573.43"/>
    <n v="24798.6"/>
    <n v="26278.31"/>
    <n v="27876.71"/>
    <n v="29643.93"/>
    <n v="31679.52"/>
    <n v="33702.01"/>
    <n v="35419.43"/>
    <n v="37606.32"/>
    <n v="39978.730000000003"/>
    <n v="42092.41"/>
    <n v="44543.61"/>
    <n v="48560.25"/>
    <n v="49212.47"/>
    <n v="51217.69"/>
    <n v="53673.36"/>
    <n v="56433.37"/>
    <n v="59877.8"/>
    <n v="62736.86"/>
    <n v="65805.990000000005"/>
  </r>
  <r>
    <s v="WACommercialTime-of-UseProgram Annual CostsMarket Potential0"/>
    <x v="0"/>
    <x v="1"/>
    <x v="3"/>
    <x v="9"/>
    <x v="0"/>
    <n v="0"/>
    <n v="0"/>
    <n v="0"/>
    <n v="35823.54"/>
    <n v="42029"/>
    <n v="54494.71"/>
    <n v="42316"/>
    <n v="36198.480000000003"/>
    <n v="29994.62"/>
    <n v="29995.97"/>
    <n v="29997.34"/>
    <n v="29998.7"/>
    <n v="30000.07"/>
    <n v="30001.45"/>
    <n v="30002.84"/>
    <n v="30004.23"/>
    <n v="30005.63"/>
    <n v="30007.040000000001"/>
    <n v="30008.45"/>
    <n v="30009.87"/>
    <n v="30011.29"/>
    <n v="30012.720000000001"/>
    <n v="30014.16"/>
    <n v="30015.61"/>
    <n v="30017.06"/>
    <n v="30018.52"/>
    <n v="30019.98"/>
    <n v="30021.45"/>
  </r>
  <r>
    <s v="WAIndustrialTime-of-UseParticipantsMarket Potential0"/>
    <x v="0"/>
    <x v="2"/>
    <x v="3"/>
    <x v="0"/>
    <x v="0"/>
    <n v="0"/>
    <n v="0"/>
    <n v="0"/>
    <n v="0.69653964272573277"/>
    <n v="2.0896078075451885"/>
    <n v="4.8757515846519848"/>
    <n v="6.2687115516889298"/>
    <n v="6.9651107104385392"/>
    <n v="6.964986365664843"/>
    <n v="6.9648620231110137"/>
    <n v="6.9647376827770113"/>
    <n v="6.9646133446627978"/>
    <n v="6.9644890087683331"/>
    <n v="6.9643646750935773"/>
    <n v="6.9642403436384912"/>
    <n v="6.964116014403035"/>
    <n v="6.9639916873871677"/>
    <n v="6.9638673625908512"/>
    <n v="6.9637430400140454"/>
    <n v="6.9636187196567114"/>
    <n v="6.9634944015188083"/>
    <n v="6.9633700856002978"/>
    <n v="6.96324577190114"/>
    <n v="6.9631214604212941"/>
    <n v="6.9629971511607209"/>
    <n v="6.9628728441193815"/>
    <n v="6.9627485392972375"/>
    <n v="6.9626242366942463"/>
  </r>
  <r>
    <s v="WAIndustrialTime-of-UseNew ParticipantsMarket Potential0"/>
    <x v="0"/>
    <x v="2"/>
    <x v="3"/>
    <x v="1"/>
    <x v="0"/>
    <n v="0"/>
    <n v="0"/>
    <n v="0"/>
    <n v="0.69653964272573277"/>
    <n v="1.3930681648194558"/>
    <n v="2.7861437771067963"/>
    <n v="1.392959967036945"/>
    <n v="0.69639915874960945"/>
    <n v="0"/>
    <n v="0"/>
    <n v="0"/>
    <n v="0"/>
    <n v="0"/>
    <n v="0"/>
    <n v="0"/>
    <n v="0"/>
    <n v="0"/>
    <n v="0"/>
    <n v="0"/>
    <n v="0"/>
    <n v="0"/>
    <n v="0"/>
    <n v="0"/>
    <n v="0"/>
    <n v="0"/>
    <n v="0"/>
    <n v="0"/>
    <n v="0"/>
  </r>
  <r>
    <s v="WAIndustrialTime-of-UseSummer Peak Reduction @Meter  (Therms)Market Potential0"/>
    <x v="0"/>
    <x v="2"/>
    <x v="3"/>
    <x v="2"/>
    <x v="0"/>
    <n v="0"/>
    <n v="0"/>
    <n v="0"/>
    <n v="0"/>
    <n v="0"/>
    <n v="0"/>
    <n v="0"/>
    <n v="0"/>
    <n v="0"/>
    <n v="0"/>
    <n v="0"/>
    <n v="0"/>
    <n v="0"/>
    <n v="0"/>
    <n v="0"/>
    <n v="0"/>
    <n v="0"/>
    <n v="0"/>
    <n v="0"/>
    <n v="0"/>
    <n v="0"/>
    <n v="0"/>
    <n v="0"/>
    <n v="0"/>
    <n v="0"/>
    <n v="0"/>
    <n v="0"/>
    <n v="0"/>
  </r>
  <r>
    <s v="WAIndustrialTime-of-UseSummer Peak Reduction @Generation (Therms)Market Potential0"/>
    <x v="0"/>
    <x v="2"/>
    <x v="3"/>
    <x v="3"/>
    <x v="0"/>
    <n v="0"/>
    <n v="0"/>
    <n v="0"/>
    <n v="0"/>
    <n v="0"/>
    <n v="0"/>
    <n v="0"/>
    <n v="0"/>
    <n v="0"/>
    <n v="0"/>
    <n v="0"/>
    <n v="0"/>
    <n v="0"/>
    <n v="0"/>
    <n v="0"/>
    <n v="0"/>
    <n v="0"/>
    <n v="0"/>
    <n v="0"/>
    <n v="0"/>
    <n v="0"/>
    <n v="0"/>
    <n v="0"/>
    <n v="0"/>
    <n v="0"/>
    <n v="0"/>
    <n v="0"/>
    <n v="0"/>
  </r>
  <r>
    <s v="WAIndustrialTime-of-UseWinter Peak Reduction @Meter  (Therms)Market Potential0"/>
    <x v="0"/>
    <x v="2"/>
    <x v="3"/>
    <x v="4"/>
    <x v="0"/>
    <n v="0"/>
    <n v="0"/>
    <n v="0"/>
    <n v="0.13734184420424114"/>
    <n v="0.41801385987311879"/>
    <n v="0.99400877724150416"/>
    <n v="1.3016796181663703"/>
    <n v="1.4730958675175629"/>
    <n v="1.5003771005946345"/>
    <n v="1.528163572804214"/>
    <n v="1.5564646410027265"/>
    <n v="1.5852898353323883"/>
    <n v="1.6146488624303985"/>
    <n v="1.6445516086975671"/>
    <n v="1.6750081436274744"/>
    <n v="1.7060287231972895"/>
    <n v="1.7376237933213792"/>
    <n v="1.7698039933688825"/>
    <n v="1.8025801597464266"/>
    <n v="1.8359633295471938"/>
    <n v="1.8699647442675671"/>
    <n v="1.9045958535926104"/>
    <n v="1.9398683192516484"/>
    <n v="1.9757940189452559"/>
    <n v="2.0123850503449736"/>
    <n v="2.0496537351670909"/>
    <n v="2.0876126233218821"/>
    <n v="2.1262744971396779"/>
  </r>
  <r>
    <s v="WAIndustrialTime-of-UseWinter Peak Reduction @Generation (Therms)Market Potential0"/>
    <x v="0"/>
    <x v="2"/>
    <x v="3"/>
    <x v="5"/>
    <x v="0"/>
    <n v="0"/>
    <n v="0"/>
    <n v="0"/>
    <n v="0.13825432273428745"/>
    <n v="0.42079108100777007"/>
    <n v="1.0006128218658186"/>
    <n v="1.3103277815244316"/>
    <n v="1.4828828946220687"/>
    <n v="1.5103453801033164"/>
    <n v="1.5383164614497826"/>
    <n v="1.5668055576834372"/>
    <n v="1.5958222622633265"/>
    <n v="1.6253763463160849"/>
    <n v="1.6554777619262806"/>
    <n v="1.6861366454876934"/>
    <n v="1.7173633211166595"/>
    <n v="1.7491683041286281"/>
    <n v="1.7815623045791047"/>
    <n v="1.8145562308701697"/>
    <n v="1.8481611934237909"/>
    <n v="1.88238850842316"/>
    <n v="1.9172497016233245"/>
    <n v="1.9527565122323822"/>
    <n v="1.988920896864562"/>
    <n v="2.0257550335665129"/>
    <n v="2.063271325918151"/>
    <n v="2.1014824072094647"/>
    <n v="2.1404011446946627"/>
  </r>
  <r>
    <s v="WAIndustrialTime-of-UseIncentive CostsMarket Potential0"/>
    <x v="0"/>
    <x v="2"/>
    <x v="3"/>
    <x v="6"/>
    <x v="0"/>
    <n v="0"/>
    <n v="0"/>
    <n v="0"/>
    <n v="1078.69"/>
    <n v="1078.69"/>
    <n v="1078.69"/>
    <n v="1078.69"/>
    <n v="1078.69"/>
    <n v="1078.69"/>
    <n v="1078.69"/>
    <n v="1078.69"/>
    <n v="1078.69"/>
    <n v="1078.69"/>
    <n v="1078.69"/>
    <n v="1078.69"/>
    <n v="1078.69"/>
    <n v="1078.69"/>
    <n v="1078.69"/>
    <n v="1078.69"/>
    <n v="1078.69"/>
    <n v="1078.69"/>
    <n v="1078.69"/>
    <n v="1078.69"/>
    <n v="1078.69"/>
    <n v="1078.69"/>
    <n v="1078.69"/>
    <n v="1078.69"/>
    <n v="1078.69"/>
  </r>
  <r>
    <s v="WAIndustrialTime-of-UseNon-Incentive CostsMarket Potential0"/>
    <x v="0"/>
    <x v="2"/>
    <x v="3"/>
    <x v="7"/>
    <x v="0"/>
    <n v="0"/>
    <n v="0"/>
    <n v="0"/>
    <n v="112.35"/>
    <n v="154.15"/>
    <n v="237.73"/>
    <n v="154.13999999999999"/>
    <n v="112.35"/>
    <n v="70.56"/>
    <n v="70.56"/>
    <n v="70.56"/>
    <n v="70.56"/>
    <n v="70.56"/>
    <n v="70.56"/>
    <n v="70.56"/>
    <n v="70.56"/>
    <n v="70.56"/>
    <n v="70.56"/>
    <n v="70.56"/>
    <n v="70.56"/>
    <n v="70.56"/>
    <n v="70.56"/>
    <n v="70.56"/>
    <n v="70.56"/>
    <n v="70.56"/>
    <n v="70.56"/>
    <n v="70.56"/>
    <n v="70.56"/>
  </r>
  <r>
    <s v="WAIndustrialTime-of-UseProgram Annual BenefitsMarket Potential0"/>
    <x v="0"/>
    <x v="2"/>
    <x v="3"/>
    <x v="8"/>
    <x v="0"/>
    <n v="0"/>
    <n v="0"/>
    <n v="0"/>
    <n v="55.72"/>
    <n v="169.58"/>
    <n v="403.25"/>
    <n v="528.05999999999995"/>
    <n v="610.95000000000005"/>
    <n v="460.66"/>
    <n v="413.81"/>
    <n v="888.38"/>
    <n v="951.11"/>
    <n v="1020.74"/>
    <n v="1100.8900000000001"/>
    <n v="1181.98"/>
    <n v="1221.05"/>
    <n v="1343.36"/>
    <n v="1441.28"/>
    <n v="1531.49"/>
    <n v="1635.62"/>
    <n v="1799.56"/>
    <n v="1840.56"/>
    <n v="1933.23"/>
    <n v="2044.61"/>
    <n v="2169.58"/>
    <n v="2323.2399999999998"/>
    <n v="2456.63"/>
    <n v="2600.59"/>
  </r>
  <r>
    <s v="WAIndustrialTime-of-UseProgram Annual CostsMarket Potential0"/>
    <x v="0"/>
    <x v="2"/>
    <x v="3"/>
    <x v="9"/>
    <x v="0"/>
    <n v="0"/>
    <n v="0"/>
    <n v="0"/>
    <n v="1191.04"/>
    <n v="1232.8399999999999"/>
    <n v="1316.42"/>
    <n v="1232.83"/>
    <n v="1191.04"/>
    <n v="1149.25"/>
    <n v="1149.25"/>
    <n v="1149.25"/>
    <n v="1149.25"/>
    <n v="1149.25"/>
    <n v="1149.25"/>
    <n v="1149.25"/>
    <n v="1149.25"/>
    <n v="1149.25"/>
    <n v="1149.25"/>
    <n v="1149.25"/>
    <n v="1149.25"/>
    <n v="1149.25"/>
    <n v="1149.25"/>
    <n v="1149.25"/>
    <n v="1149.25"/>
    <n v="1149.25"/>
    <n v="1149.25"/>
    <n v="1149.25"/>
    <n v="1149.25"/>
  </r>
  <r>
    <s v="WAResidentialVariable Peak PricingParticipantsMarket Potential0"/>
    <x v="0"/>
    <x v="0"/>
    <x v="4"/>
    <x v="0"/>
    <x v="0"/>
    <n v="0"/>
    <n v="0"/>
    <n v="0"/>
    <n v="2083.1153746898458"/>
    <n v="6333.4754444119535"/>
    <n v="14971.258591403845"/>
    <n v="19507.232262187423"/>
    <n v="21965.749127076666"/>
    <n v="22260.703897191863"/>
    <n v="22559.619302380797"/>
    <n v="22862.548525815193"/>
    <n v="23169.545464807223"/>
    <n v="23480.664740398952"/>
    <n v="23795.961707080554"/>
    <n v="24115.492462638995"/>
    <n v="24439.313858138972"/>
    <n v="24767.483508037902"/>
    <n v="25100.059800436698"/>
    <n v="25437.101907468208"/>
    <n v="25778.669795825161"/>
    <n v="26124.82423742945"/>
    <n v="26475.626820244721"/>
    <n v="26831.139959234133"/>
    <n v="27191.42690746524"/>
    <n v="27556.551767364013"/>
    <n v="27926.579502119996"/>
    <n v="28301.57594724455"/>
    <n v="28681.607822284368"/>
  </r>
  <r>
    <s v="WAResidentialVariable Peak PricingNew ParticipantsMarket Potential0"/>
    <x v="0"/>
    <x v="0"/>
    <x v="4"/>
    <x v="1"/>
    <x v="0"/>
    <n v="0"/>
    <n v="0"/>
    <n v="0"/>
    <n v="2083.1153746898458"/>
    <n v="4250.3600697221082"/>
    <n v="8637.783146991891"/>
    <n v="4535.9736707835782"/>
    <n v="2458.5168648892432"/>
    <n v="294.95477011519688"/>
    <n v="298.91540518893453"/>
    <n v="302.92922343439568"/>
    <n v="306.99693899202975"/>
    <n v="311.11927559172909"/>
    <n v="315.2969666816025"/>
    <n v="319.53075555844043"/>
    <n v="323.82139549997737"/>
    <n v="328.16964989892949"/>
    <n v="332.5762923987968"/>
    <n v="337.04210703150966"/>
    <n v="341.56788835695261"/>
    <n v="346.15444160428888"/>
    <n v="350.80258281527131"/>
    <n v="355.51313898941225"/>
    <n v="360.28694823110709"/>
    <n v="365.12485989877314"/>
    <n v="370.02773475598224"/>
    <n v="374.99644512455416"/>
    <n v="380.03187503981826"/>
  </r>
  <r>
    <s v="WAResidentialVariable Peak PricingSummer Peak Reduction @Meter  (Therms)Market Potential0"/>
    <x v="0"/>
    <x v="0"/>
    <x v="4"/>
    <x v="2"/>
    <x v="0"/>
    <n v="0"/>
    <n v="0"/>
    <n v="0"/>
    <n v="0"/>
    <n v="0"/>
    <n v="0"/>
    <n v="0"/>
    <n v="0"/>
    <n v="0"/>
    <n v="0"/>
    <n v="0"/>
    <n v="0"/>
    <n v="0"/>
    <n v="0"/>
    <n v="0"/>
    <n v="0"/>
    <n v="0"/>
    <n v="0"/>
    <n v="0"/>
    <n v="0"/>
    <n v="0"/>
    <n v="0"/>
    <n v="0"/>
    <n v="0"/>
    <n v="0"/>
    <n v="0"/>
    <n v="0"/>
    <n v="0"/>
  </r>
  <r>
    <s v="WAResidentialVariable Peak PricingSummer Peak Reduction @Generation (Therms)Market Potential0"/>
    <x v="0"/>
    <x v="0"/>
    <x v="4"/>
    <x v="3"/>
    <x v="0"/>
    <n v="0"/>
    <n v="0"/>
    <n v="0"/>
    <n v="0"/>
    <n v="0"/>
    <n v="0"/>
    <n v="0"/>
    <n v="0"/>
    <n v="0"/>
    <n v="0"/>
    <n v="0"/>
    <n v="0"/>
    <n v="0"/>
    <n v="0"/>
    <n v="0"/>
    <n v="0"/>
    <n v="0"/>
    <n v="0"/>
    <n v="0"/>
    <n v="0"/>
    <n v="0"/>
    <n v="0"/>
    <n v="0"/>
    <n v="0"/>
    <n v="0"/>
    <n v="0"/>
    <n v="0"/>
    <n v="0"/>
  </r>
  <r>
    <s v="WAResidentialVariable Peak PricingWinter Peak Reduction @Meter  (Therms)Market Potential0"/>
    <x v="0"/>
    <x v="0"/>
    <x v="4"/>
    <x v="4"/>
    <x v="0"/>
    <n v="0"/>
    <n v="0"/>
    <n v="0"/>
    <n v="86.426340180604143"/>
    <n v="262.78940773000681"/>
    <n v="621.31538837780511"/>
    <n v="809.62750078212673"/>
    <n v="911.74085110993929"/>
    <n v="924.05981874587621"/>
    <n v="936.54523385801269"/>
    <n v="949.19934539797805"/>
    <n v="962.02443270406434"/>
    <n v="975.02280591179601"/>
    <n v="988.19680637004615"/>
    <n v="1001.548807062775"/>
    <n v="1015.0812130364653"/>
    <n v="1028.7964618333365"/>
    <n v="1042.6970239304092"/>
    <n v="1056.7854031845022"/>
    <n v="1071.0641372832454"/>
    <n v="1085.5357982021815"/>
    <n v="1100.2029926680475"/>
    <n v="1115.0683626283153"/>
    <n v="1130.1345857270751"/>
    <n v="1145.4043757873499"/>
    <n v="1160.8804832999258"/>
    <n v="1176.5656959187888"/>
    <n v="1192.4628389632542"/>
  </r>
  <r>
    <s v="WAResidentialVariable Peak PricingWinter Peak Reduction @Generation (Therms)Market Potential0"/>
    <x v="0"/>
    <x v="0"/>
    <x v="4"/>
    <x v="5"/>
    <x v="0"/>
    <n v="0"/>
    <n v="0"/>
    <n v="0"/>
    <n v="87.000543769482732"/>
    <n v="264.535340980478"/>
    <n v="625.44331425186749"/>
    <n v="815.00654397234428"/>
    <n v="917.79832002208514"/>
    <n v="930.19913302383361"/>
    <n v="942.76749935374744"/>
    <n v="955.50568290515207"/>
    <n v="968.41597815991986"/>
    <n v="981.50071060176776"/>
    <n v="994.76223713513809"/>
    <n v="1008.2029465097394"/>
    <n v="1021.8252597508208"/>
    <n v="1035.6316305952653"/>
    <n v="1049.6245459335707"/>
    <n v="1063.8065262578039"/>
    <n v="1078.1801261156083"/>
    <n v="1092.7479345703457"/>
    <n v="1107.5125756674527"/>
    <n v="1122.4767089071022"/>
    <n v="1137.6430297232487"/>
    <n v="1153.0142699691462"/>
    <n v="1168.5931984094282"/>
    <n v="1184.3826212188333"/>
    <n v="1200.3853824876728"/>
  </r>
  <r>
    <s v="WAResidentialVariable Peak PricingIncentive CostsMarket Potential0"/>
    <x v="0"/>
    <x v="0"/>
    <x v="4"/>
    <x v="6"/>
    <x v="0"/>
    <n v="0"/>
    <n v="0"/>
    <n v="0"/>
    <n v="119386.49"/>
    <n v="119386.49"/>
    <n v="119386.49"/>
    <n v="119386.49"/>
    <n v="119386.49"/>
    <n v="119386.49"/>
    <n v="119386.49"/>
    <n v="119386.49"/>
    <n v="119386.49"/>
    <n v="119386.49"/>
    <n v="119386.49"/>
    <n v="119386.49"/>
    <n v="119386.49"/>
    <n v="119386.49"/>
    <n v="119386.49"/>
    <n v="119386.49"/>
    <n v="119386.49"/>
    <n v="119386.49"/>
    <n v="119386.49"/>
    <n v="119386.49"/>
    <n v="119386.49"/>
    <n v="119386.49"/>
    <n v="119386.49"/>
    <n v="119386.49"/>
    <n v="119386.49"/>
  </r>
  <r>
    <s v="WAResidentialVariable Peak PricingNon-Incentive CostsMarket Potential0"/>
    <x v="0"/>
    <x v="0"/>
    <x v="4"/>
    <x v="7"/>
    <x v="0"/>
    <n v="0"/>
    <n v="0"/>
    <n v="0"/>
    <n v="111965.35"/>
    <n v="220327.59"/>
    <n v="439698.74"/>
    <n v="234608.27"/>
    <n v="130735.43"/>
    <n v="22557.32"/>
    <n v="22755.35"/>
    <n v="22956.04"/>
    <n v="23159.43"/>
    <n v="23365.55"/>
    <n v="23574.43"/>
    <n v="23786.12"/>
    <n v="24000.65"/>
    <n v="24218.06"/>
    <n v="24438.400000000001"/>
    <n v="24661.69"/>
    <n v="24887.98"/>
    <n v="25117.3"/>
    <n v="25349.71"/>
    <n v="25585.24"/>
    <n v="25823.93"/>
    <n v="26065.83"/>
    <n v="26310.97"/>
    <n v="26559.4"/>
    <n v="26811.18"/>
  </r>
  <r>
    <s v="WAResidentialVariable Peak PricingProgram Annual BenefitsMarket Potential0"/>
    <x v="0"/>
    <x v="0"/>
    <x v="4"/>
    <x v="8"/>
    <x v="0"/>
    <n v="0"/>
    <n v="0"/>
    <n v="0"/>
    <n v="55245.35"/>
    <n v="167979.94"/>
    <n v="397156.5"/>
    <n v="517529.16"/>
    <n v="602075.69999999995"/>
    <n v="522771.91"/>
    <n v="509094.45"/>
    <n v="541771.72"/>
    <n v="577175.92000000004"/>
    <n v="616382.44999999995"/>
    <n v="661516.89"/>
    <n v="706750.27"/>
    <n v="745932.44"/>
    <n v="795365.09"/>
    <n v="849146.26"/>
    <n v="897852.71"/>
    <n v="954189.41"/>
    <n v="1044667.03"/>
    <n v="1063212.07"/>
    <n v="1111251.94"/>
    <n v="1169497.03"/>
    <n v="1234878.28"/>
    <n v="1315835.94"/>
    <n v="1384543.28"/>
    <n v="1458468.24"/>
  </r>
  <r>
    <s v="WAResidentialVariable Peak PricingProgram Annual CostsMarket Potential0"/>
    <x v="0"/>
    <x v="0"/>
    <x v="4"/>
    <x v="9"/>
    <x v="0"/>
    <n v="0"/>
    <n v="0"/>
    <n v="0"/>
    <n v="231351.84"/>
    <n v="339714.07"/>
    <n v="559085.23"/>
    <n v="353994.75"/>
    <n v="250121.91"/>
    <n v="141943.81"/>
    <n v="142141.84"/>
    <n v="142342.53"/>
    <n v="142545.92000000001"/>
    <n v="142752.03"/>
    <n v="142960.92000000001"/>
    <n v="143172.60999999999"/>
    <n v="143387.14000000001"/>
    <n v="143604.54999999999"/>
    <n v="143824.88"/>
    <n v="144048.17000000001"/>
    <n v="144274.46"/>
    <n v="144503.79"/>
    <n v="144736.20000000001"/>
    <n v="144971.73000000001"/>
    <n v="145210.42000000001"/>
    <n v="145452.31"/>
    <n v="145697.46"/>
    <n v="145945.89000000001"/>
    <n v="146197.66"/>
  </r>
  <r>
    <s v="WACommercialVariable Peak PricingParticipantsMarket Potential0"/>
    <x v="0"/>
    <x v="1"/>
    <x v="4"/>
    <x v="0"/>
    <x v="0"/>
    <n v="0"/>
    <n v="0"/>
    <n v="0"/>
    <n v="194.15484043321294"/>
    <n v="585.19367737118478"/>
    <n v="1371.7387762881517"/>
    <n v="1771.8833540226308"/>
    <n v="1977.934301271566"/>
    <n v="1987.1520786841834"/>
    <n v="1996.4128137523583"/>
    <n v="2005.7167066718732"/>
    <n v="2015.063958571486"/>
    <n v="2024.4547715172746"/>
    <n v="2033.8893485170065"/>
    <n v="2043.3678935245287"/>
    <n v="2052.8906114441729"/>
    <n v="2062.4577081351908"/>
    <n v="2072.0693904161976"/>
    <n v="2081.7258660696489"/>
    <n v="2091.4273438463288"/>
    <n v="2101.1740334698634"/>
    <n v="2110.9661456412559"/>
    <n v="2120.803892043441"/>
    <n v="2130.6874853458585"/>
    <n v="2140.6171392090541"/>
    <n v="2150.5930682892963"/>
    <n v="2160.6154882432174"/>
    <n v="2170.6846157324753"/>
  </r>
  <r>
    <s v="WACommercialVariable Peak PricingNew ParticipantsMarket Potential0"/>
    <x v="0"/>
    <x v="1"/>
    <x v="4"/>
    <x v="1"/>
    <x v="0"/>
    <n v="0"/>
    <n v="0"/>
    <n v="0"/>
    <n v="194.15484043321294"/>
    <n v="391.03883693797184"/>
    <n v="786.54509891696694"/>
    <n v="400.14457773447907"/>
    <n v="206.05094724893524"/>
    <n v="9.2177774126173517"/>
    <n v="9.2607350681748812"/>
    <n v="9.3038929195149649"/>
    <n v="9.3472518996127292"/>
    <n v="9.3908129457886389"/>
    <n v="9.4345769997319167"/>
    <n v="9.4785450075221434"/>
    <n v="9.5227179196442648"/>
    <n v="9.5670966910179231"/>
    <n v="9.6116822810067788"/>
    <n v="9.6564756534512526"/>
    <n v="9.7014777766798943"/>
    <n v="9.7466896235346212"/>
    <n v="9.7921121713925459"/>
    <n v="9.8377464021850756"/>
    <n v="9.8835933024174665"/>
    <n v="9.9296538631956537"/>
    <n v="9.9759290802421674"/>
    <n v="10.022419953921144"/>
    <n v="10.06912748925788"/>
  </r>
  <r>
    <s v="WACommercialVariable Peak PricingSummer Peak Reduction @Meter  (Therms)Market Potential0"/>
    <x v="0"/>
    <x v="1"/>
    <x v="4"/>
    <x v="2"/>
    <x v="0"/>
    <n v="0"/>
    <n v="0"/>
    <n v="0"/>
    <n v="0"/>
    <n v="0"/>
    <n v="0"/>
    <n v="0"/>
    <n v="0"/>
    <n v="0"/>
    <n v="0"/>
    <n v="0"/>
    <n v="0"/>
    <n v="0"/>
    <n v="0"/>
    <n v="0"/>
    <n v="0"/>
    <n v="0"/>
    <n v="0"/>
    <n v="0"/>
    <n v="0"/>
    <n v="0"/>
    <n v="0"/>
    <n v="0"/>
    <n v="0"/>
    <n v="0"/>
    <n v="0"/>
    <n v="0"/>
    <n v="0"/>
  </r>
  <r>
    <s v="WACommercialVariable Peak PricingSummer Peak Reduction @Generation (Therms)Market Potential0"/>
    <x v="0"/>
    <x v="1"/>
    <x v="4"/>
    <x v="3"/>
    <x v="0"/>
    <n v="0"/>
    <n v="0"/>
    <n v="0"/>
    <n v="0"/>
    <n v="0"/>
    <n v="0"/>
    <n v="0"/>
    <n v="0"/>
    <n v="0"/>
    <n v="0"/>
    <n v="0"/>
    <n v="0"/>
    <n v="0"/>
    <n v="0"/>
    <n v="0"/>
    <n v="0"/>
    <n v="0"/>
    <n v="0"/>
    <n v="0"/>
    <n v="0"/>
    <n v="0"/>
    <n v="0"/>
    <n v="0"/>
    <n v="0"/>
    <n v="0"/>
    <n v="0"/>
    <n v="0"/>
    <n v="0"/>
  </r>
  <r>
    <s v="WACommercialVariable Peak PricingWinter Peak Reduction @Meter  (Therms)Market Potential0"/>
    <x v="0"/>
    <x v="1"/>
    <x v="4"/>
    <x v="4"/>
    <x v="0"/>
    <n v="0"/>
    <n v="0"/>
    <n v="0"/>
    <n v="23.661304462882658"/>
    <n v="71.710781833248376"/>
    <n v="169.04706185190722"/>
    <n v="219.34764112640059"/>
    <n v="245.96387756433032"/>
    <n v="248.22882015155349"/>
    <n v="250.51461931728818"/>
    <n v="252.8214671179995"/>
    <n v="255.14955737869255"/>
    <n v="257.49908570919706"/>
    <n v="259.87024952060358"/>
    <n v="262.26324804185026"/>
    <n v="264.67828233646162"/>
    <n v="267.11555531944327"/>
    <n v="269.57527177433019"/>
    <n v="272.05763837039365"/>
    <n v="274.56286368000565"/>
    <n v="277.09115819616341"/>
    <n v="279.64273435017537"/>
    <n v="282.21780652951037"/>
    <n v="284.81659109580994"/>
    <n v="287.43930640306849"/>
    <n v="290.08617281597873"/>
    <n v="292.75741272844778"/>
    <n v="295.45325058228258"/>
  </r>
  <r>
    <s v="WACommercialVariable Peak PricingWinter Peak Reduction @Generation (Therms)Market Potential0"/>
    <x v="0"/>
    <x v="1"/>
    <x v="4"/>
    <x v="5"/>
    <x v="0"/>
    <n v="0"/>
    <n v="0"/>
    <n v="0"/>
    <n v="23.818506606485464"/>
    <n v="72.187217468540751"/>
    <n v="170.17018507339162"/>
    <n v="220.80495382162331"/>
    <n v="247.59802452620326"/>
    <n v="249.87801505088939"/>
    <n v="252.17900072205376"/>
    <n v="254.50117487215576"/>
    <n v="256.84473261394459"/>
    <n v="259.20987085685232"/>
    <n v="261.59678832353893"/>
    <n v="264.00568556658976"/>
    <n v="266.43676498536502"/>
    <n v="268.89023084300715"/>
    <n v="271.36628928360199"/>
    <n v="273.86514834950037"/>
    <n v="276.38701799879772"/>
    <n v="278.93211012297508"/>
    <n v="281.5006385647024"/>
    <n v="284.09281913580674"/>
    <n v="286.70886963540363"/>
    <n v="289.34900986819861"/>
    <n v="292.01346166295423"/>
    <n v="294.70244889112922"/>
    <n v="297.41619748568814"/>
  </r>
  <r>
    <s v="WACommercialVariable Peak PricingIncentive CostsMarket Potential0"/>
    <x v="0"/>
    <x v="1"/>
    <x v="4"/>
    <x v="6"/>
    <x v="0"/>
    <n v="0"/>
    <n v="0"/>
    <n v="0"/>
    <n v="29838.9"/>
    <n v="29838.9"/>
    <n v="29838.9"/>
    <n v="29838.9"/>
    <n v="29838.9"/>
    <n v="29838.9"/>
    <n v="29838.9"/>
    <n v="29838.9"/>
    <n v="29838.9"/>
    <n v="29838.9"/>
    <n v="29838.9"/>
    <n v="29838.9"/>
    <n v="29838.9"/>
    <n v="29838.9"/>
    <n v="29838.9"/>
    <n v="29838.9"/>
    <n v="29838.9"/>
    <n v="29838.9"/>
    <n v="29838.9"/>
    <n v="29838.9"/>
    <n v="29838.9"/>
    <n v="29838.9"/>
    <n v="29838.9"/>
    <n v="29838.9"/>
    <n v="29838.9"/>
  </r>
  <r>
    <s v="WACommercialVariable Peak PricingNon-Incentive CostsMarket Potential0"/>
    <x v="0"/>
    <x v="1"/>
    <x v="4"/>
    <x v="7"/>
    <x v="0"/>
    <n v="0"/>
    <n v="0"/>
    <n v="0"/>
    <n v="40782.86"/>
    <n v="80159.66"/>
    <n v="159260.91"/>
    <n v="81980.81"/>
    <n v="43162.080000000002"/>
    <n v="3795.45"/>
    <n v="3804.04"/>
    <n v="3812.67"/>
    <n v="3821.34"/>
    <n v="3830.05"/>
    <n v="3838.81"/>
    <n v="3847.6"/>
    <n v="3856.43"/>
    <n v="3865.31"/>
    <n v="3874.23"/>
    <n v="3883.19"/>
    <n v="3892.19"/>
    <n v="3901.23"/>
    <n v="3910.31"/>
    <n v="3919.44"/>
    <n v="3928.61"/>
    <n v="3937.82"/>
    <n v="3947.08"/>
    <n v="3956.37"/>
    <n v="3965.72"/>
  </r>
  <r>
    <s v="WACommercialVariable Peak PricingProgram Annual BenefitsMarket Potential0"/>
    <x v="0"/>
    <x v="1"/>
    <x v="4"/>
    <x v="8"/>
    <x v="0"/>
    <n v="0"/>
    <n v="0"/>
    <n v="0"/>
    <n v="15124.75"/>
    <n v="45838.879999999997"/>
    <n v="108058.07"/>
    <n v="140211.15"/>
    <n v="162424.29999999999"/>
    <n v="140431.44"/>
    <n v="136176.66"/>
    <n v="144302.17000000001"/>
    <n v="153079.46"/>
    <n v="162783.79999999999"/>
    <n v="173961.86"/>
    <n v="185067.99"/>
    <n v="194498.84"/>
    <n v="206507.7"/>
    <n v="219535.33"/>
    <n v="231142.19"/>
    <n v="244602.51"/>
    <n v="266659.09999999998"/>
    <n v="270240.61"/>
    <n v="281251.89"/>
    <n v="294736.71999999997"/>
    <n v="309892.78999999998"/>
    <n v="328807.15999999997"/>
    <n v="344507.16"/>
    <n v="361360.68"/>
  </r>
  <r>
    <s v="WACommercialVariable Peak PricingProgram Annual CostsMarket Potential0"/>
    <x v="0"/>
    <x v="1"/>
    <x v="4"/>
    <x v="9"/>
    <x v="0"/>
    <n v="0"/>
    <n v="0"/>
    <n v="0"/>
    <n v="70621.759999999995"/>
    <n v="109998.56"/>
    <n v="189099.81"/>
    <n v="111819.71"/>
    <n v="73000.98"/>
    <n v="33634.35"/>
    <n v="33642.94"/>
    <n v="33651.57"/>
    <n v="33660.239999999998"/>
    <n v="33668.959999999999"/>
    <n v="33677.71"/>
    <n v="33686.5"/>
    <n v="33695.339999999997"/>
    <n v="33704.21"/>
    <n v="33713.129999999997"/>
    <n v="33722.089999999997"/>
    <n v="33731.089999999997"/>
    <n v="33740.129999999997"/>
    <n v="33749.22"/>
    <n v="33758.339999999997"/>
    <n v="33767.51"/>
    <n v="33776.720000000001"/>
    <n v="33785.980000000003"/>
    <n v="33795.279999999999"/>
    <n v="33804.620000000003"/>
  </r>
  <r>
    <s v="WAIndustrialVariable Peak PricingParticipantsMarket Potential0"/>
    <x v="0"/>
    <x v="2"/>
    <x v="4"/>
    <x v="0"/>
    <x v="0"/>
    <n v="0"/>
    <n v="0"/>
    <n v="0"/>
    <n v="1.325969016843858"/>
    <n v="3.977885880719279"/>
    <n v="9.2817337858565399"/>
    <n v="11.93344467881731"/>
    <n v="13.259146263072589"/>
    <n v="13.258909553907431"/>
    <n v="13.25867284896813"/>
    <n v="13.258436148254605"/>
    <n v="13.258199451766787"/>
    <n v="13.257962759504597"/>
    <n v="13.257726071467962"/>
    <n v="13.257489387656801"/>
    <n v="13.257252708071045"/>
    <n v="13.257016032710615"/>
    <n v="13.256779361575436"/>
    <n v="13.256542694665432"/>
    <n v="13.256306031980531"/>
    <n v="13.256069373520655"/>
    <n v="13.255832719285728"/>
    <n v="13.255596069275674"/>
    <n v="13.25535942349042"/>
    <n v="13.255122781929888"/>
    <n v="13.254886144594005"/>
    <n v="13.254649511482695"/>
    <n v="13.254412882595885"/>
  </r>
  <r>
    <s v="WAIndustrialVariable Peak PricingNew ParticipantsMarket Potential0"/>
    <x v="0"/>
    <x v="2"/>
    <x v="4"/>
    <x v="1"/>
    <x v="0"/>
    <n v="0"/>
    <n v="0"/>
    <n v="0"/>
    <n v="1.325969016843858"/>
    <n v="2.6519168638754209"/>
    <n v="5.3038479051372605"/>
    <n v="2.6517108929607698"/>
    <n v="1.3257015842552793"/>
    <n v="0"/>
    <n v="0"/>
    <n v="0"/>
    <n v="0"/>
    <n v="0"/>
    <n v="0"/>
    <n v="0"/>
    <n v="0"/>
    <n v="0"/>
    <n v="0"/>
    <n v="0"/>
    <n v="0"/>
    <n v="0"/>
    <n v="0"/>
    <n v="0"/>
    <n v="0"/>
    <n v="0"/>
    <n v="0"/>
    <n v="0"/>
    <n v="0"/>
  </r>
  <r>
    <s v="WAIndustrialVariable Peak PricingSummer Peak Reduction @Meter  (Therms)Market Potential0"/>
    <x v="0"/>
    <x v="2"/>
    <x v="4"/>
    <x v="2"/>
    <x v="0"/>
    <n v="0"/>
    <n v="0"/>
    <n v="0"/>
    <n v="0"/>
    <n v="0"/>
    <n v="0"/>
    <n v="0"/>
    <n v="0"/>
    <n v="0"/>
    <n v="0"/>
    <n v="0"/>
    <n v="0"/>
    <n v="0"/>
    <n v="0"/>
    <n v="0"/>
    <n v="0"/>
    <n v="0"/>
    <n v="0"/>
    <n v="0"/>
    <n v="0"/>
    <n v="0"/>
    <n v="0"/>
    <n v="0"/>
    <n v="0"/>
    <n v="0"/>
    <n v="0"/>
    <n v="0"/>
    <n v="0"/>
  </r>
  <r>
    <s v="WAIndustrialVariable Peak PricingSummer Peak Reduction @Generation (Therms)Market Potential0"/>
    <x v="0"/>
    <x v="2"/>
    <x v="4"/>
    <x v="3"/>
    <x v="0"/>
    <n v="0"/>
    <n v="0"/>
    <n v="0"/>
    <n v="0"/>
    <n v="0"/>
    <n v="0"/>
    <n v="0"/>
    <n v="0"/>
    <n v="0"/>
    <n v="0"/>
    <n v="0"/>
    <n v="0"/>
    <n v="0"/>
    <n v="0"/>
    <n v="0"/>
    <n v="0"/>
    <n v="0"/>
    <n v="0"/>
    <n v="0"/>
    <n v="0"/>
    <n v="0"/>
    <n v="0"/>
    <n v="0"/>
    <n v="0"/>
    <n v="0"/>
    <n v="0"/>
    <n v="0"/>
    <n v="0"/>
  </r>
  <r>
    <s v="WAIndustrialVariable Peak PricingWinter Peak Reduction @Meter  (Therms)Market Potential0"/>
    <x v="0"/>
    <x v="2"/>
    <x v="4"/>
    <x v="4"/>
    <x v="0"/>
    <n v="0"/>
    <n v="0"/>
    <n v="0"/>
    <n v="0.50603431581380676"/>
    <n v="1.5401668647103408"/>
    <n v="3.6624129697596599"/>
    <n v="4.796022354323795"/>
    <n v="5.4276033918610862"/>
    <n v="5.528120755631031"/>
    <n v="5.630499666697232"/>
    <n v="5.7347746002807423"/>
    <n v="5.8409806700719624"/>
    <n v="5.9491536400548561"/>
    <n v="6.0593299365501769"/>
    <n v="6.1715466604817086"/>
    <n v="6.2858415998697028"/>
    <n v="6.4022532425556484"/>
    <n v="6.5208207891627366"/>
    <n v="6.6415841662963304"/>
    <n v="6.7645840399889083"/>
    <n v="6.8898618293939995"/>
    <n v="7.0174597207337319"/>
    <n v="7.1474206815046823"/>
    <n v="7.2797884749468036"/>
    <n v="7.4146076747803376"/>
    <n v="7.5519236802156149"/>
    <n v="7.6917827312408598"/>
    <n v="7.834231924193114"/>
  </r>
  <r>
    <s v="WAIndustrialVariable Peak PricingWinter Peak Reduction @Generation (Therms)Market Potential0"/>
    <x v="0"/>
    <x v="2"/>
    <x v="4"/>
    <x v="5"/>
    <x v="0"/>
    <n v="0"/>
    <n v="0"/>
    <n v="0"/>
    <n v="0.50939633160238251"/>
    <n v="1.5503995014197109"/>
    <n v="3.6867454899936178"/>
    <n v="4.8278864045941168"/>
    <n v="5.4636635714325417"/>
    <n v="5.5648487574300693"/>
    <n v="5.667907858563753"/>
    <n v="5.7728755791028208"/>
    <n v="5.8797872660277459"/>
    <n v="5.9886789209330145"/>
    <n v="6.0995872121503698"/>
    <n v="6.2125494870965463"/>
    <n v="6.3276037848497113"/>
    <n v="6.444788848958777"/>
    <n v="6.5641441404899705"/>
    <n v="6.6857098513150097"/>
    <n v="6.8095269176453685"/>
    <n v="6.9356370338171933"/>
    <n v="7.0640826663315206"/>
    <n v="7.1949070681545022"/>
    <n v="7.3281542932824681"/>
    <n v="7.4638692115767444"/>
    <n v="7.6020975238731783"/>
    <n v="7.7428857773715123"/>
    <n v="7.8862813813097592"/>
  </r>
  <r>
    <s v="WAIndustrialVariable Peak PricingIncentive CostsMarket Potential0"/>
    <x v="0"/>
    <x v="2"/>
    <x v="4"/>
    <x v="6"/>
    <x v="0"/>
    <n v="0"/>
    <n v="0"/>
    <n v="0"/>
    <n v="774.61"/>
    <n v="774.61"/>
    <n v="774.61"/>
    <n v="774.61"/>
    <n v="774.61"/>
    <n v="774.61"/>
    <n v="774.61"/>
    <n v="774.61"/>
    <n v="774.61"/>
    <n v="774.61"/>
    <n v="774.61"/>
    <n v="774.61"/>
    <n v="774.61"/>
    <n v="774.61"/>
    <n v="774.61"/>
    <n v="774.61"/>
    <n v="774.61"/>
    <n v="774.61"/>
    <n v="774.61"/>
    <n v="774.61"/>
    <n v="774.61"/>
    <n v="774.61"/>
    <n v="774.61"/>
    <n v="774.61"/>
    <n v="774.61"/>
  </r>
  <r>
    <s v="WAIndustrialVariable Peak PricingNon-Incentive CostsMarket Potential0"/>
    <x v="0"/>
    <x v="2"/>
    <x v="4"/>
    <x v="7"/>
    <x v="0"/>
    <n v="0"/>
    <n v="0"/>
    <n v="0"/>
    <n v="581.05999999999995"/>
    <n v="1111.44"/>
    <n v="2172.21"/>
    <n v="1111.3599999999999"/>
    <n v="580.95000000000005"/>
    <n v="50.67"/>
    <n v="50.67"/>
    <n v="50.67"/>
    <n v="50.67"/>
    <n v="50.67"/>
    <n v="50.67"/>
    <n v="50.67"/>
    <n v="50.67"/>
    <n v="50.67"/>
    <n v="50.67"/>
    <n v="50.67"/>
    <n v="50.67"/>
    <n v="50.67"/>
    <n v="50.67"/>
    <n v="50.67"/>
    <n v="50.67"/>
    <n v="50.67"/>
    <n v="50.67"/>
    <n v="50.67"/>
    <n v="50.67"/>
  </r>
  <r>
    <s v="WAIndustrialVariable Peak PricingProgram Annual BenefitsMarket Potential0"/>
    <x v="0"/>
    <x v="2"/>
    <x v="4"/>
    <x v="8"/>
    <x v="0"/>
    <n v="0"/>
    <n v="0"/>
    <n v="0"/>
    <n v="205.29"/>
    <n v="624.80999999999995"/>
    <n v="1485.76"/>
    <n v="1945.64"/>
    <n v="2251.0300000000002"/>
    <n v="1697.28"/>
    <n v="1524.67"/>
    <n v="3273.22"/>
    <n v="3504.35"/>
    <n v="3760.89"/>
    <n v="4056.23"/>
    <n v="4355"/>
    <n v="4498.93"/>
    <n v="4949.6000000000004"/>
    <n v="5310.39"/>
    <n v="5642.74"/>
    <n v="6026.43"/>
    <n v="6630.47"/>
    <n v="6781.52"/>
    <n v="7122.96"/>
    <n v="7533.34"/>
    <n v="7993.8"/>
    <n v="8559.9599999999991"/>
    <n v="9051.43"/>
    <n v="9581.83"/>
  </r>
  <r>
    <s v="WAIndustrialVariable Peak PricingProgram Annual CostsMarket Potential0"/>
    <x v="0"/>
    <x v="2"/>
    <x v="4"/>
    <x v="9"/>
    <x v="0"/>
    <n v="0"/>
    <n v="0"/>
    <n v="0"/>
    <n v="1355.67"/>
    <n v="1886.05"/>
    <n v="2946.82"/>
    <n v="1885.97"/>
    <n v="1355.56"/>
    <n v="825.28"/>
    <n v="825.28"/>
    <n v="825.28"/>
    <n v="825.28"/>
    <n v="825.28"/>
    <n v="825.28"/>
    <n v="825.28"/>
    <n v="825.28"/>
    <n v="825.28"/>
    <n v="825.28"/>
    <n v="825.28"/>
    <n v="825.28"/>
    <n v="825.28"/>
    <n v="825.28"/>
    <n v="825.28"/>
    <n v="825.28"/>
    <n v="825.28"/>
    <n v="825.28"/>
    <n v="825.28"/>
    <n v="825.28"/>
  </r>
  <r>
    <s v="IDResidentialDLC Smart Thermostats - BYOTParticipantsMarket Potential0"/>
    <x v="1"/>
    <x v="0"/>
    <x v="0"/>
    <x v="0"/>
    <x v="0"/>
    <n v="0"/>
    <n v="0"/>
    <n v="0"/>
    <n v="722.95537007789312"/>
    <n v="2209.7143734402748"/>
    <n v="5248.9769746129605"/>
    <n v="6895.2855796781341"/>
    <n v="7818.5566511442812"/>
    <n v="7978.9759450996271"/>
    <n v="8142.7569302057072"/>
    <n v="8297.2031307738234"/>
    <n v="8454.5787604130019"/>
    <n v="8614.9393825145762"/>
    <n v="8778.3416143579871"/>
    <n v="8944.8431471002095"/>
    <n v="9114.5027661443055"/>
    <n v="9287.3803718943545"/>
    <n v="9463.5370009040053"/>
    <n v="9643.0348474261755"/>
    <n v="9825.937285371514"/>
    <n v="10012.308890683318"/>
    <n v="10202.215464136856"/>
    <n v="10395.724054571156"/>
    <n v="10592.9029825614"/>
    <n v="10793.82186454035"/>
    <n v="10998.551637377279"/>
    <n v="11207.164583423091"/>
    <n v="11419.734356030505"/>
  </r>
  <r>
    <s v="IDResidentialDLC Smart Thermostats - BYOTNew ParticipantsMarket Potential0"/>
    <x v="1"/>
    <x v="0"/>
    <x v="0"/>
    <x v="1"/>
    <x v="0"/>
    <n v="0"/>
    <n v="0"/>
    <n v="0"/>
    <n v="722.95537007789312"/>
    <n v="1486.7590033623817"/>
    <n v="3039.2626011726857"/>
    <n v="1646.3086050651737"/>
    <n v="923.27107146614708"/>
    <n v="160.41929395534589"/>
    <n v="163.78098510608015"/>
    <n v="154.44620056811618"/>
    <n v="157.37562963917844"/>
    <n v="160.36062210157434"/>
    <n v="163.40223184341085"/>
    <n v="166.50153274222248"/>
    <n v="169.65961904409596"/>
    <n v="172.87760575004904"/>
    <n v="176.15662900965071"/>
    <n v="179.49784652217022"/>
    <n v="182.90243794533853"/>
    <n v="186.37160531180416"/>
    <n v="189.90657345353793"/>
    <n v="193.50859043429955"/>
    <n v="197.17892799024412"/>
    <n v="200.91888197895059"/>
    <n v="204.72977283692853"/>
    <n v="208.61294604581235"/>
    <n v="212.56977260741405"/>
  </r>
  <r>
    <s v="IDResidentialDLC Smart Thermostats - BYOTSummer Peak Reduction @Meter  (Therms)Market Potential0"/>
    <x v="1"/>
    <x v="0"/>
    <x v="0"/>
    <x v="2"/>
    <x v="0"/>
    <n v="0"/>
    <n v="0"/>
    <n v="0"/>
    <n v="0"/>
    <n v="0"/>
    <n v="0"/>
    <n v="0"/>
    <n v="0"/>
    <n v="0"/>
    <n v="0"/>
    <n v="0"/>
    <n v="0"/>
    <n v="0"/>
    <n v="0"/>
    <n v="0"/>
    <n v="0"/>
    <n v="0"/>
    <n v="0"/>
    <n v="0"/>
    <n v="0"/>
    <n v="0"/>
    <n v="0"/>
    <n v="0"/>
    <n v="0"/>
    <n v="0"/>
    <n v="0"/>
    <n v="0"/>
    <n v="0"/>
  </r>
  <r>
    <s v="IDResidentialDLC Smart Thermostats - BYOTSummer Peak Reduction @Generation (Therms)Market Potential0"/>
    <x v="1"/>
    <x v="0"/>
    <x v="0"/>
    <x v="3"/>
    <x v="0"/>
    <n v="0"/>
    <n v="0"/>
    <n v="0"/>
    <n v="0"/>
    <n v="0"/>
    <n v="0"/>
    <n v="0"/>
    <n v="0"/>
    <n v="0"/>
    <n v="0"/>
    <n v="0"/>
    <n v="0"/>
    <n v="0"/>
    <n v="0"/>
    <n v="0"/>
    <n v="0"/>
    <n v="0"/>
    <n v="0"/>
    <n v="0"/>
    <n v="0"/>
    <n v="0"/>
    <n v="0"/>
    <n v="0"/>
    <n v="0"/>
    <n v="0"/>
    <n v="0"/>
    <n v="0"/>
    <n v="0"/>
  </r>
  <r>
    <s v="IDResidentialDLC Smart Thermostats - BYOTWinter Peak Reduction @Meter  (Therms)Market Potential0"/>
    <x v="1"/>
    <x v="0"/>
    <x v="0"/>
    <x v="4"/>
    <x v="0"/>
    <n v="0"/>
    <n v="0"/>
    <n v="0"/>
    <n v="60.982843271570729"/>
    <n v="187.20901814079517"/>
    <n v="447.42817825140702"/>
    <n v="587.08837905439634"/>
    <n v="664.93680960908046"/>
    <n v="677.80302973695109"/>
    <n v="690.92416575683194"/>
    <n v="703.22321040813836"/>
    <n v="715.74118863686442"/>
    <n v="728.48199764906826"/>
    <n v="741.44960402442871"/>
    <n v="754.64804495115641"/>
    <n v="768.08142948288491"/>
    <n v="781.75393981793979"/>
    <n v="795.66983260137386"/>
    <n v="809.83344025018494"/>
    <n v="824.24917230212122"/>
    <n v="838.92151678849757"/>
    <n v="853.85504163144662"/>
    <n v="869.05439606604671"/>
    <n v="884.52431208775999"/>
    <n v="900.26960592564012"/>
    <n v="916.29517954176208"/>
    <n v="932.60602215734275"/>
    <n v="949.2072118060305"/>
  </r>
  <r>
    <s v="IDResidentialDLC Smart Thermostats - BYOTWinter Peak Reduction @Generation (Therms)Market Potential0"/>
    <x v="1"/>
    <x v="0"/>
    <x v="0"/>
    <x v="5"/>
    <x v="0"/>
    <n v="0"/>
    <n v="0"/>
    <n v="0"/>
    <n v="61.388004098621636"/>
    <n v="188.45280666478274"/>
    <n v="450.40082368774614"/>
    <n v="590.98890583289347"/>
    <n v="669.35454963668258"/>
    <n v="682.30625099350823"/>
    <n v="695.5145618651419"/>
    <n v="707.89531951695028"/>
    <n v="720.49646530789653"/>
    <n v="733.32192233648914"/>
    <n v="746.37568353576478"/>
    <n v="759.66181291640476"/>
    <n v="773.18444683197595"/>
    <n v="786.94779526670004"/>
    <n v="800.9561431461384"/>
    <n v="815.21385167121502"/>
    <n v="829.72535967598276"/>
    <n v="844.49518500956071"/>
    <n v="859.52792594266828"/>
    <n v="874.82826259920148"/>
    <n v="890.40095841328775"/>
    <n v="906.25086161228126"/>
    <n v="922.38290672615472"/>
    <n v="938.80211612375956"/>
    <n v="955.51360157643501"/>
  </r>
  <r>
    <s v="IDResidentialDLC Smart Thermostats - BYOTIncentive CostsMarket Potential0"/>
    <x v="1"/>
    <x v="0"/>
    <x v="0"/>
    <x v="6"/>
    <x v="0"/>
    <n v="0"/>
    <n v="0"/>
    <n v="0"/>
    <n v="58598.28"/>
    <n v="110634.85"/>
    <n v="217009.04"/>
    <n v="274629.84000000003"/>
    <n v="306944.33"/>
    <n v="312559"/>
    <n v="318291.34000000003"/>
    <n v="323696.96000000002"/>
    <n v="329205.09999999998"/>
    <n v="334817.71999999997"/>
    <n v="340536.8"/>
    <n v="346364.36"/>
    <n v="352302.44"/>
    <n v="358353.16"/>
    <n v="364518.64"/>
    <n v="370801.07"/>
    <n v="377202.65"/>
    <n v="383725.66"/>
    <n v="390372.39"/>
    <n v="397145.19"/>
    <n v="404046.45"/>
    <n v="411078.61"/>
    <n v="418244.15"/>
    <n v="425545.61"/>
    <n v="432985.55"/>
  </r>
  <r>
    <s v="IDResidentialDLC Smart Thermostats - BYOTNon-Incentive CostsMarket Potential0"/>
    <x v="1"/>
    <x v="0"/>
    <x v="0"/>
    <x v="7"/>
    <x v="0"/>
    <n v="0"/>
    <n v="0"/>
    <n v="0"/>
    <n v="45555.28"/>
    <n v="91383.5"/>
    <n v="184533.71"/>
    <n v="100956.48"/>
    <n v="57574.22"/>
    <n v="11803.12"/>
    <n v="12004.82"/>
    <n v="11444.73"/>
    <n v="11620.5"/>
    <n v="11799.6"/>
    <n v="11982.09"/>
    <n v="12168.05"/>
    <n v="12357.54"/>
    <n v="12550.62"/>
    <n v="12747.36"/>
    <n v="12947.83"/>
    <n v="13152.11"/>
    <n v="13360.26"/>
    <n v="13572.35"/>
    <n v="13788.47"/>
    <n v="14008.69"/>
    <n v="14233.09"/>
    <n v="14461.75"/>
    <n v="14694.74"/>
    <n v="14932.15"/>
  </r>
  <r>
    <s v="IDResidentialDLC Smart Thermostats - BYOTProgram Annual BenefitsMarket Potential0"/>
    <x v="1"/>
    <x v="0"/>
    <x v="0"/>
    <x v="8"/>
    <x v="0"/>
    <n v="0"/>
    <n v="0"/>
    <n v="0"/>
    <n v="24739.37"/>
    <n v="75946.48"/>
    <n v="181511.53"/>
    <n v="238168.53"/>
    <n v="275774.07"/>
    <n v="208103.41"/>
    <n v="187093.42"/>
    <n v="198918.58"/>
    <n v="211825.96"/>
    <n v="227329.8"/>
    <n v="246303.98"/>
    <n v="263602.65000000002"/>
    <n v="276026.84999999998"/>
    <n v="294318.48"/>
    <n v="314775.76"/>
    <n v="330976.82"/>
    <n v="350144.1"/>
    <n v="395223.75"/>
    <n v="385068.51"/>
    <n v="397172.03"/>
    <n v="417598.05"/>
    <n v="442250.42"/>
    <n v="476871.96"/>
    <n v="498503.92"/>
    <n v="521710.43"/>
  </r>
  <r>
    <s v="IDResidentialDLC Smart Thermostats - BYOTProgram Annual CostsMarket Potential0"/>
    <x v="1"/>
    <x v="0"/>
    <x v="0"/>
    <x v="9"/>
    <x v="0"/>
    <n v="0"/>
    <n v="0"/>
    <n v="0"/>
    <n v="104153.57"/>
    <n v="202018.35"/>
    <n v="401542.76"/>
    <n v="375586.32"/>
    <n v="364518.55"/>
    <n v="324362.12"/>
    <n v="330296.15999999997"/>
    <n v="335141.69"/>
    <n v="340825.59999999998"/>
    <n v="346617.32"/>
    <n v="352518.9"/>
    <n v="358532.41"/>
    <n v="364659.98"/>
    <n v="370903.77"/>
    <n v="377266"/>
    <n v="383748.9"/>
    <n v="390354.76"/>
    <n v="397085.91"/>
    <n v="403944.74"/>
    <n v="410933.66"/>
    <n v="418055.15"/>
    <n v="425311.7"/>
    <n v="432705.9"/>
    <n v="440240.34"/>
    <n v="447917.69"/>
  </r>
  <r>
    <s v="IDCommercialDLC Smart Thermostats - BYOTParticipantsMarket Potential0"/>
    <x v="1"/>
    <x v="1"/>
    <x v="0"/>
    <x v="0"/>
    <x v="0"/>
    <n v="0"/>
    <n v="0"/>
    <n v="0"/>
    <n v="66.739627160499353"/>
    <n v="202.3947081146346"/>
    <n v="476.00405060689644"/>
    <n v="618.29397312963602"/>
    <n v="694.05262181006594"/>
    <n v="701.18447938742099"/>
    <n v="708.38962159897426"/>
    <n v="715.66880149364067"/>
    <n v="723.0227798584192"/>
    <n v="730.4523252979069"/>
    <n v="737.9582143146306"/>
    <n v="745.54123139020248"/>
    <n v="753.20216906731105"/>
    <n v="760.94182803255444"/>
    <n v="768.76101720012377"/>
    <n v="776.66055379634781"/>
    <n v="784.64126344510555"/>
    <n v="792.70398025411691"/>
    <n v="800.84954690211941"/>
    <n v="809.07881472694191"/>
    <n v="817.39264381448152"/>
    <n v="825.79190308859734"/>
    <n v="834.27747040192503"/>
    <n v="842.85023262762672"/>
    <n v="851.51108575208298"/>
  </r>
  <r>
    <s v="IDCommercialDLC Smart Thermostats - BYOTNew ParticipantsMarket Potential0"/>
    <x v="1"/>
    <x v="1"/>
    <x v="0"/>
    <x v="1"/>
    <x v="0"/>
    <n v="0"/>
    <n v="0"/>
    <n v="0"/>
    <n v="66.739627160499353"/>
    <n v="135.65508095413526"/>
    <n v="273.60934249226182"/>
    <n v="142.28992252273957"/>
    <n v="75.758648680429928"/>
    <n v="7.1318575773550492"/>
    <n v="7.205142211553266"/>
    <n v="7.279179894666413"/>
    <n v="7.3539783647785271"/>
    <n v="7.429545439487697"/>
    <n v="7.5058890167236996"/>
    <n v="7.5830170755718882"/>
    <n v="7.6609376771085635"/>
    <n v="7.7396589652433931"/>
    <n v="7.8191891675693341"/>
    <n v="7.8995365962240385"/>
    <n v="7.9807096487577383"/>
    <n v="8.0627168090113628"/>
    <n v="8.1455666480025002"/>
    <n v="8.2292678248225002"/>
    <n v="8.3138290875396024"/>
    <n v="8.3992592741158205"/>
    <n v="8.4855673133276923"/>
    <n v="8.5727622257016947"/>
    <n v="8.6608531244562528"/>
  </r>
  <r>
    <s v="IDCommercialDLC Smart Thermostats - BYOTSummer Peak Reduction @Meter  (Therms)Market Potential0"/>
    <x v="1"/>
    <x v="1"/>
    <x v="0"/>
    <x v="2"/>
    <x v="0"/>
    <n v="0"/>
    <n v="0"/>
    <n v="0"/>
    <n v="0"/>
    <n v="0"/>
    <n v="0"/>
    <n v="0"/>
    <n v="0"/>
    <n v="0"/>
    <n v="0"/>
    <n v="0"/>
    <n v="0"/>
    <n v="0"/>
    <n v="0"/>
    <n v="0"/>
    <n v="0"/>
    <n v="0"/>
    <n v="0"/>
    <n v="0"/>
    <n v="0"/>
    <n v="0"/>
    <n v="0"/>
    <n v="0"/>
    <n v="0"/>
    <n v="0"/>
    <n v="0"/>
    <n v="0"/>
    <n v="0"/>
  </r>
  <r>
    <s v="IDCommercialDLC Smart Thermostats - BYOTSummer Peak Reduction @Generation (Therms)Market Potential0"/>
    <x v="1"/>
    <x v="1"/>
    <x v="0"/>
    <x v="3"/>
    <x v="0"/>
    <n v="0"/>
    <n v="0"/>
    <n v="0"/>
    <n v="0"/>
    <n v="0"/>
    <n v="0"/>
    <n v="0"/>
    <n v="0"/>
    <n v="0"/>
    <n v="0"/>
    <n v="0"/>
    <n v="0"/>
    <n v="0"/>
    <n v="0"/>
    <n v="0"/>
    <n v="0"/>
    <n v="0"/>
    <n v="0"/>
    <n v="0"/>
    <n v="0"/>
    <n v="0"/>
    <n v="0"/>
    <n v="0"/>
    <n v="0"/>
    <n v="0"/>
    <n v="0"/>
    <n v="0"/>
    <n v="0"/>
  </r>
  <r>
    <s v="IDCommercialDLC Smart Thermostats - BYOTWinter Peak Reduction @Meter  (Therms)Market Potential0"/>
    <x v="1"/>
    <x v="1"/>
    <x v="0"/>
    <x v="4"/>
    <x v="0"/>
    <n v="0"/>
    <n v="0"/>
    <n v="0"/>
    <n v="24.662023451979291"/>
    <n v="74.338393241197949"/>
    <n v="174.6207720414302"/>
    <n v="225.56017619646238"/>
    <n v="251.79202317984092"/>
    <n v="252.96708667934044"/>
    <n v="254.14763396744621"/>
    <n v="255.33369063591351"/>
    <n v="256.52528239592914"/>
    <n v="257.72243507866909"/>
    <n v="258.92517463585818"/>
    <n v="260.13352714033306"/>
    <n v="261.34751878660671"/>
    <n v="262.5671758914371"/>
    <n v="263.7925248943971"/>
    <n v="265.02359235844796"/>
    <n v="266.26040497051474"/>
    <n v="267.50298954206556"/>
    <n v="268.7513730096918"/>
    <n v="270.00558243569299"/>
    <n v="271.26564500866283"/>
    <n v="272.53158804407911"/>
    <n v="273.80343898489514"/>
    <n v="275.0812254021352"/>
    <n v="276.36497499549216"/>
  </r>
  <r>
    <s v="IDCommercialDLC Smart Thermostats - BYOTWinter Peak Reduction @Generation (Therms)Market Potential0"/>
    <x v="1"/>
    <x v="1"/>
    <x v="0"/>
    <x v="5"/>
    <x v="0"/>
    <n v="0"/>
    <n v="0"/>
    <n v="0"/>
    <n v="24.82587422184346"/>
    <n v="74.832286330982441"/>
    <n v="175.78092615404691"/>
    <n v="227.05876403912058"/>
    <n v="253.46489146350004"/>
    <n v="254.64776190793282"/>
    <n v="255.83615257443751"/>
    <n v="257.03008922479717"/>
    <n v="258.22959774101986"/>
    <n v="259.43470412590005"/>
    <n v="260.64543450358184"/>
    <n v="261.86181512012593"/>
    <n v="263.08387234407763"/>
    <n v="264.31163266703959"/>
    <n v="265.54512270424516"/>
    <n v="266.78436919513587"/>
    <n v="268.02939900394074"/>
    <n v="269.2802391202593"/>
    <n v="270.5369166596455"/>
    <n v="271.79945886419671"/>
    <n v="273.0678931031436"/>
    <n v="274.34224687344386"/>
    <n v="275.62254780037762"/>
    <n v="276.908823638147"/>
    <n v="278.20110227047735"/>
  </r>
  <r>
    <s v="IDCommercialDLC Smart Thermostats - BYOTIncentive CostsMarket Potential0"/>
    <x v="1"/>
    <x v="1"/>
    <x v="0"/>
    <x v="6"/>
    <x v="0"/>
    <n v="0"/>
    <n v="0"/>
    <n v="0"/>
    <n v="12453.99"/>
    <n v="17201.919999999998"/>
    <n v="26778.25"/>
    <n v="31758.400000000001"/>
    <n v="34409.949999999997"/>
    <n v="34659.56"/>
    <n v="34911.74"/>
    <n v="35166.51"/>
    <n v="35423.9"/>
    <n v="35683.94"/>
    <n v="35946.639999999999"/>
    <n v="36212.050000000003"/>
    <n v="36480.18"/>
    <n v="36751.07"/>
    <n v="37024.74"/>
    <n v="37301.230000000003"/>
    <n v="37580.550000000003"/>
    <n v="37862.75"/>
    <n v="38147.839999999997"/>
    <n v="38435.870000000003"/>
    <n v="38726.85"/>
    <n v="39020.82"/>
    <n v="39317.82"/>
    <n v="39617.86"/>
    <n v="39920.99"/>
  </r>
  <r>
    <s v="IDCommercialDLC Smart Thermostats - BYOTNon-Incentive CostsMarket Potential0"/>
    <x v="1"/>
    <x v="1"/>
    <x v="0"/>
    <x v="7"/>
    <x v="0"/>
    <n v="0"/>
    <n v="0"/>
    <n v="0"/>
    <n v="5667.34"/>
    <n v="10836"/>
    <n v="21182.57"/>
    <n v="11333.61"/>
    <n v="6343.77"/>
    <n v="1196.76"/>
    <n v="1202.25"/>
    <n v="1207.81"/>
    <n v="1213.42"/>
    <n v="1219.08"/>
    <n v="1224.81"/>
    <n v="1230.5999999999999"/>
    <n v="1236.44"/>
    <n v="1242.3399999999999"/>
    <n v="1248.31"/>
    <n v="1254.33"/>
    <n v="1260.42"/>
    <n v="1266.57"/>
    <n v="1272.79"/>
    <n v="1279.06"/>
    <n v="1285.4100000000001"/>
    <n v="1291.81"/>
    <n v="1298.29"/>
    <n v="1304.83"/>
    <n v="1311.43"/>
  </r>
  <r>
    <s v="IDCommercialDLC Smart Thermostats - BYOTProgram Annual BenefitsMarket Potential0"/>
    <x v="1"/>
    <x v="1"/>
    <x v="0"/>
    <x v="8"/>
    <x v="0"/>
    <n v="0"/>
    <n v="0"/>
    <n v="0"/>
    <n v="10004.83"/>
    <n v="30157.41"/>
    <n v="70839.710000000006"/>
    <n v="91504.68"/>
    <n v="104427.54"/>
    <n v="77667.570000000007"/>
    <n v="68819.929999999993"/>
    <n v="72225.460000000006"/>
    <n v="75919.5"/>
    <n v="80424.759999999995"/>
    <n v="86012.99"/>
    <n v="90866.05"/>
    <n v="93920.94"/>
    <n v="98852.55"/>
    <n v="104359.23"/>
    <n v="108314.45"/>
    <n v="113108.41"/>
    <n v="126023.15"/>
    <n v="121200.54"/>
    <n v="123396.95"/>
    <n v="128068.84"/>
    <n v="133879.01999999999"/>
    <n v="142496.85999999999"/>
    <n v="147038.59"/>
    <n v="151897.79999999999"/>
  </r>
  <r>
    <s v="IDCommercialDLC Smart Thermostats - BYOTProgram Annual CostsMarket Potential0"/>
    <x v="1"/>
    <x v="1"/>
    <x v="0"/>
    <x v="9"/>
    <x v="0"/>
    <n v="0"/>
    <n v="0"/>
    <n v="0"/>
    <n v="18121.330000000002"/>
    <n v="28037.919999999998"/>
    <n v="47960.82"/>
    <n v="43092.01"/>
    <n v="40753.72"/>
    <n v="35856.32"/>
    <n v="36114"/>
    <n v="36374.32"/>
    <n v="36637.32"/>
    <n v="36903.019999999997"/>
    <n v="37171.449999999997"/>
    <n v="37442.639999999999"/>
    <n v="37716.620000000003"/>
    <n v="37993.410000000003"/>
    <n v="38273.050000000003"/>
    <n v="38555.56"/>
    <n v="38840.97"/>
    <n v="39129.32"/>
    <n v="39420.629999999997"/>
    <n v="39714.93"/>
    <n v="40012.26"/>
    <n v="40312.639999999999"/>
    <n v="40616.1"/>
    <n v="40922.69"/>
    <n v="41232.43"/>
  </r>
  <r>
    <s v="IDCommercialThird Party ContractsParticipantsMarket Potential0"/>
    <x v="1"/>
    <x v="1"/>
    <x v="1"/>
    <x v="0"/>
    <x v="0"/>
    <n v="0"/>
    <n v="0"/>
    <n v="0"/>
    <n v="0"/>
    <n v="0"/>
    <n v="0"/>
    <n v="0"/>
    <n v="0"/>
    <n v="0"/>
    <n v="0"/>
    <n v="0"/>
    <n v="0"/>
    <n v="0"/>
    <n v="0"/>
    <n v="0"/>
    <n v="0"/>
    <n v="0"/>
    <n v="0"/>
    <n v="0"/>
    <n v="0"/>
    <n v="0"/>
    <n v="0"/>
    <n v="0"/>
    <n v="0"/>
    <n v="0"/>
    <n v="0"/>
    <n v="0"/>
    <n v="0"/>
  </r>
  <r>
    <s v="IDCommercialThird Party ContractsNew ParticipantsMarket Potential0"/>
    <x v="1"/>
    <x v="1"/>
    <x v="1"/>
    <x v="1"/>
    <x v="0"/>
    <n v="0"/>
    <n v="0"/>
    <n v="0"/>
    <n v="0"/>
    <n v="0"/>
    <n v="0"/>
    <n v="0"/>
    <n v="0"/>
    <n v="0"/>
    <n v="0"/>
    <n v="0"/>
    <n v="0"/>
    <n v="0"/>
    <n v="0"/>
    <n v="0"/>
    <n v="0"/>
    <n v="0"/>
    <n v="0"/>
    <n v="0"/>
    <n v="0"/>
    <n v="0"/>
    <n v="0"/>
    <n v="0"/>
    <n v="0"/>
    <n v="0"/>
    <n v="0"/>
    <n v="0"/>
    <n v="0"/>
  </r>
  <r>
    <s v="IDCommercialThird Party ContractsSummer Peak Reduction @Meter  (Therms)Market Potential0"/>
    <x v="1"/>
    <x v="1"/>
    <x v="1"/>
    <x v="2"/>
    <x v="0"/>
    <n v="0"/>
    <n v="0"/>
    <n v="0"/>
    <n v="0"/>
    <n v="0"/>
    <n v="0"/>
    <n v="0"/>
    <n v="0"/>
    <n v="0"/>
    <n v="0"/>
    <n v="0"/>
    <n v="0"/>
    <n v="0"/>
    <n v="0"/>
    <n v="0"/>
    <n v="0"/>
    <n v="0"/>
    <n v="0"/>
    <n v="0"/>
    <n v="0"/>
    <n v="0"/>
    <n v="0"/>
    <n v="0"/>
    <n v="0"/>
    <n v="0"/>
    <n v="0"/>
    <n v="0"/>
    <n v="0"/>
  </r>
  <r>
    <s v="IDCommercialThird Party ContractsSummer Peak Reduction @Generation (Therms)Market Potential0"/>
    <x v="1"/>
    <x v="1"/>
    <x v="1"/>
    <x v="3"/>
    <x v="0"/>
    <n v="0"/>
    <n v="0"/>
    <n v="0"/>
    <n v="0"/>
    <n v="0"/>
    <n v="0"/>
    <n v="0"/>
    <n v="0"/>
    <n v="0"/>
    <n v="0"/>
    <n v="0"/>
    <n v="0"/>
    <n v="0"/>
    <n v="0"/>
    <n v="0"/>
    <n v="0"/>
    <n v="0"/>
    <n v="0"/>
    <n v="0"/>
    <n v="0"/>
    <n v="0"/>
    <n v="0"/>
    <n v="0"/>
    <n v="0"/>
    <n v="0"/>
    <n v="0"/>
    <n v="0"/>
    <n v="0"/>
  </r>
  <r>
    <s v="IDCommercialThird Party ContractsWinter Peak Reduction @Meter  (Therms)Market Potential0"/>
    <x v="1"/>
    <x v="1"/>
    <x v="1"/>
    <x v="4"/>
    <x v="0"/>
    <n v="0"/>
    <n v="0"/>
    <n v="0"/>
    <n v="0"/>
    <n v="0"/>
    <n v="0"/>
    <n v="0"/>
    <n v="0"/>
    <n v="0"/>
    <n v="0"/>
    <n v="0"/>
    <n v="0"/>
    <n v="0"/>
    <n v="0"/>
    <n v="0"/>
    <n v="0"/>
    <n v="0"/>
    <n v="0"/>
    <n v="0"/>
    <n v="0"/>
    <n v="0"/>
    <n v="0"/>
    <n v="0"/>
    <n v="0"/>
    <n v="0"/>
    <n v="0"/>
    <n v="0"/>
    <n v="0"/>
  </r>
  <r>
    <s v="IDCommercialThird Party ContractsWinter Peak Reduction @Generation (Therms)Market Potential0"/>
    <x v="1"/>
    <x v="1"/>
    <x v="1"/>
    <x v="5"/>
    <x v="0"/>
    <n v="0"/>
    <n v="0"/>
    <n v="0"/>
    <n v="0"/>
    <n v="0"/>
    <n v="0"/>
    <n v="0"/>
    <n v="0"/>
    <n v="0"/>
    <n v="0"/>
    <n v="0"/>
    <n v="0"/>
    <n v="0"/>
    <n v="0"/>
    <n v="0"/>
    <n v="0"/>
    <n v="0"/>
    <n v="0"/>
    <n v="0"/>
    <n v="0"/>
    <n v="0"/>
    <n v="0"/>
    <n v="0"/>
    <n v="0"/>
    <n v="0"/>
    <n v="0"/>
    <n v="0"/>
    <n v="0"/>
  </r>
  <r>
    <s v="IDCommercialThird Party ContractsIncentive CostsMarket Potential0"/>
    <x v="1"/>
    <x v="1"/>
    <x v="1"/>
    <x v="6"/>
    <x v="0"/>
    <n v="0"/>
    <n v="0"/>
    <n v="0"/>
    <n v="0"/>
    <n v="0"/>
    <n v="0"/>
    <n v="0"/>
    <n v="0"/>
    <n v="0"/>
    <n v="0"/>
    <n v="0"/>
    <n v="0"/>
    <n v="0"/>
    <n v="0"/>
    <n v="0"/>
    <n v="0"/>
    <n v="0"/>
    <n v="0"/>
    <n v="0"/>
    <n v="0"/>
    <n v="0"/>
    <n v="0"/>
    <n v="0"/>
    <n v="0"/>
    <n v="0"/>
    <n v="0"/>
    <n v="0"/>
    <n v="0"/>
  </r>
  <r>
    <s v="IDCommercialThird Party ContractsNon-Incentive CostsMarket Potential0"/>
    <x v="1"/>
    <x v="1"/>
    <x v="1"/>
    <x v="7"/>
    <x v="0"/>
    <n v="0"/>
    <n v="0"/>
    <n v="0"/>
    <n v="0"/>
    <n v="0"/>
    <n v="0"/>
    <n v="0"/>
    <n v="0"/>
    <n v="0"/>
    <n v="0"/>
    <n v="0"/>
    <n v="0"/>
    <n v="0"/>
    <n v="0"/>
    <n v="0"/>
    <n v="0"/>
    <n v="0"/>
    <n v="0"/>
    <n v="0"/>
    <n v="0"/>
    <n v="0"/>
    <n v="0"/>
    <n v="0"/>
    <n v="0"/>
    <n v="0"/>
    <n v="0"/>
    <n v="0"/>
    <n v="0"/>
  </r>
  <r>
    <s v="IDCommercialThird Party ContractsProgram Annual BenefitsMarket Potential0"/>
    <x v="1"/>
    <x v="1"/>
    <x v="1"/>
    <x v="8"/>
    <x v="0"/>
    <n v="0"/>
    <n v="0"/>
    <n v="0"/>
    <n v="0"/>
    <n v="0"/>
    <n v="0"/>
    <n v="0"/>
    <n v="0"/>
    <n v="0"/>
    <n v="0"/>
    <n v="0"/>
    <n v="0"/>
    <n v="0"/>
    <n v="0"/>
    <n v="0"/>
    <n v="0"/>
    <n v="0"/>
    <n v="0"/>
    <n v="0"/>
    <n v="0"/>
    <n v="0"/>
    <n v="0"/>
    <n v="0"/>
    <n v="0"/>
    <n v="0"/>
    <n v="0"/>
    <n v="0"/>
    <n v="0"/>
  </r>
  <r>
    <s v="IDCommercialThird Party ContractsProgram Annual CostsMarket Potential0"/>
    <x v="1"/>
    <x v="1"/>
    <x v="1"/>
    <x v="9"/>
    <x v="0"/>
    <n v="0"/>
    <n v="0"/>
    <n v="0"/>
    <n v="0"/>
    <n v="0"/>
    <n v="0"/>
    <n v="0"/>
    <n v="0"/>
    <n v="0"/>
    <n v="0"/>
    <n v="0"/>
    <n v="0"/>
    <n v="0"/>
    <n v="0"/>
    <n v="0"/>
    <n v="0"/>
    <n v="0"/>
    <n v="0"/>
    <n v="0"/>
    <n v="0"/>
    <n v="0"/>
    <n v="0"/>
    <n v="0"/>
    <n v="0"/>
    <n v="0"/>
    <n v="0"/>
    <n v="0"/>
    <n v="0"/>
  </r>
  <r>
    <s v="IDIndustrialThird Party ContractsParticipantsMarket Potential0"/>
    <x v="1"/>
    <x v="2"/>
    <x v="1"/>
    <x v="0"/>
    <x v="0"/>
    <n v="0"/>
    <n v="0"/>
    <n v="0"/>
    <n v="4.2278654024574225"/>
    <n v="6.7647290496086674"/>
    <n v="8.4559467906552506"/>
    <n v="8.4559780800466626"/>
    <n v="8.4560093695538523"/>
    <n v="8.4560406591768231"/>
    <n v="8.4560719489155751"/>
    <n v="8.4561032387701083"/>
    <n v="8.4561345287404226"/>
    <n v="8.4561658188265181"/>
    <n v="8.4561971090283965"/>
    <n v="8.4562283993460561"/>
    <n v="8.4562596897795004"/>
    <n v="8.4562909803287258"/>
    <n v="8.4563222709937342"/>
    <n v="8.4563535617745309"/>
    <n v="8.4563848526711105"/>
    <n v="8.4564161436834766"/>
    <n v="8.4564474348116274"/>
    <n v="8.4564787260555665"/>
    <n v="8.4565100174152885"/>
    <n v="8.4565413088907988"/>
    <n v="8.4565726004820956"/>
    <n v="8.4566038921891789"/>
    <n v="8.4566351840120522"/>
  </r>
  <r>
    <s v="IDIndustrialThird Party ContractsNew ParticipantsMarket Potential0"/>
    <x v="1"/>
    <x v="2"/>
    <x v="1"/>
    <x v="1"/>
    <x v="0"/>
    <n v="0"/>
    <n v="0"/>
    <n v="0"/>
    <n v="4.2278654024574225"/>
    <n v="2.5368636471512449"/>
    <n v="1.6912177410465832"/>
    <n v="3.1289391412059331E-5"/>
    <n v="3.1289507189669052E-5"/>
    <n v="3.1289622970831488E-5"/>
    <n v="3.1289738751993923E-5"/>
    <n v="3.1289854533156358E-5"/>
    <n v="3.1289970314318793E-5"/>
    <n v="3.1290086095481229E-5"/>
    <n v="3.1290201878420021E-5"/>
    <n v="3.1290317659582456E-5"/>
    <n v="3.1290433444297605E-5"/>
    <n v="3.129054922546004E-5"/>
    <n v="3.1290665008398832E-5"/>
    <n v="3.1290780796666695E-5"/>
    <n v="3.1290896579605487E-5"/>
    <n v="3.1291012366096993E-5"/>
    <n v="3.1291128150812142E-5"/>
    <n v="3.1291243939080005E-5"/>
    <n v="3.1291359722018797E-5"/>
    <n v="3.1291475510286659E-5"/>
    <n v="3.1291591296778165E-5"/>
    <n v="3.1291707083269671E-5"/>
    <n v="3.129182287331389E-5"/>
  </r>
  <r>
    <s v="IDIndustrialThird Party ContractsSummer Peak Reduction @Meter  (Therms)Market Potential0"/>
    <x v="1"/>
    <x v="2"/>
    <x v="1"/>
    <x v="2"/>
    <x v="0"/>
    <n v="0"/>
    <n v="0"/>
    <n v="0"/>
    <n v="0"/>
    <n v="0"/>
    <n v="0"/>
    <n v="0"/>
    <n v="0"/>
    <n v="0"/>
    <n v="0"/>
    <n v="0"/>
    <n v="0"/>
    <n v="0"/>
    <n v="0"/>
    <n v="0"/>
    <n v="0"/>
    <n v="0"/>
    <n v="0"/>
    <n v="0"/>
    <n v="0"/>
    <n v="0"/>
    <n v="0"/>
    <n v="0"/>
    <n v="0"/>
    <n v="0"/>
    <n v="0"/>
    <n v="0"/>
    <n v="0"/>
  </r>
  <r>
    <s v="IDIndustrialThird Party ContractsSummer Peak Reduction @Generation (Therms)Market Potential0"/>
    <x v="1"/>
    <x v="2"/>
    <x v="1"/>
    <x v="3"/>
    <x v="0"/>
    <n v="0"/>
    <n v="0"/>
    <n v="0"/>
    <n v="0"/>
    <n v="0"/>
    <n v="0"/>
    <n v="0"/>
    <n v="0"/>
    <n v="0"/>
    <n v="0"/>
    <n v="0"/>
    <n v="0"/>
    <n v="0"/>
    <n v="0"/>
    <n v="0"/>
    <n v="0"/>
    <n v="0"/>
    <n v="0"/>
    <n v="0"/>
    <n v="0"/>
    <n v="0"/>
    <n v="0"/>
    <n v="0"/>
    <n v="0"/>
    <n v="0"/>
    <n v="0"/>
    <n v="0"/>
    <n v="0"/>
  </r>
  <r>
    <s v="IDIndustrialThird Party ContractsWinter Peak Reduction @Meter  (Therms)Market Potential0"/>
    <x v="1"/>
    <x v="2"/>
    <x v="1"/>
    <x v="4"/>
    <x v="0"/>
    <n v="0"/>
    <n v="0"/>
    <n v="0"/>
    <n v="4.2481879154858655"/>
    <n v="6.7917398002323939"/>
    <n v="8.492795461998071"/>
    <n v="8.4961401713701363"/>
    <n v="8.4994861979858385"/>
    <n v="8.5028335423639483"/>
    <n v="8.5061822050234355"/>
    <n v="8.5095321864834812"/>
    <n v="8.5128834872634638"/>
    <n v="8.5162361078829729"/>
    <n v="8.5195900488617955"/>
    <n v="8.5229453107199316"/>
    <n v="8.5263018939775801"/>
    <n v="8.5296597991551444"/>
    <n v="8.5330190267732373"/>
    <n v="8.5363795773526761"/>
    <n v="8.5397414514144785"/>
    <n v="8.5431046494798704"/>
    <n v="8.546469172070287"/>
    <n v="8.5498350197073592"/>
    <n v="8.5532021929129289"/>
    <n v="8.5565706922090481"/>
    <n v="8.5599405181179655"/>
    <n v="8.5633116711621398"/>
    <n v="8.5666841518642389"/>
  </r>
  <r>
    <s v="IDIndustrialThird Party ContractsWinter Peak Reduction @Generation (Therms)Market Potential0"/>
    <x v="1"/>
    <x v="2"/>
    <x v="1"/>
    <x v="5"/>
    <x v="0"/>
    <n v="0"/>
    <n v="0"/>
    <n v="0"/>
    <n v="4.2764122362450836"/>
    <n v="6.8368630966704194"/>
    <n v="8.5492203160842273"/>
    <n v="8.552587247201668"/>
    <n v="8.5559555043143138"/>
    <n v="8.5593250879443818"/>
    <n v="8.5626959986142896"/>
    <n v="8.5660682368466698"/>
    <n v="8.5694418031643487"/>
    <n v="8.5728166980903691"/>
    <n v="8.5761929221479729"/>
    <n v="8.5795704758606117"/>
    <n v="8.5829493597519431"/>
    <n v="8.586329574345827"/>
    <n v="8.589711120166335"/>
    <n v="8.5930939977377463"/>
    <n v="8.5964782075845374"/>
    <n v="8.5998637502313979"/>
    <n v="8.6032506262032289"/>
    <n v="8.6066388360251249"/>
    <n v="8.6100283802223974"/>
    <n v="8.6134192593205636"/>
    <n v="8.6168114738453454"/>
    <n v="8.6202050243226704"/>
    <n v="8.6235999112786779"/>
  </r>
  <r>
    <s v="IDIndustrialThird Party ContractsIncentive CostsMarket Potential0"/>
    <x v="1"/>
    <x v="2"/>
    <x v="1"/>
    <x v="6"/>
    <x v="0"/>
    <n v="0"/>
    <n v="0"/>
    <n v="0"/>
    <n v="47915.35"/>
    <n v="48140.85"/>
    <n v="48291.42"/>
    <n v="48291.57"/>
    <n v="48291.73"/>
    <n v="48291.88"/>
    <n v="48292.03"/>
    <n v="48292.18"/>
    <n v="48292.33"/>
    <n v="48292.49"/>
    <n v="48292.639999999999"/>
    <n v="48292.79"/>
    <n v="48292.94"/>
    <n v="48293.1"/>
    <n v="48293.25"/>
    <n v="48293.4"/>
    <n v="48293.55"/>
    <n v="48293.71"/>
    <n v="48293.86"/>
    <n v="48294.01"/>
    <n v="48294.16"/>
    <n v="48294.32"/>
    <n v="48294.47"/>
    <n v="48294.62"/>
    <n v="48294.78"/>
  </r>
  <r>
    <s v="IDIndustrialThird Party ContractsNon-Incentive CostsMarket Potential0"/>
    <x v="1"/>
    <x v="2"/>
    <x v="1"/>
    <x v="7"/>
    <x v="0"/>
    <n v="0"/>
    <n v="0"/>
    <n v="0"/>
    <n v="8762.76"/>
    <n v="8762.76"/>
    <n v="8762.76"/>
    <n v="8762.76"/>
    <n v="8762.76"/>
    <n v="8762.76"/>
    <n v="8762.76"/>
    <n v="8762.76"/>
    <n v="8762.76"/>
    <n v="8762.76"/>
    <n v="8762.76"/>
    <n v="8762.76"/>
    <n v="8762.76"/>
    <n v="8762.76"/>
    <n v="8762.76"/>
    <n v="8762.76"/>
    <n v="8762.76"/>
    <n v="8762.76"/>
    <n v="8762.76"/>
    <n v="8762.76"/>
    <n v="8762.76"/>
    <n v="8762.76"/>
    <n v="8762.76"/>
    <n v="8762.76"/>
    <n v="8762.76"/>
  </r>
  <r>
    <s v="IDIndustrialThird Party ContractsProgram Annual BenefitsMarket Potential0"/>
    <x v="1"/>
    <x v="2"/>
    <x v="1"/>
    <x v="8"/>
    <x v="0"/>
    <n v="0"/>
    <n v="0"/>
    <n v="0"/>
    <n v="1723.39"/>
    <n v="2755.26"/>
    <n v="3445.34"/>
    <n v="3446.69"/>
    <n v="3525.05"/>
    <n v="2610.59"/>
    <n v="2303.37"/>
    <n v="2407.0700000000002"/>
    <n v="2519.42"/>
    <n v="2657.57"/>
    <n v="2830.14"/>
    <n v="2977.11"/>
    <n v="3064.11"/>
    <n v="3211.29"/>
    <n v="3375.76"/>
    <n v="3488.8"/>
    <n v="3627.71"/>
    <n v="4024.74"/>
    <n v="3854.26"/>
    <n v="3907.41"/>
    <n v="4038.1"/>
    <n v="4203.3500000000004"/>
    <n v="4454.8900000000003"/>
    <n v="4577.33"/>
    <n v="4708.49"/>
  </r>
  <r>
    <s v="IDIndustrialThird Party ContractsProgram Annual CostsMarket Potential0"/>
    <x v="1"/>
    <x v="2"/>
    <x v="1"/>
    <x v="9"/>
    <x v="0"/>
    <n v="0"/>
    <n v="0"/>
    <n v="0"/>
    <n v="56678.11"/>
    <n v="56903.61"/>
    <n v="57054.18"/>
    <n v="57054.33"/>
    <n v="57054.48"/>
    <n v="57054.63"/>
    <n v="57054.79"/>
    <n v="57054.94"/>
    <n v="57055.09"/>
    <n v="57055.24"/>
    <n v="57055.39"/>
    <n v="57055.55"/>
    <n v="57055.7"/>
    <n v="57055.85"/>
    <n v="57056"/>
    <n v="57056.160000000003"/>
    <n v="57056.31"/>
    <n v="57056.46"/>
    <n v="57056.61"/>
    <n v="57056.77"/>
    <n v="57056.92"/>
    <n v="57057.07"/>
    <n v="57057.23"/>
    <n v="57057.38"/>
    <n v="57057.53"/>
  </r>
  <r>
    <s v="IDResidentialBehavioralParticipantsMarket Potential0"/>
    <x v="1"/>
    <x v="0"/>
    <x v="2"/>
    <x v="0"/>
    <x v="0"/>
    <n v="0"/>
    <n v="0"/>
    <n v="0"/>
    <n v="0"/>
    <n v="0"/>
    <n v="0"/>
    <n v="0"/>
    <n v="0"/>
    <n v="0"/>
    <n v="0"/>
    <n v="0"/>
    <n v="0"/>
    <n v="0"/>
    <n v="0"/>
    <n v="0"/>
    <n v="0"/>
    <n v="0"/>
    <n v="0"/>
    <n v="0"/>
    <n v="0"/>
    <n v="0"/>
    <n v="0"/>
    <n v="0"/>
    <n v="0"/>
    <n v="0"/>
    <n v="0"/>
    <n v="0"/>
    <n v="0"/>
  </r>
  <r>
    <s v="IDResidentialBehavioralNew ParticipantsMarket Potential0"/>
    <x v="1"/>
    <x v="0"/>
    <x v="2"/>
    <x v="1"/>
    <x v="0"/>
    <n v="0"/>
    <n v="0"/>
    <n v="0"/>
    <n v="0"/>
    <n v="0"/>
    <n v="0"/>
    <n v="0"/>
    <n v="0"/>
    <n v="0"/>
    <n v="0"/>
    <n v="0"/>
    <n v="0"/>
    <n v="0"/>
    <n v="0"/>
    <n v="0"/>
    <n v="0"/>
    <n v="0"/>
    <n v="0"/>
    <n v="0"/>
    <n v="0"/>
    <n v="0"/>
    <n v="0"/>
    <n v="0"/>
    <n v="0"/>
    <n v="0"/>
    <n v="0"/>
    <n v="0"/>
    <n v="0"/>
  </r>
  <r>
    <s v="IDResidentialBehavioralSummer Peak Reduction @Meter  (Therms)Market Potential0"/>
    <x v="1"/>
    <x v="0"/>
    <x v="2"/>
    <x v="2"/>
    <x v="0"/>
    <n v="0"/>
    <n v="0"/>
    <n v="0"/>
    <n v="0"/>
    <n v="0"/>
    <n v="0"/>
    <n v="0"/>
    <n v="0"/>
    <n v="0"/>
    <n v="0"/>
    <n v="0"/>
    <n v="0"/>
    <n v="0"/>
    <n v="0"/>
    <n v="0"/>
    <n v="0"/>
    <n v="0"/>
    <n v="0"/>
    <n v="0"/>
    <n v="0"/>
    <n v="0"/>
    <n v="0"/>
    <n v="0"/>
    <n v="0"/>
    <n v="0"/>
    <n v="0"/>
    <n v="0"/>
    <n v="0"/>
  </r>
  <r>
    <s v="IDResidentialBehavioralSummer Peak Reduction @Generation (Therms)Market Potential0"/>
    <x v="1"/>
    <x v="0"/>
    <x v="2"/>
    <x v="3"/>
    <x v="0"/>
    <n v="0"/>
    <n v="0"/>
    <n v="0"/>
    <n v="0"/>
    <n v="0"/>
    <n v="0"/>
    <n v="0"/>
    <n v="0"/>
    <n v="0"/>
    <n v="0"/>
    <n v="0"/>
    <n v="0"/>
    <n v="0"/>
    <n v="0"/>
    <n v="0"/>
    <n v="0"/>
    <n v="0"/>
    <n v="0"/>
    <n v="0"/>
    <n v="0"/>
    <n v="0"/>
    <n v="0"/>
    <n v="0"/>
    <n v="0"/>
    <n v="0"/>
    <n v="0"/>
    <n v="0"/>
    <n v="0"/>
  </r>
  <r>
    <s v="IDResidentialBehavioralWinter Peak Reduction @Meter  (Therms)Market Potential0"/>
    <x v="1"/>
    <x v="0"/>
    <x v="2"/>
    <x v="4"/>
    <x v="0"/>
    <n v="0"/>
    <n v="0"/>
    <n v="0"/>
    <n v="0"/>
    <n v="0"/>
    <n v="0"/>
    <n v="0"/>
    <n v="0"/>
    <n v="0"/>
    <n v="0"/>
    <n v="0"/>
    <n v="0"/>
    <n v="0"/>
    <n v="0"/>
    <n v="0"/>
    <n v="0"/>
    <n v="0"/>
    <n v="0"/>
    <n v="0"/>
    <n v="0"/>
    <n v="0"/>
    <n v="0"/>
    <n v="0"/>
    <n v="0"/>
    <n v="0"/>
    <n v="0"/>
    <n v="0"/>
    <n v="0"/>
  </r>
  <r>
    <s v="IDResidentialBehavioralWinter Peak Reduction @Generation (Therms)Market Potential0"/>
    <x v="1"/>
    <x v="0"/>
    <x v="2"/>
    <x v="5"/>
    <x v="0"/>
    <n v="0"/>
    <n v="0"/>
    <n v="0"/>
    <n v="0"/>
    <n v="0"/>
    <n v="0"/>
    <n v="0"/>
    <n v="0"/>
    <n v="0"/>
    <n v="0"/>
    <n v="0"/>
    <n v="0"/>
    <n v="0"/>
    <n v="0"/>
    <n v="0"/>
    <n v="0"/>
    <n v="0"/>
    <n v="0"/>
    <n v="0"/>
    <n v="0"/>
    <n v="0"/>
    <n v="0"/>
    <n v="0"/>
    <n v="0"/>
    <n v="0"/>
    <n v="0"/>
    <n v="0"/>
    <n v="0"/>
  </r>
  <r>
    <s v="IDResidentialBehavioralIncentive CostsMarket Potential0"/>
    <x v="1"/>
    <x v="0"/>
    <x v="2"/>
    <x v="6"/>
    <x v="0"/>
    <n v="0"/>
    <n v="0"/>
    <n v="0"/>
    <n v="0"/>
    <n v="0"/>
    <n v="0"/>
    <n v="0"/>
    <n v="0"/>
    <n v="0"/>
    <n v="0"/>
    <n v="0"/>
    <n v="0"/>
    <n v="0"/>
    <n v="0"/>
    <n v="0"/>
    <n v="0"/>
    <n v="0"/>
    <n v="0"/>
    <n v="0"/>
    <n v="0"/>
    <n v="0"/>
    <n v="0"/>
    <n v="0"/>
    <n v="0"/>
    <n v="0"/>
    <n v="0"/>
    <n v="0"/>
    <n v="0"/>
  </r>
  <r>
    <s v="IDResidentialBehavioralNon-Incentive CostsMarket Potential0"/>
    <x v="1"/>
    <x v="0"/>
    <x v="2"/>
    <x v="7"/>
    <x v="0"/>
    <n v="0"/>
    <n v="0"/>
    <n v="0"/>
    <n v="0"/>
    <n v="0"/>
    <n v="0"/>
    <n v="0"/>
    <n v="0"/>
    <n v="0"/>
    <n v="0"/>
    <n v="0"/>
    <n v="0"/>
    <n v="0"/>
    <n v="0"/>
    <n v="0"/>
    <n v="0"/>
    <n v="0"/>
    <n v="0"/>
    <n v="0"/>
    <n v="0"/>
    <n v="0"/>
    <n v="0"/>
    <n v="0"/>
    <n v="0"/>
    <n v="0"/>
    <n v="0"/>
    <n v="0"/>
    <n v="0"/>
  </r>
  <r>
    <s v="IDResidentialBehavioralProgram Annual BenefitsMarket Potential0"/>
    <x v="1"/>
    <x v="0"/>
    <x v="2"/>
    <x v="8"/>
    <x v="0"/>
    <n v="0"/>
    <n v="0"/>
    <n v="0"/>
    <n v="0"/>
    <n v="0"/>
    <n v="0"/>
    <n v="0"/>
    <n v="0"/>
    <n v="0"/>
    <n v="0"/>
    <n v="0"/>
    <n v="0"/>
    <n v="0"/>
    <n v="0"/>
    <n v="0"/>
    <n v="0"/>
    <n v="0"/>
    <n v="0"/>
    <n v="0"/>
    <n v="0"/>
    <n v="0"/>
    <n v="0"/>
    <n v="0"/>
    <n v="0"/>
    <n v="0"/>
    <n v="0"/>
    <n v="0"/>
    <n v="0"/>
  </r>
  <r>
    <s v="IDResidentialBehavioralProgram Annual CostsMarket Potential0"/>
    <x v="1"/>
    <x v="0"/>
    <x v="2"/>
    <x v="9"/>
    <x v="0"/>
    <n v="0"/>
    <n v="0"/>
    <n v="0"/>
    <n v="0"/>
    <n v="0"/>
    <n v="0"/>
    <n v="0"/>
    <n v="0"/>
    <n v="0"/>
    <n v="0"/>
    <n v="0"/>
    <n v="0"/>
    <n v="0"/>
    <n v="0"/>
    <n v="0"/>
    <n v="0"/>
    <n v="0"/>
    <n v="0"/>
    <n v="0"/>
    <n v="0"/>
    <n v="0"/>
    <n v="0"/>
    <n v="0"/>
    <n v="0"/>
    <n v="0"/>
    <n v="0"/>
    <n v="0"/>
    <n v="0"/>
  </r>
  <r>
    <s v="IDCommercialBehavioralParticipantsMarket Potential0"/>
    <x v="1"/>
    <x v="1"/>
    <x v="2"/>
    <x v="0"/>
    <x v="0"/>
    <n v="0"/>
    <n v="0"/>
    <n v="0"/>
    <n v="0"/>
    <n v="0"/>
    <n v="0"/>
    <n v="0"/>
    <n v="0"/>
    <n v="0"/>
    <n v="0"/>
    <n v="0"/>
    <n v="0"/>
    <n v="0"/>
    <n v="0"/>
    <n v="0"/>
    <n v="0"/>
    <n v="0"/>
    <n v="0"/>
    <n v="0"/>
    <n v="0"/>
    <n v="0"/>
    <n v="0"/>
    <n v="0"/>
    <n v="0"/>
    <n v="0"/>
    <n v="0"/>
    <n v="0"/>
    <n v="0"/>
  </r>
  <r>
    <s v="IDCommercialBehavioralNew ParticipantsMarket Potential0"/>
    <x v="1"/>
    <x v="1"/>
    <x v="2"/>
    <x v="1"/>
    <x v="0"/>
    <n v="0"/>
    <n v="0"/>
    <n v="0"/>
    <n v="0"/>
    <n v="0"/>
    <n v="0"/>
    <n v="0"/>
    <n v="0"/>
    <n v="0"/>
    <n v="0"/>
    <n v="0"/>
    <n v="0"/>
    <n v="0"/>
    <n v="0"/>
    <n v="0"/>
    <n v="0"/>
    <n v="0"/>
    <n v="0"/>
    <n v="0"/>
    <n v="0"/>
    <n v="0"/>
    <n v="0"/>
    <n v="0"/>
    <n v="0"/>
    <n v="0"/>
    <n v="0"/>
    <n v="0"/>
    <n v="0"/>
  </r>
  <r>
    <s v="IDCommercialBehavioralSummer Peak Reduction @Meter  (Therms)Market Potential0"/>
    <x v="1"/>
    <x v="1"/>
    <x v="2"/>
    <x v="2"/>
    <x v="0"/>
    <n v="0"/>
    <n v="0"/>
    <n v="0"/>
    <n v="0"/>
    <n v="0"/>
    <n v="0"/>
    <n v="0"/>
    <n v="0"/>
    <n v="0"/>
    <n v="0"/>
    <n v="0"/>
    <n v="0"/>
    <n v="0"/>
    <n v="0"/>
    <n v="0"/>
    <n v="0"/>
    <n v="0"/>
    <n v="0"/>
    <n v="0"/>
    <n v="0"/>
    <n v="0"/>
    <n v="0"/>
    <n v="0"/>
    <n v="0"/>
    <n v="0"/>
    <n v="0"/>
    <n v="0"/>
    <n v="0"/>
  </r>
  <r>
    <s v="IDCommercialBehavioralSummer Peak Reduction @Generation (Therms)Market Potential0"/>
    <x v="1"/>
    <x v="1"/>
    <x v="2"/>
    <x v="3"/>
    <x v="0"/>
    <n v="0"/>
    <n v="0"/>
    <n v="0"/>
    <n v="0"/>
    <n v="0"/>
    <n v="0"/>
    <n v="0"/>
    <n v="0"/>
    <n v="0"/>
    <n v="0"/>
    <n v="0"/>
    <n v="0"/>
    <n v="0"/>
    <n v="0"/>
    <n v="0"/>
    <n v="0"/>
    <n v="0"/>
    <n v="0"/>
    <n v="0"/>
    <n v="0"/>
    <n v="0"/>
    <n v="0"/>
    <n v="0"/>
    <n v="0"/>
    <n v="0"/>
    <n v="0"/>
    <n v="0"/>
    <n v="0"/>
  </r>
  <r>
    <s v="IDCommercialBehavioralWinter Peak Reduction @Meter  (Therms)Market Potential0"/>
    <x v="1"/>
    <x v="1"/>
    <x v="2"/>
    <x v="4"/>
    <x v="0"/>
    <n v="0"/>
    <n v="0"/>
    <n v="0"/>
    <n v="0"/>
    <n v="0"/>
    <n v="0"/>
    <n v="0"/>
    <n v="0"/>
    <n v="0"/>
    <n v="0"/>
    <n v="0"/>
    <n v="0"/>
    <n v="0"/>
    <n v="0"/>
    <n v="0"/>
    <n v="0"/>
    <n v="0"/>
    <n v="0"/>
    <n v="0"/>
    <n v="0"/>
    <n v="0"/>
    <n v="0"/>
    <n v="0"/>
    <n v="0"/>
    <n v="0"/>
    <n v="0"/>
    <n v="0"/>
    <n v="0"/>
  </r>
  <r>
    <s v="IDCommercialBehavioralWinter Peak Reduction @Generation (Therms)Market Potential0"/>
    <x v="1"/>
    <x v="1"/>
    <x v="2"/>
    <x v="5"/>
    <x v="0"/>
    <n v="0"/>
    <n v="0"/>
    <n v="0"/>
    <n v="0"/>
    <n v="0"/>
    <n v="0"/>
    <n v="0"/>
    <n v="0"/>
    <n v="0"/>
    <n v="0"/>
    <n v="0"/>
    <n v="0"/>
    <n v="0"/>
    <n v="0"/>
    <n v="0"/>
    <n v="0"/>
    <n v="0"/>
    <n v="0"/>
    <n v="0"/>
    <n v="0"/>
    <n v="0"/>
    <n v="0"/>
    <n v="0"/>
    <n v="0"/>
    <n v="0"/>
    <n v="0"/>
    <n v="0"/>
    <n v="0"/>
  </r>
  <r>
    <s v="IDCommercialBehavioralIncentive CostsMarket Potential0"/>
    <x v="1"/>
    <x v="1"/>
    <x v="2"/>
    <x v="6"/>
    <x v="0"/>
    <n v="0"/>
    <n v="0"/>
    <n v="0"/>
    <n v="0"/>
    <n v="0"/>
    <n v="0"/>
    <n v="0"/>
    <n v="0"/>
    <n v="0"/>
    <n v="0"/>
    <n v="0"/>
    <n v="0"/>
    <n v="0"/>
    <n v="0"/>
    <n v="0"/>
    <n v="0"/>
    <n v="0"/>
    <n v="0"/>
    <n v="0"/>
    <n v="0"/>
    <n v="0"/>
    <n v="0"/>
    <n v="0"/>
    <n v="0"/>
    <n v="0"/>
    <n v="0"/>
    <n v="0"/>
    <n v="0"/>
  </r>
  <r>
    <s v="IDCommercialBehavioralNon-Incentive CostsMarket Potential0"/>
    <x v="1"/>
    <x v="1"/>
    <x v="2"/>
    <x v="7"/>
    <x v="0"/>
    <n v="0"/>
    <n v="0"/>
    <n v="0"/>
    <n v="0"/>
    <n v="0"/>
    <n v="0"/>
    <n v="0"/>
    <n v="0"/>
    <n v="0"/>
    <n v="0"/>
    <n v="0"/>
    <n v="0"/>
    <n v="0"/>
    <n v="0"/>
    <n v="0"/>
    <n v="0"/>
    <n v="0"/>
    <n v="0"/>
    <n v="0"/>
    <n v="0"/>
    <n v="0"/>
    <n v="0"/>
    <n v="0"/>
    <n v="0"/>
    <n v="0"/>
    <n v="0"/>
    <n v="0"/>
    <n v="0"/>
  </r>
  <r>
    <s v="IDCommercialBehavioralProgram Annual BenefitsMarket Potential0"/>
    <x v="1"/>
    <x v="1"/>
    <x v="2"/>
    <x v="8"/>
    <x v="0"/>
    <n v="0"/>
    <n v="0"/>
    <n v="0"/>
    <n v="0"/>
    <n v="0"/>
    <n v="0"/>
    <n v="0"/>
    <n v="0"/>
    <n v="0"/>
    <n v="0"/>
    <n v="0"/>
    <n v="0"/>
    <n v="0"/>
    <n v="0"/>
    <n v="0"/>
    <n v="0"/>
    <n v="0"/>
    <n v="0"/>
    <n v="0"/>
    <n v="0"/>
    <n v="0"/>
    <n v="0"/>
    <n v="0"/>
    <n v="0"/>
    <n v="0"/>
    <n v="0"/>
    <n v="0"/>
    <n v="0"/>
  </r>
  <r>
    <s v="IDCommercialBehavioralProgram Annual CostsMarket Potential0"/>
    <x v="1"/>
    <x v="1"/>
    <x v="2"/>
    <x v="9"/>
    <x v="0"/>
    <n v="0"/>
    <n v="0"/>
    <n v="0"/>
    <n v="0"/>
    <n v="0"/>
    <n v="0"/>
    <n v="0"/>
    <n v="0"/>
    <n v="0"/>
    <n v="0"/>
    <n v="0"/>
    <n v="0"/>
    <n v="0"/>
    <n v="0"/>
    <n v="0"/>
    <n v="0"/>
    <n v="0"/>
    <n v="0"/>
    <n v="0"/>
    <n v="0"/>
    <n v="0"/>
    <n v="0"/>
    <n v="0"/>
    <n v="0"/>
    <n v="0"/>
    <n v="0"/>
    <n v="0"/>
    <n v="0"/>
  </r>
  <r>
    <s v="IDResidentialTime-of-UseParticipantsMarket Potential0"/>
    <x v="1"/>
    <x v="0"/>
    <x v="3"/>
    <x v="0"/>
    <x v="0"/>
    <n v="0"/>
    <n v="0"/>
    <n v="0"/>
    <n v="0"/>
    <n v="0"/>
    <n v="0"/>
    <n v="0"/>
    <n v="0"/>
    <n v="0"/>
    <n v="0"/>
    <n v="0"/>
    <n v="0"/>
    <n v="0"/>
    <n v="0"/>
    <n v="0"/>
    <n v="0"/>
    <n v="0"/>
    <n v="0"/>
    <n v="0"/>
    <n v="0"/>
    <n v="0"/>
    <n v="0"/>
    <n v="0"/>
    <n v="0"/>
    <n v="0"/>
    <n v="0"/>
    <n v="0"/>
    <n v="0"/>
  </r>
  <r>
    <s v="IDResidentialTime-of-UseNew ParticipantsMarket Potential0"/>
    <x v="1"/>
    <x v="0"/>
    <x v="3"/>
    <x v="1"/>
    <x v="0"/>
    <n v="0"/>
    <n v="0"/>
    <n v="0"/>
    <n v="0"/>
    <n v="0"/>
    <n v="0"/>
    <n v="0"/>
    <n v="0"/>
    <n v="0"/>
    <n v="0"/>
    <n v="0"/>
    <n v="0"/>
    <n v="0"/>
    <n v="0"/>
    <n v="0"/>
    <n v="0"/>
    <n v="0"/>
    <n v="0"/>
    <n v="0"/>
    <n v="0"/>
    <n v="0"/>
    <n v="0"/>
    <n v="0"/>
    <n v="0"/>
    <n v="0"/>
    <n v="0"/>
    <n v="0"/>
    <n v="0"/>
  </r>
  <r>
    <s v="IDResidentialTime-of-UseSummer Peak Reduction @Meter  (Therms)Market Potential0"/>
    <x v="1"/>
    <x v="0"/>
    <x v="3"/>
    <x v="2"/>
    <x v="0"/>
    <n v="0"/>
    <n v="0"/>
    <n v="0"/>
    <n v="0"/>
    <n v="0"/>
    <n v="0"/>
    <n v="0"/>
    <n v="0"/>
    <n v="0"/>
    <n v="0"/>
    <n v="0"/>
    <n v="0"/>
    <n v="0"/>
    <n v="0"/>
    <n v="0"/>
    <n v="0"/>
    <n v="0"/>
    <n v="0"/>
    <n v="0"/>
    <n v="0"/>
    <n v="0"/>
    <n v="0"/>
    <n v="0"/>
    <n v="0"/>
    <n v="0"/>
    <n v="0"/>
    <n v="0"/>
    <n v="0"/>
  </r>
  <r>
    <s v="IDResidentialTime-of-UseSummer Peak Reduction @Generation (Therms)Market Potential0"/>
    <x v="1"/>
    <x v="0"/>
    <x v="3"/>
    <x v="3"/>
    <x v="0"/>
    <n v="0"/>
    <n v="0"/>
    <n v="0"/>
    <n v="0"/>
    <n v="0"/>
    <n v="0"/>
    <n v="0"/>
    <n v="0"/>
    <n v="0"/>
    <n v="0"/>
    <n v="0"/>
    <n v="0"/>
    <n v="0"/>
    <n v="0"/>
    <n v="0"/>
    <n v="0"/>
    <n v="0"/>
    <n v="0"/>
    <n v="0"/>
    <n v="0"/>
    <n v="0"/>
    <n v="0"/>
    <n v="0"/>
    <n v="0"/>
    <n v="0"/>
    <n v="0"/>
    <n v="0"/>
    <n v="0"/>
  </r>
  <r>
    <s v="IDResidentialTime-of-UseWinter Peak Reduction @Meter  (Therms)Market Potential0"/>
    <x v="1"/>
    <x v="0"/>
    <x v="3"/>
    <x v="4"/>
    <x v="0"/>
    <n v="0"/>
    <n v="0"/>
    <n v="0"/>
    <n v="0"/>
    <n v="0"/>
    <n v="0"/>
    <n v="0"/>
    <n v="0"/>
    <n v="0"/>
    <n v="0"/>
    <n v="0"/>
    <n v="0"/>
    <n v="0"/>
    <n v="0"/>
    <n v="0"/>
    <n v="0"/>
    <n v="0"/>
    <n v="0"/>
    <n v="0"/>
    <n v="0"/>
    <n v="0"/>
    <n v="0"/>
    <n v="0"/>
    <n v="0"/>
    <n v="0"/>
    <n v="0"/>
    <n v="0"/>
    <n v="0"/>
  </r>
  <r>
    <s v="IDResidentialTime-of-UseWinter Peak Reduction @Generation (Therms)Market Potential0"/>
    <x v="1"/>
    <x v="0"/>
    <x v="3"/>
    <x v="5"/>
    <x v="0"/>
    <n v="0"/>
    <n v="0"/>
    <n v="0"/>
    <n v="0"/>
    <n v="0"/>
    <n v="0"/>
    <n v="0"/>
    <n v="0"/>
    <n v="0"/>
    <n v="0"/>
    <n v="0"/>
    <n v="0"/>
    <n v="0"/>
    <n v="0"/>
    <n v="0"/>
    <n v="0"/>
    <n v="0"/>
    <n v="0"/>
    <n v="0"/>
    <n v="0"/>
    <n v="0"/>
    <n v="0"/>
    <n v="0"/>
    <n v="0"/>
    <n v="0"/>
    <n v="0"/>
    <n v="0"/>
    <n v="0"/>
  </r>
  <r>
    <s v="IDResidentialTime-of-UseIncentive CostsMarket Potential0"/>
    <x v="1"/>
    <x v="0"/>
    <x v="3"/>
    <x v="6"/>
    <x v="0"/>
    <n v="0"/>
    <n v="0"/>
    <n v="0"/>
    <n v="0"/>
    <n v="0"/>
    <n v="0"/>
    <n v="0"/>
    <n v="0"/>
    <n v="0"/>
    <n v="0"/>
    <n v="0"/>
    <n v="0"/>
    <n v="0"/>
    <n v="0"/>
    <n v="0"/>
    <n v="0"/>
    <n v="0"/>
    <n v="0"/>
    <n v="0"/>
    <n v="0"/>
    <n v="0"/>
    <n v="0"/>
    <n v="0"/>
    <n v="0"/>
    <n v="0"/>
    <n v="0"/>
    <n v="0"/>
    <n v="0"/>
  </r>
  <r>
    <s v="IDResidentialTime-of-UseNon-Incentive CostsMarket Potential0"/>
    <x v="1"/>
    <x v="0"/>
    <x v="3"/>
    <x v="7"/>
    <x v="0"/>
    <n v="0"/>
    <n v="0"/>
    <n v="0"/>
    <n v="0"/>
    <n v="0"/>
    <n v="0"/>
    <n v="0"/>
    <n v="0"/>
    <n v="0"/>
    <n v="0"/>
    <n v="0"/>
    <n v="0"/>
    <n v="0"/>
    <n v="0"/>
    <n v="0"/>
    <n v="0"/>
    <n v="0"/>
    <n v="0"/>
    <n v="0"/>
    <n v="0"/>
    <n v="0"/>
    <n v="0"/>
    <n v="0"/>
    <n v="0"/>
    <n v="0"/>
    <n v="0"/>
    <n v="0"/>
    <n v="0"/>
  </r>
  <r>
    <s v="IDResidentialTime-of-UseProgram Annual BenefitsMarket Potential0"/>
    <x v="1"/>
    <x v="0"/>
    <x v="3"/>
    <x v="8"/>
    <x v="0"/>
    <n v="0"/>
    <n v="0"/>
    <n v="0"/>
    <n v="0"/>
    <n v="0"/>
    <n v="0"/>
    <n v="0"/>
    <n v="0"/>
    <n v="0"/>
    <n v="0"/>
    <n v="0"/>
    <n v="0"/>
    <n v="0"/>
    <n v="0"/>
    <n v="0"/>
    <n v="0"/>
    <n v="0"/>
    <n v="0"/>
    <n v="0"/>
    <n v="0"/>
    <n v="0"/>
    <n v="0"/>
    <n v="0"/>
    <n v="0"/>
    <n v="0"/>
    <n v="0"/>
    <n v="0"/>
    <n v="0"/>
  </r>
  <r>
    <s v="IDResidentialTime-of-UseProgram Annual CostsMarket Potential0"/>
    <x v="1"/>
    <x v="0"/>
    <x v="3"/>
    <x v="9"/>
    <x v="0"/>
    <n v="0"/>
    <n v="0"/>
    <n v="0"/>
    <n v="0"/>
    <n v="0"/>
    <n v="0"/>
    <n v="0"/>
    <n v="0"/>
    <n v="0"/>
    <n v="0"/>
    <n v="0"/>
    <n v="0"/>
    <n v="0"/>
    <n v="0"/>
    <n v="0"/>
    <n v="0"/>
    <n v="0"/>
    <n v="0"/>
    <n v="0"/>
    <n v="0"/>
    <n v="0"/>
    <n v="0"/>
    <n v="0"/>
    <n v="0"/>
    <n v="0"/>
    <n v="0"/>
    <n v="0"/>
    <n v="0"/>
  </r>
  <r>
    <s v="IDCommercialTime-of-UseParticipantsMarket Potential0"/>
    <x v="1"/>
    <x v="1"/>
    <x v="3"/>
    <x v="0"/>
    <x v="0"/>
    <n v="0"/>
    <n v="0"/>
    <n v="0"/>
    <n v="0"/>
    <n v="0"/>
    <n v="0"/>
    <n v="0"/>
    <n v="0"/>
    <n v="0"/>
    <n v="0"/>
    <n v="0"/>
    <n v="0"/>
    <n v="0"/>
    <n v="0"/>
    <n v="0"/>
    <n v="0"/>
    <n v="0"/>
    <n v="0"/>
    <n v="0"/>
    <n v="0"/>
    <n v="0"/>
    <n v="0"/>
    <n v="0"/>
    <n v="0"/>
    <n v="0"/>
    <n v="0"/>
    <n v="0"/>
    <n v="0"/>
  </r>
  <r>
    <s v="IDCommercialTime-of-UseNew ParticipantsMarket Potential0"/>
    <x v="1"/>
    <x v="1"/>
    <x v="3"/>
    <x v="1"/>
    <x v="0"/>
    <n v="0"/>
    <n v="0"/>
    <n v="0"/>
    <n v="0"/>
    <n v="0"/>
    <n v="0"/>
    <n v="0"/>
    <n v="0"/>
    <n v="0"/>
    <n v="0"/>
    <n v="0"/>
    <n v="0"/>
    <n v="0"/>
    <n v="0"/>
    <n v="0"/>
    <n v="0"/>
    <n v="0"/>
    <n v="0"/>
    <n v="0"/>
    <n v="0"/>
    <n v="0"/>
    <n v="0"/>
    <n v="0"/>
    <n v="0"/>
    <n v="0"/>
    <n v="0"/>
    <n v="0"/>
    <n v="0"/>
  </r>
  <r>
    <s v="IDCommercialTime-of-UseSummer Peak Reduction @Meter  (Therms)Market Potential0"/>
    <x v="1"/>
    <x v="1"/>
    <x v="3"/>
    <x v="2"/>
    <x v="0"/>
    <n v="0"/>
    <n v="0"/>
    <n v="0"/>
    <n v="0"/>
    <n v="0"/>
    <n v="0"/>
    <n v="0"/>
    <n v="0"/>
    <n v="0"/>
    <n v="0"/>
    <n v="0"/>
    <n v="0"/>
    <n v="0"/>
    <n v="0"/>
    <n v="0"/>
    <n v="0"/>
    <n v="0"/>
    <n v="0"/>
    <n v="0"/>
    <n v="0"/>
    <n v="0"/>
    <n v="0"/>
    <n v="0"/>
    <n v="0"/>
    <n v="0"/>
    <n v="0"/>
    <n v="0"/>
    <n v="0"/>
  </r>
  <r>
    <s v="IDCommercialTime-of-UseSummer Peak Reduction @Generation (Therms)Market Potential0"/>
    <x v="1"/>
    <x v="1"/>
    <x v="3"/>
    <x v="3"/>
    <x v="0"/>
    <n v="0"/>
    <n v="0"/>
    <n v="0"/>
    <n v="0"/>
    <n v="0"/>
    <n v="0"/>
    <n v="0"/>
    <n v="0"/>
    <n v="0"/>
    <n v="0"/>
    <n v="0"/>
    <n v="0"/>
    <n v="0"/>
    <n v="0"/>
    <n v="0"/>
    <n v="0"/>
    <n v="0"/>
    <n v="0"/>
    <n v="0"/>
    <n v="0"/>
    <n v="0"/>
    <n v="0"/>
    <n v="0"/>
    <n v="0"/>
    <n v="0"/>
    <n v="0"/>
    <n v="0"/>
    <n v="0"/>
  </r>
  <r>
    <s v="IDCommercialTime-of-UseWinter Peak Reduction @Meter  (Therms)Market Potential0"/>
    <x v="1"/>
    <x v="1"/>
    <x v="3"/>
    <x v="4"/>
    <x v="0"/>
    <n v="0"/>
    <n v="0"/>
    <n v="0"/>
    <n v="0"/>
    <n v="0"/>
    <n v="0"/>
    <n v="0"/>
    <n v="0"/>
    <n v="0"/>
    <n v="0"/>
    <n v="0"/>
    <n v="0"/>
    <n v="0"/>
    <n v="0"/>
    <n v="0"/>
    <n v="0"/>
    <n v="0"/>
    <n v="0"/>
    <n v="0"/>
    <n v="0"/>
    <n v="0"/>
    <n v="0"/>
    <n v="0"/>
    <n v="0"/>
    <n v="0"/>
    <n v="0"/>
    <n v="0"/>
    <n v="0"/>
  </r>
  <r>
    <s v="IDCommercialTime-of-UseWinter Peak Reduction @Generation (Therms)Market Potential0"/>
    <x v="1"/>
    <x v="1"/>
    <x v="3"/>
    <x v="5"/>
    <x v="0"/>
    <n v="0"/>
    <n v="0"/>
    <n v="0"/>
    <n v="0"/>
    <n v="0"/>
    <n v="0"/>
    <n v="0"/>
    <n v="0"/>
    <n v="0"/>
    <n v="0"/>
    <n v="0"/>
    <n v="0"/>
    <n v="0"/>
    <n v="0"/>
    <n v="0"/>
    <n v="0"/>
    <n v="0"/>
    <n v="0"/>
    <n v="0"/>
    <n v="0"/>
    <n v="0"/>
    <n v="0"/>
    <n v="0"/>
    <n v="0"/>
    <n v="0"/>
    <n v="0"/>
    <n v="0"/>
    <n v="0"/>
  </r>
  <r>
    <s v="IDCommercialTime-of-UseIncentive CostsMarket Potential0"/>
    <x v="1"/>
    <x v="1"/>
    <x v="3"/>
    <x v="6"/>
    <x v="0"/>
    <n v="0"/>
    <n v="0"/>
    <n v="0"/>
    <n v="0"/>
    <n v="0"/>
    <n v="0"/>
    <n v="0"/>
    <n v="0"/>
    <n v="0"/>
    <n v="0"/>
    <n v="0"/>
    <n v="0"/>
    <n v="0"/>
    <n v="0"/>
    <n v="0"/>
    <n v="0"/>
    <n v="0"/>
    <n v="0"/>
    <n v="0"/>
    <n v="0"/>
    <n v="0"/>
    <n v="0"/>
    <n v="0"/>
    <n v="0"/>
    <n v="0"/>
    <n v="0"/>
    <n v="0"/>
    <n v="0"/>
  </r>
  <r>
    <s v="IDCommercialTime-of-UseNon-Incentive CostsMarket Potential0"/>
    <x v="1"/>
    <x v="1"/>
    <x v="3"/>
    <x v="7"/>
    <x v="0"/>
    <n v="0"/>
    <n v="0"/>
    <n v="0"/>
    <n v="0"/>
    <n v="0"/>
    <n v="0"/>
    <n v="0"/>
    <n v="0"/>
    <n v="0"/>
    <n v="0"/>
    <n v="0"/>
    <n v="0"/>
    <n v="0"/>
    <n v="0"/>
    <n v="0"/>
    <n v="0"/>
    <n v="0"/>
    <n v="0"/>
    <n v="0"/>
    <n v="0"/>
    <n v="0"/>
    <n v="0"/>
    <n v="0"/>
    <n v="0"/>
    <n v="0"/>
    <n v="0"/>
    <n v="0"/>
    <n v="0"/>
  </r>
  <r>
    <s v="IDCommercialTime-of-UseProgram Annual BenefitsMarket Potential0"/>
    <x v="1"/>
    <x v="1"/>
    <x v="3"/>
    <x v="8"/>
    <x v="0"/>
    <n v="0"/>
    <n v="0"/>
    <n v="0"/>
    <n v="0"/>
    <n v="0"/>
    <n v="0"/>
    <n v="0"/>
    <n v="0"/>
    <n v="0"/>
    <n v="0"/>
    <n v="0"/>
    <n v="0"/>
    <n v="0"/>
    <n v="0"/>
    <n v="0"/>
    <n v="0"/>
    <n v="0"/>
    <n v="0"/>
    <n v="0"/>
    <n v="0"/>
    <n v="0"/>
    <n v="0"/>
    <n v="0"/>
    <n v="0"/>
    <n v="0"/>
    <n v="0"/>
    <n v="0"/>
    <n v="0"/>
  </r>
  <r>
    <s v="IDCommercialTime-of-UseProgram Annual CostsMarket Potential0"/>
    <x v="1"/>
    <x v="1"/>
    <x v="3"/>
    <x v="9"/>
    <x v="0"/>
    <n v="0"/>
    <n v="0"/>
    <n v="0"/>
    <n v="0"/>
    <n v="0"/>
    <n v="0"/>
    <n v="0"/>
    <n v="0"/>
    <n v="0"/>
    <n v="0"/>
    <n v="0"/>
    <n v="0"/>
    <n v="0"/>
    <n v="0"/>
    <n v="0"/>
    <n v="0"/>
    <n v="0"/>
    <n v="0"/>
    <n v="0"/>
    <n v="0"/>
    <n v="0"/>
    <n v="0"/>
    <n v="0"/>
    <n v="0"/>
    <n v="0"/>
    <n v="0"/>
    <n v="0"/>
    <n v="0"/>
  </r>
  <r>
    <s v="IDIndustrialTime-of-UseParticipantsMarket Potential0"/>
    <x v="1"/>
    <x v="2"/>
    <x v="3"/>
    <x v="0"/>
    <x v="0"/>
    <n v="0"/>
    <n v="0"/>
    <n v="0"/>
    <n v="0"/>
    <n v="0"/>
    <n v="0"/>
    <n v="0"/>
    <n v="0"/>
    <n v="0"/>
    <n v="0"/>
    <n v="0"/>
    <n v="0"/>
    <n v="0"/>
    <n v="0"/>
    <n v="0"/>
    <n v="0"/>
    <n v="0"/>
    <n v="0"/>
    <n v="0"/>
    <n v="0"/>
    <n v="0"/>
    <n v="0"/>
    <n v="0"/>
    <n v="0"/>
    <n v="0"/>
    <n v="0"/>
    <n v="0"/>
    <n v="0"/>
  </r>
  <r>
    <s v="IDIndustrialTime-of-UseNew ParticipantsMarket Potential0"/>
    <x v="1"/>
    <x v="2"/>
    <x v="3"/>
    <x v="1"/>
    <x v="0"/>
    <n v="0"/>
    <n v="0"/>
    <n v="0"/>
    <n v="0"/>
    <n v="0"/>
    <n v="0"/>
    <n v="0"/>
    <n v="0"/>
    <n v="0"/>
    <n v="0"/>
    <n v="0"/>
    <n v="0"/>
    <n v="0"/>
    <n v="0"/>
    <n v="0"/>
    <n v="0"/>
    <n v="0"/>
    <n v="0"/>
    <n v="0"/>
    <n v="0"/>
    <n v="0"/>
    <n v="0"/>
    <n v="0"/>
    <n v="0"/>
    <n v="0"/>
    <n v="0"/>
    <n v="0"/>
    <n v="0"/>
  </r>
  <r>
    <s v="IDIndustrialTime-of-UseSummer Peak Reduction @Meter  (Therms)Market Potential0"/>
    <x v="1"/>
    <x v="2"/>
    <x v="3"/>
    <x v="2"/>
    <x v="0"/>
    <n v="0"/>
    <n v="0"/>
    <n v="0"/>
    <n v="0"/>
    <n v="0"/>
    <n v="0"/>
    <n v="0"/>
    <n v="0"/>
    <n v="0"/>
    <n v="0"/>
    <n v="0"/>
    <n v="0"/>
    <n v="0"/>
    <n v="0"/>
    <n v="0"/>
    <n v="0"/>
    <n v="0"/>
    <n v="0"/>
    <n v="0"/>
    <n v="0"/>
    <n v="0"/>
    <n v="0"/>
    <n v="0"/>
    <n v="0"/>
    <n v="0"/>
    <n v="0"/>
    <n v="0"/>
    <n v="0"/>
  </r>
  <r>
    <s v="IDIndustrialTime-of-UseSummer Peak Reduction @Generation (Therms)Market Potential0"/>
    <x v="1"/>
    <x v="2"/>
    <x v="3"/>
    <x v="3"/>
    <x v="0"/>
    <n v="0"/>
    <n v="0"/>
    <n v="0"/>
    <n v="0"/>
    <n v="0"/>
    <n v="0"/>
    <n v="0"/>
    <n v="0"/>
    <n v="0"/>
    <n v="0"/>
    <n v="0"/>
    <n v="0"/>
    <n v="0"/>
    <n v="0"/>
    <n v="0"/>
    <n v="0"/>
    <n v="0"/>
    <n v="0"/>
    <n v="0"/>
    <n v="0"/>
    <n v="0"/>
    <n v="0"/>
    <n v="0"/>
    <n v="0"/>
    <n v="0"/>
    <n v="0"/>
    <n v="0"/>
    <n v="0"/>
  </r>
  <r>
    <s v="IDIndustrialTime-of-UseWinter Peak Reduction @Meter  (Therms)Market Potential0"/>
    <x v="1"/>
    <x v="2"/>
    <x v="3"/>
    <x v="4"/>
    <x v="0"/>
    <n v="0"/>
    <n v="0"/>
    <n v="0"/>
    <n v="0"/>
    <n v="0"/>
    <n v="0"/>
    <n v="0"/>
    <n v="0"/>
    <n v="0"/>
    <n v="0"/>
    <n v="0"/>
    <n v="0"/>
    <n v="0"/>
    <n v="0"/>
    <n v="0"/>
    <n v="0"/>
    <n v="0"/>
    <n v="0"/>
    <n v="0"/>
    <n v="0"/>
    <n v="0"/>
    <n v="0"/>
    <n v="0"/>
    <n v="0"/>
    <n v="0"/>
    <n v="0"/>
    <n v="0"/>
    <n v="0"/>
  </r>
  <r>
    <s v="IDIndustrialTime-of-UseWinter Peak Reduction @Generation (Therms)Market Potential0"/>
    <x v="1"/>
    <x v="2"/>
    <x v="3"/>
    <x v="5"/>
    <x v="0"/>
    <n v="0"/>
    <n v="0"/>
    <n v="0"/>
    <n v="0"/>
    <n v="0"/>
    <n v="0"/>
    <n v="0"/>
    <n v="0"/>
    <n v="0"/>
    <n v="0"/>
    <n v="0"/>
    <n v="0"/>
    <n v="0"/>
    <n v="0"/>
    <n v="0"/>
    <n v="0"/>
    <n v="0"/>
    <n v="0"/>
    <n v="0"/>
    <n v="0"/>
    <n v="0"/>
    <n v="0"/>
    <n v="0"/>
    <n v="0"/>
    <n v="0"/>
    <n v="0"/>
    <n v="0"/>
    <n v="0"/>
  </r>
  <r>
    <s v="IDIndustrialTime-of-UseIncentive CostsMarket Potential0"/>
    <x v="1"/>
    <x v="2"/>
    <x v="3"/>
    <x v="6"/>
    <x v="0"/>
    <n v="0"/>
    <n v="0"/>
    <n v="0"/>
    <n v="0"/>
    <n v="0"/>
    <n v="0"/>
    <n v="0"/>
    <n v="0"/>
    <n v="0"/>
    <n v="0"/>
    <n v="0"/>
    <n v="0"/>
    <n v="0"/>
    <n v="0"/>
    <n v="0"/>
    <n v="0"/>
    <n v="0"/>
    <n v="0"/>
    <n v="0"/>
    <n v="0"/>
    <n v="0"/>
    <n v="0"/>
    <n v="0"/>
    <n v="0"/>
    <n v="0"/>
    <n v="0"/>
    <n v="0"/>
    <n v="0"/>
  </r>
  <r>
    <s v="IDIndustrialTime-of-UseNon-Incentive CostsMarket Potential0"/>
    <x v="1"/>
    <x v="2"/>
    <x v="3"/>
    <x v="7"/>
    <x v="0"/>
    <n v="0"/>
    <n v="0"/>
    <n v="0"/>
    <n v="0"/>
    <n v="0"/>
    <n v="0"/>
    <n v="0"/>
    <n v="0"/>
    <n v="0"/>
    <n v="0"/>
    <n v="0"/>
    <n v="0"/>
    <n v="0"/>
    <n v="0"/>
    <n v="0"/>
    <n v="0"/>
    <n v="0"/>
    <n v="0"/>
    <n v="0"/>
    <n v="0"/>
    <n v="0"/>
    <n v="0"/>
    <n v="0"/>
    <n v="0"/>
    <n v="0"/>
    <n v="0"/>
    <n v="0"/>
    <n v="0"/>
  </r>
  <r>
    <s v="IDIndustrialTime-of-UseProgram Annual BenefitsMarket Potential0"/>
    <x v="1"/>
    <x v="2"/>
    <x v="3"/>
    <x v="8"/>
    <x v="0"/>
    <n v="0"/>
    <n v="0"/>
    <n v="0"/>
    <n v="0"/>
    <n v="0"/>
    <n v="0"/>
    <n v="0"/>
    <n v="0"/>
    <n v="0"/>
    <n v="0"/>
    <n v="0"/>
    <n v="0"/>
    <n v="0"/>
    <n v="0"/>
    <n v="0"/>
    <n v="0"/>
    <n v="0"/>
    <n v="0"/>
    <n v="0"/>
    <n v="0"/>
    <n v="0"/>
    <n v="0"/>
    <n v="0"/>
    <n v="0"/>
    <n v="0"/>
    <n v="0"/>
    <n v="0"/>
    <n v="0"/>
  </r>
  <r>
    <s v="IDIndustrialTime-of-UseProgram Annual CostsMarket Potential0"/>
    <x v="1"/>
    <x v="2"/>
    <x v="3"/>
    <x v="9"/>
    <x v="0"/>
    <n v="0"/>
    <n v="0"/>
    <n v="0"/>
    <n v="0"/>
    <n v="0"/>
    <n v="0"/>
    <n v="0"/>
    <n v="0"/>
    <n v="0"/>
    <n v="0"/>
    <n v="0"/>
    <n v="0"/>
    <n v="0"/>
    <n v="0"/>
    <n v="0"/>
    <n v="0"/>
    <n v="0"/>
    <n v="0"/>
    <n v="0"/>
    <n v="0"/>
    <n v="0"/>
    <n v="0"/>
    <n v="0"/>
    <n v="0"/>
    <n v="0"/>
    <n v="0"/>
    <n v="0"/>
    <n v="0"/>
  </r>
  <r>
    <s v="IDResidentialVariable Peak PricingParticipantsMarket Potential0"/>
    <x v="1"/>
    <x v="0"/>
    <x v="4"/>
    <x v="0"/>
    <x v="0"/>
    <n v="0"/>
    <n v="0"/>
    <n v="0"/>
    <n v="0"/>
    <n v="0"/>
    <n v="0"/>
    <n v="0"/>
    <n v="0"/>
    <n v="0"/>
    <n v="0"/>
    <n v="0"/>
    <n v="0"/>
    <n v="0"/>
    <n v="0"/>
    <n v="0"/>
    <n v="0"/>
    <n v="0"/>
    <n v="0"/>
    <n v="0"/>
    <n v="0"/>
    <n v="0"/>
    <n v="0"/>
    <n v="0"/>
    <n v="0"/>
    <n v="0"/>
    <n v="0"/>
    <n v="0"/>
    <n v="0"/>
  </r>
  <r>
    <s v="IDResidentialVariable Peak PricingNew ParticipantsMarket Potential0"/>
    <x v="1"/>
    <x v="0"/>
    <x v="4"/>
    <x v="1"/>
    <x v="0"/>
    <n v="0"/>
    <n v="0"/>
    <n v="0"/>
    <n v="0"/>
    <n v="0"/>
    <n v="0"/>
    <n v="0"/>
    <n v="0"/>
    <n v="0"/>
    <n v="0"/>
    <n v="0"/>
    <n v="0"/>
    <n v="0"/>
    <n v="0"/>
    <n v="0"/>
    <n v="0"/>
    <n v="0"/>
    <n v="0"/>
    <n v="0"/>
    <n v="0"/>
    <n v="0"/>
    <n v="0"/>
    <n v="0"/>
    <n v="0"/>
    <n v="0"/>
    <n v="0"/>
    <n v="0"/>
    <n v="0"/>
  </r>
  <r>
    <s v="IDResidentialVariable Peak PricingSummer Peak Reduction @Meter  (Therms)Market Potential0"/>
    <x v="1"/>
    <x v="0"/>
    <x v="4"/>
    <x v="2"/>
    <x v="0"/>
    <n v="0"/>
    <n v="0"/>
    <n v="0"/>
    <n v="0"/>
    <n v="0"/>
    <n v="0"/>
    <n v="0"/>
    <n v="0"/>
    <n v="0"/>
    <n v="0"/>
    <n v="0"/>
    <n v="0"/>
    <n v="0"/>
    <n v="0"/>
    <n v="0"/>
    <n v="0"/>
    <n v="0"/>
    <n v="0"/>
    <n v="0"/>
    <n v="0"/>
    <n v="0"/>
    <n v="0"/>
    <n v="0"/>
    <n v="0"/>
    <n v="0"/>
    <n v="0"/>
    <n v="0"/>
    <n v="0"/>
  </r>
  <r>
    <s v="IDResidentialVariable Peak PricingSummer Peak Reduction @Generation (Therms)Market Potential0"/>
    <x v="1"/>
    <x v="0"/>
    <x v="4"/>
    <x v="3"/>
    <x v="0"/>
    <n v="0"/>
    <n v="0"/>
    <n v="0"/>
    <n v="0"/>
    <n v="0"/>
    <n v="0"/>
    <n v="0"/>
    <n v="0"/>
    <n v="0"/>
    <n v="0"/>
    <n v="0"/>
    <n v="0"/>
    <n v="0"/>
    <n v="0"/>
    <n v="0"/>
    <n v="0"/>
    <n v="0"/>
    <n v="0"/>
    <n v="0"/>
    <n v="0"/>
    <n v="0"/>
    <n v="0"/>
    <n v="0"/>
    <n v="0"/>
    <n v="0"/>
    <n v="0"/>
    <n v="0"/>
    <n v="0"/>
  </r>
  <r>
    <s v="IDResidentialVariable Peak PricingWinter Peak Reduction @Meter  (Therms)Market Potential0"/>
    <x v="1"/>
    <x v="0"/>
    <x v="4"/>
    <x v="4"/>
    <x v="0"/>
    <n v="0"/>
    <n v="0"/>
    <n v="0"/>
    <n v="0"/>
    <n v="0"/>
    <n v="0"/>
    <n v="0"/>
    <n v="0"/>
    <n v="0"/>
    <n v="0"/>
    <n v="0"/>
    <n v="0"/>
    <n v="0"/>
    <n v="0"/>
    <n v="0"/>
    <n v="0"/>
    <n v="0"/>
    <n v="0"/>
    <n v="0"/>
    <n v="0"/>
    <n v="0"/>
    <n v="0"/>
    <n v="0"/>
    <n v="0"/>
    <n v="0"/>
    <n v="0"/>
    <n v="0"/>
    <n v="0"/>
  </r>
  <r>
    <s v="IDResidentialVariable Peak PricingWinter Peak Reduction @Generation (Therms)Market Potential0"/>
    <x v="1"/>
    <x v="0"/>
    <x v="4"/>
    <x v="5"/>
    <x v="0"/>
    <n v="0"/>
    <n v="0"/>
    <n v="0"/>
    <n v="0"/>
    <n v="0"/>
    <n v="0"/>
    <n v="0"/>
    <n v="0"/>
    <n v="0"/>
    <n v="0"/>
    <n v="0"/>
    <n v="0"/>
    <n v="0"/>
    <n v="0"/>
    <n v="0"/>
    <n v="0"/>
    <n v="0"/>
    <n v="0"/>
    <n v="0"/>
    <n v="0"/>
    <n v="0"/>
    <n v="0"/>
    <n v="0"/>
    <n v="0"/>
    <n v="0"/>
    <n v="0"/>
    <n v="0"/>
    <n v="0"/>
  </r>
  <r>
    <s v="IDResidentialVariable Peak PricingIncentive CostsMarket Potential0"/>
    <x v="1"/>
    <x v="0"/>
    <x v="4"/>
    <x v="6"/>
    <x v="0"/>
    <n v="0"/>
    <n v="0"/>
    <n v="0"/>
    <n v="0"/>
    <n v="0"/>
    <n v="0"/>
    <n v="0"/>
    <n v="0"/>
    <n v="0"/>
    <n v="0"/>
    <n v="0"/>
    <n v="0"/>
    <n v="0"/>
    <n v="0"/>
    <n v="0"/>
    <n v="0"/>
    <n v="0"/>
    <n v="0"/>
    <n v="0"/>
    <n v="0"/>
    <n v="0"/>
    <n v="0"/>
    <n v="0"/>
    <n v="0"/>
    <n v="0"/>
    <n v="0"/>
    <n v="0"/>
    <n v="0"/>
  </r>
  <r>
    <s v="IDResidentialVariable Peak PricingNon-Incentive CostsMarket Potential0"/>
    <x v="1"/>
    <x v="0"/>
    <x v="4"/>
    <x v="7"/>
    <x v="0"/>
    <n v="0"/>
    <n v="0"/>
    <n v="0"/>
    <n v="0"/>
    <n v="0"/>
    <n v="0"/>
    <n v="0"/>
    <n v="0"/>
    <n v="0"/>
    <n v="0"/>
    <n v="0"/>
    <n v="0"/>
    <n v="0"/>
    <n v="0"/>
    <n v="0"/>
    <n v="0"/>
    <n v="0"/>
    <n v="0"/>
    <n v="0"/>
    <n v="0"/>
    <n v="0"/>
    <n v="0"/>
    <n v="0"/>
    <n v="0"/>
    <n v="0"/>
    <n v="0"/>
    <n v="0"/>
    <n v="0"/>
  </r>
  <r>
    <s v="IDResidentialVariable Peak PricingProgram Annual BenefitsMarket Potential0"/>
    <x v="1"/>
    <x v="0"/>
    <x v="4"/>
    <x v="8"/>
    <x v="0"/>
    <n v="0"/>
    <n v="0"/>
    <n v="0"/>
    <n v="0"/>
    <n v="0"/>
    <n v="0"/>
    <n v="0"/>
    <n v="0"/>
    <n v="0"/>
    <n v="0"/>
    <n v="0"/>
    <n v="0"/>
    <n v="0"/>
    <n v="0"/>
    <n v="0"/>
    <n v="0"/>
    <n v="0"/>
    <n v="0"/>
    <n v="0"/>
    <n v="0"/>
    <n v="0"/>
    <n v="0"/>
    <n v="0"/>
    <n v="0"/>
    <n v="0"/>
    <n v="0"/>
    <n v="0"/>
    <n v="0"/>
  </r>
  <r>
    <s v="IDResidentialVariable Peak PricingProgram Annual CostsMarket Potential0"/>
    <x v="1"/>
    <x v="0"/>
    <x v="4"/>
    <x v="9"/>
    <x v="0"/>
    <n v="0"/>
    <n v="0"/>
    <n v="0"/>
    <n v="0"/>
    <n v="0"/>
    <n v="0"/>
    <n v="0"/>
    <n v="0"/>
    <n v="0"/>
    <n v="0"/>
    <n v="0"/>
    <n v="0"/>
    <n v="0"/>
    <n v="0"/>
    <n v="0"/>
    <n v="0"/>
    <n v="0"/>
    <n v="0"/>
    <n v="0"/>
    <n v="0"/>
    <n v="0"/>
    <n v="0"/>
    <n v="0"/>
    <n v="0"/>
    <n v="0"/>
    <n v="0"/>
    <n v="0"/>
    <n v="0"/>
  </r>
  <r>
    <s v="IDCommercialVariable Peak PricingParticipantsMarket Potential0"/>
    <x v="1"/>
    <x v="1"/>
    <x v="4"/>
    <x v="0"/>
    <x v="0"/>
    <n v="0"/>
    <n v="0"/>
    <n v="0"/>
    <n v="0"/>
    <n v="0"/>
    <n v="0"/>
    <n v="0"/>
    <n v="0"/>
    <n v="0"/>
    <n v="0"/>
    <n v="0"/>
    <n v="0"/>
    <n v="0"/>
    <n v="0"/>
    <n v="0"/>
    <n v="0"/>
    <n v="0"/>
    <n v="0"/>
    <n v="0"/>
    <n v="0"/>
    <n v="0"/>
    <n v="0"/>
    <n v="0"/>
    <n v="0"/>
    <n v="0"/>
    <n v="0"/>
    <n v="0"/>
    <n v="0"/>
  </r>
  <r>
    <s v="IDCommercialVariable Peak PricingNew ParticipantsMarket Potential0"/>
    <x v="1"/>
    <x v="1"/>
    <x v="4"/>
    <x v="1"/>
    <x v="0"/>
    <n v="0"/>
    <n v="0"/>
    <n v="0"/>
    <n v="0"/>
    <n v="0"/>
    <n v="0"/>
    <n v="0"/>
    <n v="0"/>
    <n v="0"/>
    <n v="0"/>
    <n v="0"/>
    <n v="0"/>
    <n v="0"/>
    <n v="0"/>
    <n v="0"/>
    <n v="0"/>
    <n v="0"/>
    <n v="0"/>
    <n v="0"/>
    <n v="0"/>
    <n v="0"/>
    <n v="0"/>
    <n v="0"/>
    <n v="0"/>
    <n v="0"/>
    <n v="0"/>
    <n v="0"/>
    <n v="0"/>
  </r>
  <r>
    <s v="IDCommercialVariable Peak PricingSummer Peak Reduction @Meter  (Therms)Market Potential0"/>
    <x v="1"/>
    <x v="1"/>
    <x v="4"/>
    <x v="2"/>
    <x v="0"/>
    <n v="0"/>
    <n v="0"/>
    <n v="0"/>
    <n v="0"/>
    <n v="0"/>
    <n v="0"/>
    <n v="0"/>
    <n v="0"/>
    <n v="0"/>
    <n v="0"/>
    <n v="0"/>
    <n v="0"/>
    <n v="0"/>
    <n v="0"/>
    <n v="0"/>
    <n v="0"/>
    <n v="0"/>
    <n v="0"/>
    <n v="0"/>
    <n v="0"/>
    <n v="0"/>
    <n v="0"/>
    <n v="0"/>
    <n v="0"/>
    <n v="0"/>
    <n v="0"/>
    <n v="0"/>
    <n v="0"/>
  </r>
  <r>
    <s v="IDCommercialVariable Peak PricingSummer Peak Reduction @Generation (Therms)Market Potential0"/>
    <x v="1"/>
    <x v="1"/>
    <x v="4"/>
    <x v="3"/>
    <x v="0"/>
    <n v="0"/>
    <n v="0"/>
    <n v="0"/>
    <n v="0"/>
    <n v="0"/>
    <n v="0"/>
    <n v="0"/>
    <n v="0"/>
    <n v="0"/>
    <n v="0"/>
    <n v="0"/>
    <n v="0"/>
    <n v="0"/>
    <n v="0"/>
    <n v="0"/>
    <n v="0"/>
    <n v="0"/>
    <n v="0"/>
    <n v="0"/>
    <n v="0"/>
    <n v="0"/>
    <n v="0"/>
    <n v="0"/>
    <n v="0"/>
    <n v="0"/>
    <n v="0"/>
    <n v="0"/>
    <n v="0"/>
  </r>
  <r>
    <s v="IDCommercialVariable Peak PricingWinter Peak Reduction @Meter  (Therms)Market Potential0"/>
    <x v="1"/>
    <x v="1"/>
    <x v="4"/>
    <x v="4"/>
    <x v="0"/>
    <n v="0"/>
    <n v="0"/>
    <n v="0"/>
    <n v="0"/>
    <n v="0"/>
    <n v="0"/>
    <n v="0"/>
    <n v="0"/>
    <n v="0"/>
    <n v="0"/>
    <n v="0"/>
    <n v="0"/>
    <n v="0"/>
    <n v="0"/>
    <n v="0"/>
    <n v="0"/>
    <n v="0"/>
    <n v="0"/>
    <n v="0"/>
    <n v="0"/>
    <n v="0"/>
    <n v="0"/>
    <n v="0"/>
    <n v="0"/>
    <n v="0"/>
    <n v="0"/>
    <n v="0"/>
    <n v="0"/>
  </r>
  <r>
    <s v="IDCommercialVariable Peak PricingWinter Peak Reduction @Generation (Therms)Market Potential0"/>
    <x v="1"/>
    <x v="1"/>
    <x v="4"/>
    <x v="5"/>
    <x v="0"/>
    <n v="0"/>
    <n v="0"/>
    <n v="0"/>
    <n v="0"/>
    <n v="0"/>
    <n v="0"/>
    <n v="0"/>
    <n v="0"/>
    <n v="0"/>
    <n v="0"/>
    <n v="0"/>
    <n v="0"/>
    <n v="0"/>
    <n v="0"/>
    <n v="0"/>
    <n v="0"/>
    <n v="0"/>
    <n v="0"/>
    <n v="0"/>
    <n v="0"/>
    <n v="0"/>
    <n v="0"/>
    <n v="0"/>
    <n v="0"/>
    <n v="0"/>
    <n v="0"/>
    <n v="0"/>
    <n v="0"/>
  </r>
  <r>
    <s v="IDCommercialVariable Peak PricingIncentive CostsMarket Potential0"/>
    <x v="1"/>
    <x v="1"/>
    <x v="4"/>
    <x v="6"/>
    <x v="0"/>
    <n v="0"/>
    <n v="0"/>
    <n v="0"/>
    <n v="0"/>
    <n v="0"/>
    <n v="0"/>
    <n v="0"/>
    <n v="0"/>
    <n v="0"/>
    <n v="0"/>
    <n v="0"/>
    <n v="0"/>
    <n v="0"/>
    <n v="0"/>
    <n v="0"/>
    <n v="0"/>
    <n v="0"/>
    <n v="0"/>
    <n v="0"/>
    <n v="0"/>
    <n v="0"/>
    <n v="0"/>
    <n v="0"/>
    <n v="0"/>
    <n v="0"/>
    <n v="0"/>
    <n v="0"/>
    <n v="0"/>
  </r>
  <r>
    <s v="IDCommercialVariable Peak PricingNon-Incentive CostsMarket Potential0"/>
    <x v="1"/>
    <x v="1"/>
    <x v="4"/>
    <x v="7"/>
    <x v="0"/>
    <n v="0"/>
    <n v="0"/>
    <n v="0"/>
    <n v="0"/>
    <n v="0"/>
    <n v="0"/>
    <n v="0"/>
    <n v="0"/>
    <n v="0"/>
    <n v="0"/>
    <n v="0"/>
    <n v="0"/>
    <n v="0"/>
    <n v="0"/>
    <n v="0"/>
    <n v="0"/>
    <n v="0"/>
    <n v="0"/>
    <n v="0"/>
    <n v="0"/>
    <n v="0"/>
    <n v="0"/>
    <n v="0"/>
    <n v="0"/>
    <n v="0"/>
    <n v="0"/>
    <n v="0"/>
    <n v="0"/>
  </r>
  <r>
    <s v="IDCommercialVariable Peak PricingProgram Annual BenefitsMarket Potential0"/>
    <x v="1"/>
    <x v="1"/>
    <x v="4"/>
    <x v="8"/>
    <x v="0"/>
    <n v="0"/>
    <n v="0"/>
    <n v="0"/>
    <n v="0"/>
    <n v="0"/>
    <n v="0"/>
    <n v="0"/>
    <n v="0"/>
    <n v="0"/>
    <n v="0"/>
    <n v="0"/>
    <n v="0"/>
    <n v="0"/>
    <n v="0"/>
    <n v="0"/>
    <n v="0"/>
    <n v="0"/>
    <n v="0"/>
    <n v="0"/>
    <n v="0"/>
    <n v="0"/>
    <n v="0"/>
    <n v="0"/>
    <n v="0"/>
    <n v="0"/>
    <n v="0"/>
    <n v="0"/>
    <n v="0"/>
  </r>
  <r>
    <s v="IDCommercialVariable Peak PricingProgram Annual CostsMarket Potential0"/>
    <x v="1"/>
    <x v="1"/>
    <x v="4"/>
    <x v="9"/>
    <x v="0"/>
    <n v="0"/>
    <n v="0"/>
    <n v="0"/>
    <n v="0"/>
    <n v="0"/>
    <n v="0"/>
    <n v="0"/>
    <n v="0"/>
    <n v="0"/>
    <n v="0"/>
    <n v="0"/>
    <n v="0"/>
    <n v="0"/>
    <n v="0"/>
    <n v="0"/>
    <n v="0"/>
    <n v="0"/>
    <n v="0"/>
    <n v="0"/>
    <n v="0"/>
    <n v="0"/>
    <n v="0"/>
    <n v="0"/>
    <n v="0"/>
    <n v="0"/>
    <n v="0"/>
    <n v="0"/>
    <n v="0"/>
  </r>
  <r>
    <s v="IDIndustrialVariable Peak PricingParticipantsMarket Potential0"/>
    <x v="1"/>
    <x v="2"/>
    <x v="4"/>
    <x v="0"/>
    <x v="0"/>
    <n v="0"/>
    <n v="0"/>
    <n v="0"/>
    <n v="0"/>
    <n v="0"/>
    <n v="0"/>
    <n v="0"/>
    <n v="0"/>
    <n v="0"/>
    <n v="0"/>
    <n v="0"/>
    <n v="0"/>
    <n v="0"/>
    <n v="0"/>
    <n v="0"/>
    <n v="0"/>
    <n v="0"/>
    <n v="0"/>
    <n v="0"/>
    <n v="0"/>
    <n v="0"/>
    <n v="0"/>
    <n v="0"/>
    <n v="0"/>
    <n v="0"/>
    <n v="0"/>
    <n v="0"/>
    <n v="0"/>
  </r>
  <r>
    <s v="IDIndustrialVariable Peak PricingNew ParticipantsMarket Potential0"/>
    <x v="1"/>
    <x v="2"/>
    <x v="4"/>
    <x v="1"/>
    <x v="0"/>
    <n v="0"/>
    <n v="0"/>
    <n v="0"/>
    <n v="0"/>
    <n v="0"/>
    <n v="0"/>
    <n v="0"/>
    <n v="0"/>
    <n v="0"/>
    <n v="0"/>
    <n v="0"/>
    <n v="0"/>
    <n v="0"/>
    <n v="0"/>
    <n v="0"/>
    <n v="0"/>
    <n v="0"/>
    <n v="0"/>
    <n v="0"/>
    <n v="0"/>
    <n v="0"/>
    <n v="0"/>
    <n v="0"/>
    <n v="0"/>
    <n v="0"/>
    <n v="0"/>
    <n v="0"/>
    <n v="0"/>
  </r>
  <r>
    <s v="IDIndustrialVariable Peak PricingSummer Peak Reduction @Meter  (Therms)Market Potential0"/>
    <x v="1"/>
    <x v="2"/>
    <x v="4"/>
    <x v="2"/>
    <x v="0"/>
    <n v="0"/>
    <n v="0"/>
    <n v="0"/>
    <n v="0"/>
    <n v="0"/>
    <n v="0"/>
    <n v="0"/>
    <n v="0"/>
    <n v="0"/>
    <n v="0"/>
    <n v="0"/>
    <n v="0"/>
    <n v="0"/>
    <n v="0"/>
    <n v="0"/>
    <n v="0"/>
    <n v="0"/>
    <n v="0"/>
    <n v="0"/>
    <n v="0"/>
    <n v="0"/>
    <n v="0"/>
    <n v="0"/>
    <n v="0"/>
    <n v="0"/>
    <n v="0"/>
    <n v="0"/>
    <n v="0"/>
  </r>
  <r>
    <s v="IDIndustrialVariable Peak PricingSummer Peak Reduction @Generation (Therms)Market Potential0"/>
    <x v="1"/>
    <x v="2"/>
    <x v="4"/>
    <x v="3"/>
    <x v="0"/>
    <n v="0"/>
    <n v="0"/>
    <n v="0"/>
    <n v="0"/>
    <n v="0"/>
    <n v="0"/>
    <n v="0"/>
    <n v="0"/>
    <n v="0"/>
    <n v="0"/>
    <n v="0"/>
    <n v="0"/>
    <n v="0"/>
    <n v="0"/>
    <n v="0"/>
    <n v="0"/>
    <n v="0"/>
    <n v="0"/>
    <n v="0"/>
    <n v="0"/>
    <n v="0"/>
    <n v="0"/>
    <n v="0"/>
    <n v="0"/>
    <n v="0"/>
    <n v="0"/>
    <n v="0"/>
    <n v="0"/>
  </r>
  <r>
    <s v="IDIndustrialVariable Peak PricingWinter Peak Reduction @Meter  (Therms)Market Potential0"/>
    <x v="1"/>
    <x v="2"/>
    <x v="4"/>
    <x v="4"/>
    <x v="0"/>
    <n v="0"/>
    <n v="0"/>
    <n v="0"/>
    <n v="0"/>
    <n v="0"/>
    <n v="0"/>
    <n v="0"/>
    <n v="0"/>
    <n v="0"/>
    <n v="0"/>
    <n v="0"/>
    <n v="0"/>
    <n v="0"/>
    <n v="0"/>
    <n v="0"/>
    <n v="0"/>
    <n v="0"/>
    <n v="0"/>
    <n v="0"/>
    <n v="0"/>
    <n v="0"/>
    <n v="0"/>
    <n v="0"/>
    <n v="0"/>
    <n v="0"/>
    <n v="0"/>
    <n v="0"/>
    <n v="0"/>
  </r>
  <r>
    <s v="IDIndustrialVariable Peak PricingWinter Peak Reduction @Generation (Therms)Market Potential0"/>
    <x v="1"/>
    <x v="2"/>
    <x v="4"/>
    <x v="5"/>
    <x v="0"/>
    <n v="0"/>
    <n v="0"/>
    <n v="0"/>
    <n v="0"/>
    <n v="0"/>
    <n v="0"/>
    <n v="0"/>
    <n v="0"/>
    <n v="0"/>
    <n v="0"/>
    <n v="0"/>
    <n v="0"/>
    <n v="0"/>
    <n v="0"/>
    <n v="0"/>
    <n v="0"/>
    <n v="0"/>
    <n v="0"/>
    <n v="0"/>
    <n v="0"/>
    <n v="0"/>
    <n v="0"/>
    <n v="0"/>
    <n v="0"/>
    <n v="0"/>
    <n v="0"/>
    <n v="0"/>
    <n v="0"/>
  </r>
  <r>
    <s v="IDIndustrialVariable Peak PricingIncentive CostsMarket Potential0"/>
    <x v="1"/>
    <x v="2"/>
    <x v="4"/>
    <x v="6"/>
    <x v="0"/>
    <n v="0"/>
    <n v="0"/>
    <n v="0"/>
    <n v="0"/>
    <n v="0"/>
    <n v="0"/>
    <n v="0"/>
    <n v="0"/>
    <n v="0"/>
    <n v="0"/>
    <n v="0"/>
    <n v="0"/>
    <n v="0"/>
    <n v="0"/>
    <n v="0"/>
    <n v="0"/>
    <n v="0"/>
    <n v="0"/>
    <n v="0"/>
    <n v="0"/>
    <n v="0"/>
    <n v="0"/>
    <n v="0"/>
    <n v="0"/>
    <n v="0"/>
    <n v="0"/>
    <n v="0"/>
    <n v="0"/>
  </r>
  <r>
    <s v="IDIndustrialVariable Peak PricingNon-Incentive CostsMarket Potential0"/>
    <x v="1"/>
    <x v="2"/>
    <x v="4"/>
    <x v="7"/>
    <x v="0"/>
    <n v="0"/>
    <n v="0"/>
    <n v="0"/>
    <n v="0"/>
    <n v="0"/>
    <n v="0"/>
    <n v="0"/>
    <n v="0"/>
    <n v="0"/>
    <n v="0"/>
    <n v="0"/>
    <n v="0"/>
    <n v="0"/>
    <n v="0"/>
    <n v="0"/>
    <n v="0"/>
    <n v="0"/>
    <n v="0"/>
    <n v="0"/>
    <n v="0"/>
    <n v="0"/>
    <n v="0"/>
    <n v="0"/>
    <n v="0"/>
    <n v="0"/>
    <n v="0"/>
    <n v="0"/>
    <n v="0"/>
  </r>
  <r>
    <s v="IDIndustrialVariable Peak PricingProgram Annual BenefitsMarket Potential0"/>
    <x v="1"/>
    <x v="2"/>
    <x v="4"/>
    <x v="8"/>
    <x v="0"/>
    <n v="0"/>
    <n v="0"/>
    <n v="0"/>
    <n v="0"/>
    <n v="0"/>
    <n v="0"/>
    <n v="0"/>
    <n v="0"/>
    <n v="0"/>
    <n v="0"/>
    <n v="0"/>
    <n v="0"/>
    <n v="0"/>
    <n v="0"/>
    <n v="0"/>
    <n v="0"/>
    <n v="0"/>
    <n v="0"/>
    <n v="0"/>
    <n v="0"/>
    <n v="0"/>
    <n v="0"/>
    <n v="0"/>
    <n v="0"/>
    <n v="0"/>
    <n v="0"/>
    <n v="0"/>
    <n v="0"/>
  </r>
  <r>
    <s v="IDIndustrialVariable Peak PricingProgram Annual CostsMarket Potential0"/>
    <x v="1"/>
    <x v="2"/>
    <x v="4"/>
    <x v="9"/>
    <x v="0"/>
    <n v="0"/>
    <n v="0"/>
    <n v="0"/>
    <n v="0"/>
    <n v="0"/>
    <n v="0"/>
    <n v="0"/>
    <n v="0"/>
    <n v="0"/>
    <n v="0"/>
    <n v="0"/>
    <n v="0"/>
    <n v="0"/>
    <n v="0"/>
    <n v="0"/>
    <n v="0"/>
    <n v="0"/>
    <n v="0"/>
    <n v="0"/>
    <n v="0"/>
    <n v="0"/>
    <n v="0"/>
    <n v="0"/>
    <n v="0"/>
    <n v="0"/>
    <n v="0"/>
    <n v="0"/>
    <n v="0"/>
  </r>
  <r>
    <s v="ORResidentialDLC Smart Thermostats - BYOTParticipantsMarket Potential0"/>
    <x v="2"/>
    <x v="0"/>
    <x v="0"/>
    <x v="0"/>
    <x v="0"/>
    <n v="0"/>
    <n v="0"/>
    <n v="0"/>
    <n v="624.04788250214165"/>
    <n v="1893.0857623942356"/>
    <n v="4465.4076882270765"/>
    <n v="5804.2115194365306"/>
    <n v="6519.8614508840174"/>
    <n v="6591.3748795573092"/>
    <n v="6663.6727068745186"/>
    <n v="6736.7635365516762"/>
    <n v="6810.6560666751029"/>
    <n v="6885.3590907365206"/>
    <n v="6960.8814986795014"/>
    <n v="7037.2322779574188"/>
    <n v="7114.4205146029781"/>
    <n v="7192.4553943094907"/>
    <n v="7271.3462035240091"/>
    <n v="7351.1023305524477"/>
    <n v="7431.7332666768243"/>
    <n v="7513.2486072847705"/>
    <n v="7595.6580530113997"/>
    <n v="7678.9714108937333"/>
    <n v="7763.1985955377786"/>
    <n v="7848.3496302983895"/>
    <n v="7934.4346484720945"/>
    <n v="8021.463894503001"/>
    <n v="8109.4477252019078"/>
  </r>
  <r>
    <s v="ORResidentialDLC Smart Thermostats - BYOTNew ParticipantsMarket Potential0"/>
    <x v="2"/>
    <x v="0"/>
    <x v="0"/>
    <x v="1"/>
    <x v="0"/>
    <n v="0"/>
    <n v="0"/>
    <n v="0"/>
    <n v="624.04788250214165"/>
    <n v="1269.037879892094"/>
    <n v="2572.3219258328409"/>
    <n v="1338.8038312094541"/>
    <n v="715.64993144748678"/>
    <n v="71.513428673291855"/>
    <n v="72.29782731720934"/>
    <n v="73.090829677157672"/>
    <n v="73.892530123426695"/>
    <n v="74.703024061417636"/>
    <n v="75.522407942980863"/>
    <n v="76.350779277917354"/>
    <n v="77.1882366455593"/>
    <n v="78.034879706512584"/>
    <n v="78.890809214518413"/>
    <n v="79.756127028438641"/>
    <n v="80.630936124376603"/>
    <n v="81.5153406079462"/>
    <n v="82.409445726629201"/>
    <n v="83.313357882333548"/>
    <n v="84.227184644045337"/>
    <n v="85.151034760610855"/>
    <n v="86.085018173705066"/>
    <n v="87.029246030906506"/>
    <n v="87.983830698906786"/>
  </r>
  <r>
    <s v="ORResidentialDLC Smart Thermostats - BYOTSummer Peak Reduction @Meter  (Therms)Market Potential0"/>
    <x v="2"/>
    <x v="0"/>
    <x v="0"/>
    <x v="2"/>
    <x v="0"/>
    <n v="0"/>
    <n v="0"/>
    <n v="0"/>
    <n v="0"/>
    <n v="0"/>
    <n v="0"/>
    <n v="0"/>
    <n v="0"/>
    <n v="0"/>
    <n v="0"/>
    <n v="0"/>
    <n v="0"/>
    <n v="0"/>
    <n v="0"/>
    <n v="0"/>
    <n v="0"/>
    <n v="0"/>
    <n v="0"/>
    <n v="0"/>
    <n v="0"/>
    <n v="0"/>
    <n v="0"/>
    <n v="0"/>
    <n v="0"/>
    <n v="0"/>
    <n v="0"/>
    <n v="0"/>
    <n v="0"/>
  </r>
  <r>
    <s v="ORResidentialDLC Smart Thermostats - BYOTSummer Peak Reduction @Generation (Therms)Market Potential0"/>
    <x v="2"/>
    <x v="0"/>
    <x v="0"/>
    <x v="3"/>
    <x v="0"/>
    <n v="0"/>
    <n v="0"/>
    <n v="0"/>
    <n v="0"/>
    <n v="0"/>
    <n v="0"/>
    <n v="0"/>
    <n v="0"/>
    <n v="0"/>
    <n v="0"/>
    <n v="0"/>
    <n v="0"/>
    <n v="0"/>
    <n v="0"/>
    <n v="0"/>
    <n v="0"/>
    <n v="0"/>
    <n v="0"/>
    <n v="0"/>
    <n v="0"/>
    <n v="0"/>
    <n v="0"/>
    <n v="0"/>
    <n v="0"/>
    <n v="0"/>
    <n v="0"/>
    <n v="0"/>
    <n v="0"/>
  </r>
  <r>
    <s v="ORResidentialDLC Smart Thermostats - BYOTWinter Peak Reduction @Meter  (Therms)Market Potential0"/>
    <x v="2"/>
    <x v="0"/>
    <x v="0"/>
    <x v="4"/>
    <x v="0"/>
    <n v="0"/>
    <n v="0"/>
    <n v="0"/>
    <n v="38.5608057208172"/>
    <n v="116.92252502520292"/>
    <n v="275.91445706609801"/>
    <n v="358.136294301448"/>
    <n v="401.73089797503741"/>
    <n v="405.568900053422"/>
    <n v="409.44356911467486"/>
    <n v="413.35525546283577"/>
    <n v="417.30431274863145"/>
    <n v="421.29109800144937"/>
    <n v="425.31597166161521"/>
    <n v="429.37929761298102"/>
    <n v="433.48144321582282"/>
    <n v="437.62277934005317"/>
    <n v="441.8036803987514"/>
    <n v="446.02452438201345"/>
    <n v="450.28569289112579"/>
    <n v="454.58757117306573"/>
    <n v="458.93054815533037"/>
    <n v="463.31501648109946"/>
    <n v="467.74137254473447"/>
    <n v="472.21001652761464"/>
    <n v="476.72135243431813"/>
    <n v="481.27578812914726"/>
    <n v="485.8737353730026"/>
  </r>
  <r>
    <s v="ORResidentialDLC Smart Thermostats - BYOTWinter Peak Reduction @Generation (Therms)Market Potential0"/>
    <x v="2"/>
    <x v="0"/>
    <x v="0"/>
    <x v="5"/>
    <x v="0"/>
    <n v="0"/>
    <n v="0"/>
    <n v="0"/>
    <n v="38.816997907003426"/>
    <n v="117.699340673649"/>
    <n v="277.74759116780552"/>
    <n v="360.51569790763841"/>
    <n v="404.39993756295291"/>
    <n v="408.26343874916654"/>
    <n v="412.16385052816076"/>
    <n v="416.10152553134265"/>
    <n v="420.07681975904114"/>
    <n v="424.09009261269318"/>
    <n v="428.14170692733563"/>
    <n v="432.23202900441015"/>
    <n v="436.36142864487903"/>
    <n v="440.53027918265872"/>
    <n v="444.73895751837267"/>
    <n v="448.98784415342607"/>
    <n v="453.27732322440693"/>
    <n v="457.60778253781535"/>
    <n v="461.9796136051242"/>
    <n v="466.39321167817542"/>
    <n v="470.84897578491496"/>
    <n v="475.34730876546672"/>
    <n v="479.88861730855461"/>
    <n v="484.47331198826987"/>
    <n v="489.10180730119049"/>
  </r>
  <r>
    <s v="ORResidentialDLC Smart Thermostats - BYOTIncentive CostsMarket Potential0"/>
    <x v="2"/>
    <x v="0"/>
    <x v="0"/>
    <x v="6"/>
    <x v="0"/>
    <n v="0"/>
    <n v="0"/>
    <n v="0"/>
    <n v="40067.300000000003"/>
    <n v="84483.63"/>
    <n v="174514.9"/>
    <n v="221373.03"/>
    <n v="246420.78"/>
    <n v="248923.75"/>
    <n v="251454.17"/>
    <n v="254012.35"/>
    <n v="256598.59"/>
    <n v="259213.19"/>
    <n v="261856.48"/>
    <n v="264528.76"/>
    <n v="267230.34000000003"/>
    <n v="269961.57"/>
    <n v="272722.74"/>
    <n v="275514.21000000002"/>
    <n v="278336.28999999998"/>
    <n v="281189.33"/>
    <n v="284073.65999999997"/>
    <n v="286989.63"/>
    <n v="289937.58"/>
    <n v="292917.86"/>
    <n v="295930.84000000003"/>
    <n v="298976.86"/>
    <n v="302056.3"/>
  </r>
  <r>
    <s v="ORResidentialDLC Smart Thermostats - BYOTNon-Incentive CostsMarket Potential0"/>
    <x v="2"/>
    <x v="0"/>
    <x v="0"/>
    <x v="7"/>
    <x v="0"/>
    <n v="0"/>
    <n v="0"/>
    <n v="0"/>
    <n v="38635.089999999997"/>
    <n v="77334.490000000005"/>
    <n v="155531.53"/>
    <n v="81520.45"/>
    <n v="44131.21"/>
    <n v="5483.02"/>
    <n v="5530.09"/>
    <n v="5577.67"/>
    <n v="5625.77"/>
    <n v="5674.4"/>
    <n v="5723.56"/>
    <n v="5773.26"/>
    <n v="5823.51"/>
    <n v="5874.31"/>
    <n v="5925.67"/>
    <n v="5977.58"/>
    <n v="6030.07"/>
    <n v="6083.14"/>
    <n v="6136.78"/>
    <n v="6191.02"/>
    <n v="6245.85"/>
    <n v="6301.28"/>
    <n v="6357.32"/>
    <n v="6413.97"/>
    <n v="6471.25"/>
  </r>
  <r>
    <s v="ORResidentialDLC Smart Thermostats - BYOTProgram Annual BenefitsMarket Potential0"/>
    <x v="2"/>
    <x v="0"/>
    <x v="0"/>
    <x v="8"/>
    <x v="0"/>
    <n v="0"/>
    <n v="0"/>
    <n v="0"/>
    <n v="24648.79"/>
    <n v="74739.08"/>
    <n v="176369.72"/>
    <n v="228927.47"/>
    <n v="265286.36"/>
    <n v="229444.05"/>
    <n v="222568.48"/>
    <n v="235929.57"/>
    <n v="250365.78"/>
    <n v="266328.58"/>
    <n v="284714.23999999999"/>
    <n v="302994.65000000002"/>
    <n v="318543.84000000003"/>
    <n v="338327.25"/>
    <n v="359793.82"/>
    <n v="378945.74"/>
    <n v="401150.43"/>
    <n v="437473.04"/>
    <n v="443500.43"/>
    <n v="461729.28000000003"/>
    <n v="484032.75"/>
    <n v="509096.97"/>
    <n v="540354.57999999996"/>
    <n v="566349.30000000005"/>
    <n v="594258.69999999995"/>
  </r>
  <r>
    <s v="ORResidentialDLC Smart Thermostats - BYOTProgram Annual CostsMarket Potential0"/>
    <x v="2"/>
    <x v="0"/>
    <x v="0"/>
    <x v="9"/>
    <x v="0"/>
    <n v="0"/>
    <n v="0"/>
    <n v="0"/>
    <n v="78702.39"/>
    <n v="161818.12"/>
    <n v="330046.43"/>
    <n v="302893.48"/>
    <n v="290551.99"/>
    <n v="254406.77"/>
    <n v="256984.26"/>
    <n v="259590.02"/>
    <n v="262224.36"/>
    <n v="264887.59000000003"/>
    <n v="267580.03999999998"/>
    <n v="270302.02"/>
    <n v="273053.86"/>
    <n v="275835.87"/>
    <n v="278648.40999999997"/>
    <n v="281491.78999999998"/>
    <n v="284366.36"/>
    <n v="287272.46000000002"/>
    <n v="290210.44"/>
    <n v="293180.64"/>
    <n v="296183.43"/>
    <n v="299219.14"/>
    <n v="302288.15999999997"/>
    <n v="305390.83"/>
    <n v="308527.53999999998"/>
  </r>
  <r>
    <s v="ORCommercialDLC Smart Thermostats - BYOTParticipantsMarket Potential0"/>
    <x v="2"/>
    <x v="1"/>
    <x v="0"/>
    <x v="0"/>
    <x v="0"/>
    <n v="0"/>
    <n v="0"/>
    <n v="0"/>
    <n v="84.148342890063191"/>
    <n v="254.33920042068104"/>
    <n v="597.83425262832736"/>
    <n v="774.31243863764496"/>
    <n v="866.69182227274678"/>
    <n v="873.08327954082529"/>
    <n v="879.5218708938919"/>
    <n v="886.00794392434625"/>
    <n v="892.54184878792341"/>
    <n v="899.1239382225973"/>
    <n v="905.75456756762389"/>
    <n v="912.43409478272361"/>
    <n v="919.16288046740772"/>
    <n v="925.94128788044372"/>
    <n v="932.76968295946745"/>
    <n v="939.64843434073782"/>
    <n v="946.57791337903836"/>
    <n v="953.55849416772503"/>
    <n v="960.59055355892144"/>
    <n v="967.67447118386417"/>
    <n v="974.81062947339694"/>
    <n v="981.99941367861709"/>
    <n v="989.24121189167317"/>
    <n v="996.5364150667159"/>
    <n v="1003.8854170410052"/>
  </r>
  <r>
    <s v="ORCommercialDLC Smart Thermostats - BYOTNew ParticipantsMarket Potential0"/>
    <x v="2"/>
    <x v="1"/>
    <x v="0"/>
    <x v="1"/>
    <x v="0"/>
    <n v="0"/>
    <n v="0"/>
    <n v="0"/>
    <n v="84.148342890063191"/>
    <n v="170.19085753061785"/>
    <n v="343.49505220764632"/>
    <n v="176.4781860093176"/>
    <n v="92.379383635101817"/>
    <n v="6.3914572680785113"/>
    <n v="6.438591353066613"/>
    <n v="6.4860730304543495"/>
    <n v="6.5339048635771633"/>
    <n v="6.5820894346738896"/>
    <n v="6.6306293450265912"/>
    <n v="6.6795272150997107"/>
    <n v="6.7287856846841123"/>
    <n v="6.7784074130360068"/>
    <n v="6.8283950790237213"/>
    <n v="6.8787513812703764"/>
    <n v="6.929479038300542"/>
    <n v="6.980580788686666"/>
    <n v="7.0320593911964124"/>
    <n v="7.0839176249427283"/>
    <n v="7.1361582895327729"/>
    <n v="7.1887842052201449"/>
    <n v="7.2417982130560858"/>
    <n v="7.2952031750427295"/>
    <n v="7.3490019742893082"/>
  </r>
  <r>
    <s v="ORCommercialDLC Smart Thermostats - BYOTSummer Peak Reduction @Meter  (Therms)Market Potential0"/>
    <x v="2"/>
    <x v="1"/>
    <x v="0"/>
    <x v="2"/>
    <x v="0"/>
    <n v="0"/>
    <n v="0"/>
    <n v="0"/>
    <n v="0"/>
    <n v="0"/>
    <n v="0"/>
    <n v="0"/>
    <n v="0"/>
    <n v="0"/>
    <n v="0"/>
    <n v="0"/>
    <n v="0"/>
    <n v="0"/>
    <n v="0"/>
    <n v="0"/>
    <n v="0"/>
    <n v="0"/>
    <n v="0"/>
    <n v="0"/>
    <n v="0"/>
    <n v="0"/>
    <n v="0"/>
    <n v="0"/>
    <n v="0"/>
    <n v="0"/>
    <n v="0"/>
    <n v="0"/>
    <n v="0"/>
  </r>
  <r>
    <s v="ORCommercialDLC Smart Thermostats - BYOTSummer Peak Reduction @Generation (Therms)Market Potential0"/>
    <x v="2"/>
    <x v="1"/>
    <x v="0"/>
    <x v="3"/>
    <x v="0"/>
    <n v="0"/>
    <n v="0"/>
    <n v="0"/>
    <n v="0"/>
    <n v="0"/>
    <n v="0"/>
    <n v="0"/>
    <n v="0"/>
    <n v="0"/>
    <n v="0"/>
    <n v="0"/>
    <n v="0"/>
    <n v="0"/>
    <n v="0"/>
    <n v="0"/>
    <n v="0"/>
    <n v="0"/>
    <n v="0"/>
    <n v="0"/>
    <n v="0"/>
    <n v="0"/>
    <n v="0"/>
    <n v="0"/>
    <n v="0"/>
    <n v="0"/>
    <n v="0"/>
    <n v="0"/>
    <n v="0"/>
  </r>
  <r>
    <s v="ORCommercialDLC Smart Thermostats - BYOTWinter Peak Reduction @Meter  (Therms)Market Potential0"/>
    <x v="2"/>
    <x v="1"/>
    <x v="0"/>
    <x v="4"/>
    <x v="0"/>
    <n v="0"/>
    <n v="0"/>
    <n v="0"/>
    <n v="21.675303049839432"/>
    <n v="65.46483622366209"/>
    <n v="153.90492679342981"/>
    <n v="199.23232836751819"/>
    <n v="222.88462927211717"/>
    <n v="224.41037825305798"/>
    <n v="225.94657169560404"/>
    <n v="227.49328109695415"/>
    <n v="229.05057844373883"/>
    <n v="230.6185362153704"/>
    <n v="232.19722738741652"/>
    <n v="233.78672543499647"/>
    <n v="235.38710433620116"/>
    <n v="236.99843857553577"/>
    <n v="238.62080314738654"/>
    <n v="240.25427355951129"/>
    <n v="241.89892583655345"/>
    <n v="243.5548365235806"/>
    <n v="245.22208268964695"/>
    <n v="246.90074193138011"/>
    <n v="248.59089237659271"/>
    <n v="250.29261268791879"/>
    <n v="252.00598206647459"/>
    <n v="253.73108025554475"/>
    <n v="255.46798754429392"/>
  </r>
  <r>
    <s v="ORCommercialDLC Smart Thermostats - BYOTWinter Peak Reduction @Generation (Therms)Market Potential0"/>
    <x v="2"/>
    <x v="1"/>
    <x v="0"/>
    <x v="5"/>
    <x v="0"/>
    <n v="0"/>
    <n v="0"/>
    <n v="0"/>
    <n v="21.819310499133714"/>
    <n v="65.899774736925806"/>
    <n v="154.92744794989915"/>
    <n v="200.55599795401469"/>
    <n v="224.36544118393113"/>
    <n v="225.9013270113328"/>
    <n v="227.44772669176973"/>
    <n v="229.00471219745737"/>
    <n v="230.57235599329459"/>
    <n v="232.15073104023597"/>
    <n v="233.73991079868787"/>
    <n v="235.3399692319272"/>
    <n v="236.95098080954418"/>
    <n v="238.57302051090778"/>
    <n v="240.20616382865569"/>
    <n v="241.85048677220789"/>
    <n v="243.50606587130406"/>
    <n v="245.17297817956575"/>
    <n v="246.8513012780823"/>
    <n v="248.54111327902166"/>
    <n v="250.24249282926587"/>
    <n v="251.95551911407168"/>
    <n v="253.6802718607556"/>
    <n v="255.41683134240463"/>
    <n v="257.16527838161255"/>
  </r>
  <r>
    <s v="ORCommercialDLC Smart Thermostats - BYOTIncentive CostsMarket Potential0"/>
    <x v="2"/>
    <x v="1"/>
    <x v="0"/>
    <x v="6"/>
    <x v="0"/>
    <n v="0"/>
    <n v="0"/>
    <n v="0"/>
    <n v="13716.59"/>
    <n v="19673.27"/>
    <n v="31695.599999999999"/>
    <n v="37872.33"/>
    <n v="41105.61"/>
    <n v="41329.31"/>
    <n v="41554.660000000003"/>
    <n v="41781.68"/>
    <n v="42010.36"/>
    <n v="42240.74"/>
    <n v="42472.81"/>
    <n v="42706.59"/>
    <n v="42942.1"/>
    <n v="43179.34"/>
    <n v="43418.34"/>
    <n v="43659.09"/>
    <n v="43901.62"/>
    <n v="44145.94"/>
    <n v="44392.07"/>
    <n v="44640"/>
    <n v="44889.77"/>
    <n v="45141.38"/>
    <n v="45394.84"/>
    <n v="45650.17"/>
    <n v="45907.39"/>
  </r>
  <r>
    <s v="ORCommercialDLC Smart Thermostats - BYOTNon-Incentive CostsMarket Potential0"/>
    <x v="2"/>
    <x v="1"/>
    <x v="0"/>
    <x v="7"/>
    <x v="0"/>
    <n v="0"/>
    <n v="0"/>
    <n v="0"/>
    <n v="7015.73"/>
    <n v="13468.92"/>
    <n v="26466.73"/>
    <n v="13940.47"/>
    <n v="7633.06"/>
    <n v="1183.96"/>
    <n v="1187.5"/>
    <n v="1191.06"/>
    <n v="1194.6500000000001"/>
    <n v="1198.26"/>
    <n v="1201.9000000000001"/>
    <n v="1205.57"/>
    <n v="1209.26"/>
    <n v="1212.98"/>
    <n v="1216.73"/>
    <n v="1220.51"/>
    <n v="1224.31"/>
    <n v="1228.1500000000001"/>
    <n v="1232.01"/>
    <n v="1235.9000000000001"/>
    <n v="1239.82"/>
    <n v="1243.76"/>
    <n v="1247.74"/>
    <n v="1251.74"/>
    <n v="1255.78"/>
  </r>
  <r>
    <s v="ORCommercialDLC Smart Thermostats - BYOTProgram Annual BenefitsMarket Potential0"/>
    <x v="2"/>
    <x v="1"/>
    <x v="0"/>
    <x v="8"/>
    <x v="0"/>
    <n v="0"/>
    <n v="0"/>
    <n v="0"/>
    <n v="13855.26"/>
    <n v="41846.36"/>
    <n v="98378.93"/>
    <n v="127353.06"/>
    <n v="147183.73000000001"/>
    <n v="126956.55"/>
    <n v="122821.77"/>
    <n v="129845.67"/>
    <n v="137421.12"/>
    <n v="145790.66"/>
    <n v="155437.04"/>
    <n v="164973.32"/>
    <n v="172974.22"/>
    <n v="183224.08"/>
    <n v="194326.79"/>
    <n v="204121.81"/>
    <n v="215502.87"/>
    <n v="234385.37"/>
    <n v="236977.25"/>
    <n v="246055.7"/>
    <n v="257249.28"/>
    <n v="269844.36"/>
    <n v="285643.99"/>
    <n v="298582.28000000003"/>
    <n v="312455.81"/>
  </r>
  <r>
    <s v="ORCommercialDLC Smart Thermostats - BYOTProgram Annual CostsMarket Potential0"/>
    <x v="2"/>
    <x v="1"/>
    <x v="0"/>
    <x v="9"/>
    <x v="0"/>
    <n v="0"/>
    <n v="0"/>
    <n v="0"/>
    <n v="20732.32"/>
    <n v="33142.19"/>
    <n v="58162.33"/>
    <n v="51812.800000000003"/>
    <n v="48738.67"/>
    <n v="42513.27"/>
    <n v="42742.16"/>
    <n v="42972.73"/>
    <n v="43205.01"/>
    <n v="43439"/>
    <n v="43674.71"/>
    <n v="43912.160000000003"/>
    <n v="44151.360000000001"/>
    <n v="44392.33"/>
    <n v="44635.07"/>
    <n v="44879.6"/>
    <n v="45125.94"/>
    <n v="45374.09"/>
    <n v="45624.07"/>
    <n v="45875.9"/>
    <n v="46129.58"/>
    <n v="46385.14"/>
    <n v="46642.58"/>
    <n v="46901.919999999998"/>
    <n v="47163.17"/>
  </r>
  <r>
    <s v="ORCommercialThird Party ContractsParticipantsMarket Potential0"/>
    <x v="2"/>
    <x v="1"/>
    <x v="1"/>
    <x v="0"/>
    <x v="0"/>
    <n v="0"/>
    <n v="0"/>
    <n v="0"/>
    <n v="0"/>
    <n v="0"/>
    <n v="0"/>
    <n v="0"/>
    <n v="0"/>
    <n v="0"/>
    <n v="0"/>
    <n v="0"/>
    <n v="0"/>
    <n v="0"/>
    <n v="0"/>
    <n v="0"/>
    <n v="0"/>
    <n v="0"/>
    <n v="0"/>
    <n v="0"/>
    <n v="0"/>
    <n v="0"/>
    <n v="0"/>
    <n v="0"/>
    <n v="0"/>
    <n v="0"/>
    <n v="0"/>
    <n v="0"/>
    <n v="0"/>
  </r>
  <r>
    <s v="ORCommercialThird Party ContractsNew ParticipantsMarket Potential0"/>
    <x v="2"/>
    <x v="1"/>
    <x v="1"/>
    <x v="1"/>
    <x v="0"/>
    <n v="0"/>
    <n v="0"/>
    <n v="0"/>
    <n v="0"/>
    <n v="0"/>
    <n v="0"/>
    <n v="0"/>
    <n v="0"/>
    <n v="0"/>
    <n v="0"/>
    <n v="0"/>
    <n v="0"/>
    <n v="0"/>
    <n v="0"/>
    <n v="0"/>
    <n v="0"/>
    <n v="0"/>
    <n v="0"/>
    <n v="0"/>
    <n v="0"/>
    <n v="0"/>
    <n v="0"/>
    <n v="0"/>
    <n v="0"/>
    <n v="0"/>
    <n v="0"/>
    <n v="0"/>
    <n v="0"/>
  </r>
  <r>
    <s v="ORCommercialThird Party ContractsSummer Peak Reduction @Meter  (Therms)Market Potential0"/>
    <x v="2"/>
    <x v="1"/>
    <x v="1"/>
    <x v="2"/>
    <x v="0"/>
    <n v="0"/>
    <n v="0"/>
    <n v="0"/>
    <n v="0"/>
    <n v="0"/>
    <n v="0"/>
    <n v="0"/>
    <n v="0"/>
    <n v="0"/>
    <n v="0"/>
    <n v="0"/>
    <n v="0"/>
    <n v="0"/>
    <n v="0"/>
    <n v="0"/>
    <n v="0"/>
    <n v="0"/>
    <n v="0"/>
    <n v="0"/>
    <n v="0"/>
    <n v="0"/>
    <n v="0"/>
    <n v="0"/>
    <n v="0"/>
    <n v="0"/>
    <n v="0"/>
    <n v="0"/>
    <n v="0"/>
  </r>
  <r>
    <s v="ORCommercialThird Party ContractsSummer Peak Reduction @Generation (Therms)Market Potential0"/>
    <x v="2"/>
    <x v="1"/>
    <x v="1"/>
    <x v="3"/>
    <x v="0"/>
    <n v="0"/>
    <n v="0"/>
    <n v="0"/>
    <n v="0"/>
    <n v="0"/>
    <n v="0"/>
    <n v="0"/>
    <n v="0"/>
    <n v="0"/>
    <n v="0"/>
    <n v="0"/>
    <n v="0"/>
    <n v="0"/>
    <n v="0"/>
    <n v="0"/>
    <n v="0"/>
    <n v="0"/>
    <n v="0"/>
    <n v="0"/>
    <n v="0"/>
    <n v="0"/>
    <n v="0"/>
    <n v="0"/>
    <n v="0"/>
    <n v="0"/>
    <n v="0"/>
    <n v="0"/>
    <n v="0"/>
  </r>
  <r>
    <s v="ORCommercialThird Party ContractsWinter Peak Reduction @Meter  (Therms)Market Potential0"/>
    <x v="2"/>
    <x v="1"/>
    <x v="1"/>
    <x v="4"/>
    <x v="0"/>
    <n v="0"/>
    <n v="0"/>
    <n v="0"/>
    <n v="0"/>
    <n v="0"/>
    <n v="0"/>
    <n v="0"/>
    <n v="0"/>
    <n v="0"/>
    <n v="0"/>
    <n v="0"/>
    <n v="0"/>
    <n v="0"/>
    <n v="0"/>
    <n v="0"/>
    <n v="0"/>
    <n v="0"/>
    <n v="0"/>
    <n v="0"/>
    <n v="0"/>
    <n v="0"/>
    <n v="0"/>
    <n v="0"/>
    <n v="0"/>
    <n v="0"/>
    <n v="0"/>
    <n v="0"/>
    <n v="0"/>
  </r>
  <r>
    <s v="ORCommercialThird Party ContractsWinter Peak Reduction @Generation (Therms)Market Potential0"/>
    <x v="2"/>
    <x v="1"/>
    <x v="1"/>
    <x v="5"/>
    <x v="0"/>
    <n v="0"/>
    <n v="0"/>
    <n v="0"/>
    <n v="0"/>
    <n v="0"/>
    <n v="0"/>
    <n v="0"/>
    <n v="0"/>
    <n v="0"/>
    <n v="0"/>
    <n v="0"/>
    <n v="0"/>
    <n v="0"/>
    <n v="0"/>
    <n v="0"/>
    <n v="0"/>
    <n v="0"/>
    <n v="0"/>
    <n v="0"/>
    <n v="0"/>
    <n v="0"/>
    <n v="0"/>
    <n v="0"/>
    <n v="0"/>
    <n v="0"/>
    <n v="0"/>
    <n v="0"/>
    <n v="0"/>
  </r>
  <r>
    <s v="ORCommercialThird Party ContractsIncentive CostsMarket Potential0"/>
    <x v="2"/>
    <x v="1"/>
    <x v="1"/>
    <x v="6"/>
    <x v="0"/>
    <n v="0"/>
    <n v="0"/>
    <n v="0"/>
    <n v="0"/>
    <n v="0"/>
    <n v="0"/>
    <n v="0"/>
    <n v="0"/>
    <n v="0"/>
    <n v="0"/>
    <n v="0"/>
    <n v="0"/>
    <n v="0"/>
    <n v="0"/>
    <n v="0"/>
    <n v="0"/>
    <n v="0"/>
    <n v="0"/>
    <n v="0"/>
    <n v="0"/>
    <n v="0"/>
    <n v="0"/>
    <n v="0"/>
    <n v="0"/>
    <n v="0"/>
    <n v="0"/>
    <n v="0"/>
    <n v="0"/>
  </r>
  <r>
    <s v="ORCommercialThird Party ContractsNon-Incentive CostsMarket Potential0"/>
    <x v="2"/>
    <x v="1"/>
    <x v="1"/>
    <x v="7"/>
    <x v="0"/>
    <n v="0"/>
    <n v="0"/>
    <n v="0"/>
    <n v="0"/>
    <n v="0"/>
    <n v="0"/>
    <n v="0"/>
    <n v="0"/>
    <n v="0"/>
    <n v="0"/>
    <n v="0"/>
    <n v="0"/>
    <n v="0"/>
    <n v="0"/>
    <n v="0"/>
    <n v="0"/>
    <n v="0"/>
    <n v="0"/>
    <n v="0"/>
    <n v="0"/>
    <n v="0"/>
    <n v="0"/>
    <n v="0"/>
    <n v="0"/>
    <n v="0"/>
    <n v="0"/>
    <n v="0"/>
    <n v="0"/>
  </r>
  <r>
    <s v="ORCommercialThird Party ContractsProgram Annual BenefitsMarket Potential0"/>
    <x v="2"/>
    <x v="1"/>
    <x v="1"/>
    <x v="8"/>
    <x v="0"/>
    <n v="0"/>
    <n v="0"/>
    <n v="0"/>
    <n v="0"/>
    <n v="0"/>
    <n v="0"/>
    <n v="0"/>
    <n v="0"/>
    <n v="0"/>
    <n v="0"/>
    <n v="0"/>
    <n v="0"/>
    <n v="0"/>
    <n v="0"/>
    <n v="0"/>
    <n v="0"/>
    <n v="0"/>
    <n v="0"/>
    <n v="0"/>
    <n v="0"/>
    <n v="0"/>
    <n v="0"/>
    <n v="0"/>
    <n v="0"/>
    <n v="0"/>
    <n v="0"/>
    <n v="0"/>
    <n v="0"/>
  </r>
  <r>
    <s v="ORCommercialThird Party ContractsProgram Annual CostsMarket Potential0"/>
    <x v="2"/>
    <x v="1"/>
    <x v="1"/>
    <x v="9"/>
    <x v="0"/>
    <n v="0"/>
    <n v="0"/>
    <n v="0"/>
    <n v="0"/>
    <n v="0"/>
    <n v="0"/>
    <n v="0"/>
    <n v="0"/>
    <n v="0"/>
    <n v="0"/>
    <n v="0"/>
    <n v="0"/>
    <n v="0"/>
    <n v="0"/>
    <n v="0"/>
    <n v="0"/>
    <n v="0"/>
    <n v="0"/>
    <n v="0"/>
    <n v="0"/>
    <n v="0"/>
    <n v="0"/>
    <n v="0"/>
    <n v="0"/>
    <n v="0"/>
    <n v="0"/>
    <n v="0"/>
    <n v="0"/>
  </r>
  <r>
    <s v="ORIndustrialThird Party ContractsParticipantsMarket Potential0"/>
    <x v="2"/>
    <x v="2"/>
    <x v="1"/>
    <x v="0"/>
    <x v="0"/>
    <n v="0"/>
    <n v="0"/>
    <n v="0"/>
    <n v="1.6155144843749998"/>
    <n v="2.5848231749999999"/>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n v="3.2310289687499996"/>
  </r>
  <r>
    <s v="ORIndustrialThird Party ContractsNew ParticipantsMarket Potential0"/>
    <x v="2"/>
    <x v="2"/>
    <x v="1"/>
    <x v="1"/>
    <x v="0"/>
    <n v="0"/>
    <n v="0"/>
    <n v="0"/>
    <n v="1.6155144843749998"/>
    <n v="0.96930869062500014"/>
    <n v="0.64620579374999965"/>
    <n v="0"/>
    <n v="0"/>
    <n v="0"/>
    <n v="0"/>
    <n v="0"/>
    <n v="0"/>
    <n v="0"/>
    <n v="0"/>
    <n v="0"/>
    <n v="0"/>
    <n v="0"/>
    <n v="0"/>
    <n v="0"/>
    <n v="0"/>
    <n v="0"/>
    <n v="0"/>
    <n v="0"/>
    <n v="0"/>
    <n v="0"/>
    <n v="0"/>
    <n v="0"/>
    <n v="0"/>
  </r>
  <r>
    <s v="ORIndustrialThird Party ContractsSummer Peak Reduction @Meter  (Therms)Market Potential0"/>
    <x v="2"/>
    <x v="2"/>
    <x v="1"/>
    <x v="2"/>
    <x v="0"/>
    <n v="0"/>
    <n v="0"/>
    <n v="0"/>
    <n v="0"/>
    <n v="0"/>
    <n v="0"/>
    <n v="0"/>
    <n v="0"/>
    <n v="0"/>
    <n v="0"/>
    <n v="0"/>
    <n v="0"/>
    <n v="0"/>
    <n v="0"/>
    <n v="0"/>
    <n v="0"/>
    <n v="0"/>
    <n v="0"/>
    <n v="0"/>
    <n v="0"/>
    <n v="0"/>
    <n v="0"/>
    <n v="0"/>
    <n v="0"/>
    <n v="0"/>
    <n v="0"/>
    <n v="0"/>
    <n v="0"/>
  </r>
  <r>
    <s v="ORIndustrialThird Party ContractsSummer Peak Reduction @Generation (Therms)Market Potential0"/>
    <x v="2"/>
    <x v="2"/>
    <x v="1"/>
    <x v="3"/>
    <x v="0"/>
    <n v="0"/>
    <n v="0"/>
    <n v="0"/>
    <n v="0"/>
    <n v="0"/>
    <n v="0"/>
    <n v="0"/>
    <n v="0"/>
    <n v="0"/>
    <n v="0"/>
    <n v="0"/>
    <n v="0"/>
    <n v="0"/>
    <n v="0"/>
    <n v="0"/>
    <n v="0"/>
    <n v="0"/>
    <n v="0"/>
    <n v="0"/>
    <n v="0"/>
    <n v="0"/>
    <n v="0"/>
    <n v="0"/>
    <n v="0"/>
    <n v="0"/>
    <n v="0"/>
    <n v="0"/>
    <n v="0"/>
  </r>
  <r>
    <s v="ORIndustrialThird Party ContractsWinter Peak Reduction @Meter  (Therms)Market Potential0"/>
    <x v="2"/>
    <x v="2"/>
    <x v="1"/>
    <x v="4"/>
    <x v="0"/>
    <n v="0"/>
    <n v="0"/>
    <n v="0"/>
    <n v="2.1257222395003583"/>
    <n v="3.4113605282696948"/>
    <n v="4.2764135562254975"/>
    <n v="4.2959097646457556"/>
    <n v="4.3154948564580824"/>
    <n v="4.3351692368826749"/>
    <n v="4.3549333129871277"/>
    <n v="4.3747874936948659"/>
    <n v="4.394732189793598"/>
    <n v="4.4147678139438167"/>
    <n v="4.4348947806873396"/>
    <n v="4.4551135064558816"/>
    <n v="4.4754244095796736"/>
    <n v="4.4958279102961232"/>
    <n v="4.5163244307584964"/>
    <n v="4.5369143950446666"/>
    <n v="4.5575982291658761"/>
    <n v="4.578376361075561"/>
    <n v="4.5992492206781987"/>
    <n v="4.6202172398382073"/>
    <n v="4.641280852388876"/>
    <n v="4.6624404941413431"/>
    <n v="4.683696602893618"/>
    <n v="4.7050496184396335"/>
    <n v="4.7264999825783445"/>
  </r>
  <r>
    <s v="ORIndustrialThird Party ContractsWinter Peak Reduction @Generation (Therms)Market Potential0"/>
    <x v="2"/>
    <x v="2"/>
    <x v="1"/>
    <x v="5"/>
    <x v="0"/>
    <n v="0"/>
    <n v="0"/>
    <n v="0"/>
    <n v="2.1398452179387544"/>
    <n v="3.4340250938893648"/>
    <n v="4.3048254038911793"/>
    <n v="4.3244511421841709"/>
    <n v="4.3441663543971032"/>
    <n v="4.3639714484423946"/>
    <n v="4.3838668340921361"/>
    <n v="4.4038529229865775"/>
    <n v="4.42393012864264"/>
    <n v="4.4440988664624692"/>
    <n v="4.4643595537420371"/>
    <n v="4.484712609679768"/>
    <n v="4.5051584553852164"/>
    <n v="4.5256975138877831"/>
    <n v="4.5463302101454568"/>
    <n v="4.5670569710536206"/>
    <n v="4.5878782254538715"/>
    <n v="4.6087944041429045"/>
    <n v="4.6298059398814164"/>
    <n v="4.6509132674030678"/>
    <n v="4.6721168234234716"/>
    <n v="4.6934170466492287"/>
    <n v="4.7148143777870128"/>
    <n v="4.7363092595526819"/>
    <n v="4.7579021366804355"/>
  </r>
  <r>
    <s v="ORIndustrialThird Party ContractsIncentive CostsMarket Potential0"/>
    <x v="2"/>
    <x v="2"/>
    <x v="1"/>
    <x v="6"/>
    <x v="0"/>
    <n v="0"/>
    <n v="0"/>
    <n v="0"/>
    <n v="91444.76"/>
    <n v="91545.04"/>
    <n v="91612.25"/>
    <n v="91613.13"/>
    <n v="91614.01"/>
    <n v="91614.89"/>
    <n v="91615.78"/>
    <n v="91616.68"/>
    <n v="91617.57"/>
    <n v="91618.48"/>
    <n v="91619.38"/>
    <n v="91620.29"/>
    <n v="91621.21"/>
    <n v="91622.12"/>
    <n v="91623.05"/>
    <n v="91623.97"/>
    <n v="91624.9"/>
    <n v="91625.84"/>
    <n v="91626.78"/>
    <n v="91627.72"/>
    <n v="91628.67"/>
    <n v="91629.62"/>
    <n v="91630.58"/>
    <n v="91631.54"/>
    <n v="91632.5"/>
  </r>
  <r>
    <s v="ORIndustrialThird Party ContractsNon-Incentive CostsMarket Potential0"/>
    <x v="2"/>
    <x v="2"/>
    <x v="1"/>
    <x v="7"/>
    <x v="0"/>
    <n v="0"/>
    <n v="0"/>
    <n v="0"/>
    <n v="16825.09"/>
    <n v="16825.09"/>
    <n v="16825.09"/>
    <n v="16825.09"/>
    <n v="16825.09"/>
    <n v="16825.09"/>
    <n v="16825.09"/>
    <n v="16825.09"/>
    <n v="16825.09"/>
    <n v="16825.09"/>
    <n v="16825.09"/>
    <n v="16825.09"/>
    <n v="16825.09"/>
    <n v="16825.09"/>
    <n v="16825.09"/>
    <n v="16825.09"/>
    <n v="16825.09"/>
    <n v="16825.09"/>
    <n v="16825.09"/>
    <n v="16825.09"/>
    <n v="16825.09"/>
    <n v="16825.09"/>
    <n v="16825.09"/>
    <n v="16825.09"/>
    <n v="16825.09"/>
  </r>
  <r>
    <s v="ORIndustrialThird Party ContractsProgram Annual BenefitsMarket Potential0"/>
    <x v="2"/>
    <x v="2"/>
    <x v="1"/>
    <x v="8"/>
    <x v="0"/>
    <n v="0"/>
    <n v="0"/>
    <n v="0"/>
    <n v="862.36"/>
    <n v="1383.91"/>
    <n v="1734.84"/>
    <n v="1742.75"/>
    <n v="1789.8"/>
    <n v="1331.01"/>
    <n v="1179.26"/>
    <n v="2496.98"/>
    <n v="2636.66"/>
    <n v="2790.89"/>
    <n v="2968.8"/>
    <n v="3143.78"/>
    <n v="3203.17"/>
    <n v="3475.74"/>
    <n v="3677.98"/>
    <n v="3854.6"/>
    <n v="4060.27"/>
    <n v="4406.01"/>
    <n v="4444.6099999999997"/>
    <n v="4604.3999999999996"/>
    <n v="4802.9399999999996"/>
    <n v="5026.6499999999996"/>
    <n v="5308.88"/>
    <n v="5536.75"/>
    <n v="5780.85"/>
  </r>
  <r>
    <s v="ORIndustrialThird Party ContractsProgram Annual CostsMarket Potential0"/>
    <x v="2"/>
    <x v="2"/>
    <x v="1"/>
    <x v="9"/>
    <x v="0"/>
    <n v="0"/>
    <n v="0"/>
    <n v="0"/>
    <n v="108269.85"/>
    <n v="108370.13"/>
    <n v="108437.34"/>
    <n v="108438.22"/>
    <n v="108439.1"/>
    <n v="108439.99"/>
    <n v="108440.88"/>
    <n v="108441.77"/>
    <n v="108442.67"/>
    <n v="108443.57"/>
    <n v="108444.47"/>
    <n v="108445.38"/>
    <n v="108446.3"/>
    <n v="108447.22"/>
    <n v="108448.14"/>
    <n v="108449.06"/>
    <n v="108450"/>
    <n v="108450.93"/>
    <n v="108451.87"/>
    <n v="108452.81"/>
    <n v="108453.75999999999"/>
    <n v="108454.71"/>
    <n v="108455.67"/>
    <n v="108456.63"/>
    <n v="108457.60000000001"/>
  </r>
  <r>
    <s v="ORResidentialBehavioralParticipantsMarket Potential0"/>
    <x v="2"/>
    <x v="0"/>
    <x v="2"/>
    <x v="0"/>
    <x v="0"/>
    <n v="0"/>
    <n v="0"/>
    <n v="0"/>
    <n v="0"/>
    <n v="0"/>
    <n v="0"/>
    <n v="0"/>
    <n v="0"/>
    <n v="0"/>
    <n v="0"/>
    <n v="0"/>
    <n v="0"/>
    <n v="0"/>
    <n v="0"/>
    <n v="0"/>
    <n v="0"/>
    <n v="0"/>
    <n v="0"/>
    <n v="0"/>
    <n v="0"/>
    <n v="0"/>
    <n v="0"/>
    <n v="0"/>
    <n v="0"/>
    <n v="0"/>
    <n v="0"/>
    <n v="0"/>
    <n v="0"/>
  </r>
  <r>
    <s v="ORResidentialBehavioralNew ParticipantsMarket Potential0"/>
    <x v="2"/>
    <x v="0"/>
    <x v="2"/>
    <x v="1"/>
    <x v="0"/>
    <n v="0"/>
    <n v="0"/>
    <n v="0"/>
    <n v="0"/>
    <n v="0"/>
    <n v="0"/>
    <n v="0"/>
    <n v="0"/>
    <n v="0"/>
    <n v="0"/>
    <n v="0"/>
    <n v="0"/>
    <n v="0"/>
    <n v="0"/>
    <n v="0"/>
    <n v="0"/>
    <n v="0"/>
    <n v="0"/>
    <n v="0"/>
    <n v="0"/>
    <n v="0"/>
    <n v="0"/>
    <n v="0"/>
    <n v="0"/>
    <n v="0"/>
    <n v="0"/>
    <n v="0"/>
    <n v="0"/>
  </r>
  <r>
    <s v="ORResidentialBehavioralSummer Peak Reduction @Meter  (Therms)Market Potential0"/>
    <x v="2"/>
    <x v="0"/>
    <x v="2"/>
    <x v="2"/>
    <x v="0"/>
    <n v="0"/>
    <n v="0"/>
    <n v="0"/>
    <n v="0"/>
    <n v="0"/>
    <n v="0"/>
    <n v="0"/>
    <n v="0"/>
    <n v="0"/>
    <n v="0"/>
    <n v="0"/>
    <n v="0"/>
    <n v="0"/>
    <n v="0"/>
    <n v="0"/>
    <n v="0"/>
    <n v="0"/>
    <n v="0"/>
    <n v="0"/>
    <n v="0"/>
    <n v="0"/>
    <n v="0"/>
    <n v="0"/>
    <n v="0"/>
    <n v="0"/>
    <n v="0"/>
    <n v="0"/>
    <n v="0"/>
  </r>
  <r>
    <s v="ORResidentialBehavioralSummer Peak Reduction @Generation (Therms)Market Potential0"/>
    <x v="2"/>
    <x v="0"/>
    <x v="2"/>
    <x v="3"/>
    <x v="0"/>
    <n v="0"/>
    <n v="0"/>
    <n v="0"/>
    <n v="0"/>
    <n v="0"/>
    <n v="0"/>
    <n v="0"/>
    <n v="0"/>
    <n v="0"/>
    <n v="0"/>
    <n v="0"/>
    <n v="0"/>
    <n v="0"/>
    <n v="0"/>
    <n v="0"/>
    <n v="0"/>
    <n v="0"/>
    <n v="0"/>
    <n v="0"/>
    <n v="0"/>
    <n v="0"/>
    <n v="0"/>
    <n v="0"/>
    <n v="0"/>
    <n v="0"/>
    <n v="0"/>
    <n v="0"/>
    <n v="0"/>
  </r>
  <r>
    <s v="ORResidentialBehavioralWinter Peak Reduction @Meter  (Therms)Market Potential0"/>
    <x v="2"/>
    <x v="0"/>
    <x v="2"/>
    <x v="4"/>
    <x v="0"/>
    <n v="0"/>
    <n v="0"/>
    <n v="0"/>
    <n v="0"/>
    <n v="0"/>
    <n v="0"/>
    <n v="0"/>
    <n v="0"/>
    <n v="0"/>
    <n v="0"/>
    <n v="0"/>
    <n v="0"/>
    <n v="0"/>
    <n v="0"/>
    <n v="0"/>
    <n v="0"/>
    <n v="0"/>
    <n v="0"/>
    <n v="0"/>
    <n v="0"/>
    <n v="0"/>
    <n v="0"/>
    <n v="0"/>
    <n v="0"/>
    <n v="0"/>
    <n v="0"/>
    <n v="0"/>
    <n v="0"/>
  </r>
  <r>
    <s v="ORResidentialBehavioralWinter Peak Reduction @Generation (Therms)Market Potential0"/>
    <x v="2"/>
    <x v="0"/>
    <x v="2"/>
    <x v="5"/>
    <x v="0"/>
    <n v="0"/>
    <n v="0"/>
    <n v="0"/>
    <n v="0"/>
    <n v="0"/>
    <n v="0"/>
    <n v="0"/>
    <n v="0"/>
    <n v="0"/>
    <n v="0"/>
    <n v="0"/>
    <n v="0"/>
    <n v="0"/>
    <n v="0"/>
    <n v="0"/>
    <n v="0"/>
    <n v="0"/>
    <n v="0"/>
    <n v="0"/>
    <n v="0"/>
    <n v="0"/>
    <n v="0"/>
    <n v="0"/>
    <n v="0"/>
    <n v="0"/>
    <n v="0"/>
    <n v="0"/>
    <n v="0"/>
  </r>
  <r>
    <s v="ORResidentialBehavioralIncentive CostsMarket Potential0"/>
    <x v="2"/>
    <x v="0"/>
    <x v="2"/>
    <x v="6"/>
    <x v="0"/>
    <n v="0"/>
    <n v="0"/>
    <n v="0"/>
    <n v="0"/>
    <n v="0"/>
    <n v="0"/>
    <n v="0"/>
    <n v="0"/>
    <n v="0"/>
    <n v="0"/>
    <n v="0"/>
    <n v="0"/>
    <n v="0"/>
    <n v="0"/>
    <n v="0"/>
    <n v="0"/>
    <n v="0"/>
    <n v="0"/>
    <n v="0"/>
    <n v="0"/>
    <n v="0"/>
    <n v="0"/>
    <n v="0"/>
    <n v="0"/>
    <n v="0"/>
    <n v="0"/>
    <n v="0"/>
    <n v="0"/>
  </r>
  <r>
    <s v="ORResidentialBehavioralNon-Incentive CostsMarket Potential0"/>
    <x v="2"/>
    <x v="0"/>
    <x v="2"/>
    <x v="7"/>
    <x v="0"/>
    <n v="0"/>
    <n v="0"/>
    <n v="0"/>
    <n v="0"/>
    <n v="0"/>
    <n v="0"/>
    <n v="0"/>
    <n v="0"/>
    <n v="0"/>
    <n v="0"/>
    <n v="0"/>
    <n v="0"/>
    <n v="0"/>
    <n v="0"/>
    <n v="0"/>
    <n v="0"/>
    <n v="0"/>
    <n v="0"/>
    <n v="0"/>
    <n v="0"/>
    <n v="0"/>
    <n v="0"/>
    <n v="0"/>
    <n v="0"/>
    <n v="0"/>
    <n v="0"/>
    <n v="0"/>
    <n v="0"/>
  </r>
  <r>
    <s v="ORResidentialBehavioralProgram Annual BenefitsMarket Potential0"/>
    <x v="2"/>
    <x v="0"/>
    <x v="2"/>
    <x v="8"/>
    <x v="0"/>
    <n v="0"/>
    <n v="0"/>
    <n v="0"/>
    <n v="0"/>
    <n v="0"/>
    <n v="0"/>
    <n v="0"/>
    <n v="0"/>
    <n v="0"/>
    <n v="0"/>
    <n v="0"/>
    <n v="0"/>
    <n v="0"/>
    <n v="0"/>
    <n v="0"/>
    <n v="0"/>
    <n v="0"/>
    <n v="0"/>
    <n v="0"/>
    <n v="0"/>
    <n v="0"/>
    <n v="0"/>
    <n v="0"/>
    <n v="0"/>
    <n v="0"/>
    <n v="0"/>
    <n v="0"/>
    <n v="0"/>
  </r>
  <r>
    <s v="ORResidentialBehavioralProgram Annual CostsMarket Potential0"/>
    <x v="2"/>
    <x v="0"/>
    <x v="2"/>
    <x v="9"/>
    <x v="0"/>
    <n v="0"/>
    <n v="0"/>
    <n v="0"/>
    <n v="0"/>
    <n v="0"/>
    <n v="0"/>
    <n v="0"/>
    <n v="0"/>
    <n v="0"/>
    <n v="0"/>
    <n v="0"/>
    <n v="0"/>
    <n v="0"/>
    <n v="0"/>
    <n v="0"/>
    <n v="0"/>
    <n v="0"/>
    <n v="0"/>
    <n v="0"/>
    <n v="0"/>
    <n v="0"/>
    <n v="0"/>
    <n v="0"/>
    <n v="0"/>
    <n v="0"/>
    <n v="0"/>
    <n v="0"/>
    <n v="0"/>
  </r>
  <r>
    <s v="ORCommercialBehavioralParticipantsMarket Potential0"/>
    <x v="2"/>
    <x v="1"/>
    <x v="2"/>
    <x v="0"/>
    <x v="0"/>
    <n v="0"/>
    <n v="0"/>
    <n v="0"/>
    <n v="0"/>
    <n v="0"/>
    <n v="0"/>
    <n v="0"/>
    <n v="0"/>
    <n v="0"/>
    <n v="0"/>
    <n v="0"/>
    <n v="0"/>
    <n v="0"/>
    <n v="0"/>
    <n v="0"/>
    <n v="0"/>
    <n v="0"/>
    <n v="0"/>
    <n v="0"/>
    <n v="0"/>
    <n v="0"/>
    <n v="0"/>
    <n v="0"/>
    <n v="0"/>
    <n v="0"/>
    <n v="0"/>
    <n v="0"/>
    <n v="0"/>
  </r>
  <r>
    <s v="ORCommercialBehavioralNew ParticipantsMarket Potential0"/>
    <x v="2"/>
    <x v="1"/>
    <x v="2"/>
    <x v="1"/>
    <x v="0"/>
    <n v="0"/>
    <n v="0"/>
    <n v="0"/>
    <n v="0"/>
    <n v="0"/>
    <n v="0"/>
    <n v="0"/>
    <n v="0"/>
    <n v="0"/>
    <n v="0"/>
    <n v="0"/>
    <n v="0"/>
    <n v="0"/>
    <n v="0"/>
    <n v="0"/>
    <n v="0"/>
    <n v="0"/>
    <n v="0"/>
    <n v="0"/>
    <n v="0"/>
    <n v="0"/>
    <n v="0"/>
    <n v="0"/>
    <n v="0"/>
    <n v="0"/>
    <n v="0"/>
    <n v="0"/>
    <n v="0"/>
  </r>
  <r>
    <s v="ORCommercialBehavioralSummer Peak Reduction @Meter  (Therms)Market Potential0"/>
    <x v="2"/>
    <x v="1"/>
    <x v="2"/>
    <x v="2"/>
    <x v="0"/>
    <n v="0"/>
    <n v="0"/>
    <n v="0"/>
    <n v="0"/>
    <n v="0"/>
    <n v="0"/>
    <n v="0"/>
    <n v="0"/>
    <n v="0"/>
    <n v="0"/>
    <n v="0"/>
    <n v="0"/>
    <n v="0"/>
    <n v="0"/>
    <n v="0"/>
    <n v="0"/>
    <n v="0"/>
    <n v="0"/>
    <n v="0"/>
    <n v="0"/>
    <n v="0"/>
    <n v="0"/>
    <n v="0"/>
    <n v="0"/>
    <n v="0"/>
    <n v="0"/>
    <n v="0"/>
    <n v="0"/>
  </r>
  <r>
    <s v="ORCommercialBehavioralSummer Peak Reduction @Generation (Therms)Market Potential0"/>
    <x v="2"/>
    <x v="1"/>
    <x v="2"/>
    <x v="3"/>
    <x v="0"/>
    <n v="0"/>
    <n v="0"/>
    <n v="0"/>
    <n v="0"/>
    <n v="0"/>
    <n v="0"/>
    <n v="0"/>
    <n v="0"/>
    <n v="0"/>
    <n v="0"/>
    <n v="0"/>
    <n v="0"/>
    <n v="0"/>
    <n v="0"/>
    <n v="0"/>
    <n v="0"/>
    <n v="0"/>
    <n v="0"/>
    <n v="0"/>
    <n v="0"/>
    <n v="0"/>
    <n v="0"/>
    <n v="0"/>
    <n v="0"/>
    <n v="0"/>
    <n v="0"/>
    <n v="0"/>
    <n v="0"/>
  </r>
  <r>
    <s v="ORCommercialBehavioralWinter Peak Reduction @Meter  (Therms)Market Potential0"/>
    <x v="2"/>
    <x v="1"/>
    <x v="2"/>
    <x v="4"/>
    <x v="0"/>
    <n v="0"/>
    <n v="0"/>
    <n v="0"/>
    <n v="0"/>
    <n v="0"/>
    <n v="0"/>
    <n v="0"/>
    <n v="0"/>
    <n v="0"/>
    <n v="0"/>
    <n v="0"/>
    <n v="0"/>
    <n v="0"/>
    <n v="0"/>
    <n v="0"/>
    <n v="0"/>
    <n v="0"/>
    <n v="0"/>
    <n v="0"/>
    <n v="0"/>
    <n v="0"/>
    <n v="0"/>
    <n v="0"/>
    <n v="0"/>
    <n v="0"/>
    <n v="0"/>
    <n v="0"/>
    <n v="0"/>
  </r>
  <r>
    <s v="ORCommercialBehavioralWinter Peak Reduction @Generation (Therms)Market Potential0"/>
    <x v="2"/>
    <x v="1"/>
    <x v="2"/>
    <x v="5"/>
    <x v="0"/>
    <n v="0"/>
    <n v="0"/>
    <n v="0"/>
    <n v="0"/>
    <n v="0"/>
    <n v="0"/>
    <n v="0"/>
    <n v="0"/>
    <n v="0"/>
    <n v="0"/>
    <n v="0"/>
    <n v="0"/>
    <n v="0"/>
    <n v="0"/>
    <n v="0"/>
    <n v="0"/>
    <n v="0"/>
    <n v="0"/>
    <n v="0"/>
    <n v="0"/>
    <n v="0"/>
    <n v="0"/>
    <n v="0"/>
    <n v="0"/>
    <n v="0"/>
    <n v="0"/>
    <n v="0"/>
    <n v="0"/>
  </r>
  <r>
    <s v="ORCommercialBehavioralIncentive CostsMarket Potential0"/>
    <x v="2"/>
    <x v="1"/>
    <x v="2"/>
    <x v="6"/>
    <x v="0"/>
    <n v="0"/>
    <n v="0"/>
    <n v="0"/>
    <n v="0"/>
    <n v="0"/>
    <n v="0"/>
    <n v="0"/>
    <n v="0"/>
    <n v="0"/>
    <n v="0"/>
    <n v="0"/>
    <n v="0"/>
    <n v="0"/>
    <n v="0"/>
    <n v="0"/>
    <n v="0"/>
    <n v="0"/>
    <n v="0"/>
    <n v="0"/>
    <n v="0"/>
    <n v="0"/>
    <n v="0"/>
    <n v="0"/>
    <n v="0"/>
    <n v="0"/>
    <n v="0"/>
    <n v="0"/>
    <n v="0"/>
  </r>
  <r>
    <s v="ORCommercialBehavioralNon-Incentive CostsMarket Potential0"/>
    <x v="2"/>
    <x v="1"/>
    <x v="2"/>
    <x v="7"/>
    <x v="0"/>
    <n v="0"/>
    <n v="0"/>
    <n v="0"/>
    <n v="0"/>
    <n v="0"/>
    <n v="0"/>
    <n v="0"/>
    <n v="0"/>
    <n v="0"/>
    <n v="0"/>
    <n v="0"/>
    <n v="0"/>
    <n v="0"/>
    <n v="0"/>
    <n v="0"/>
    <n v="0"/>
    <n v="0"/>
    <n v="0"/>
    <n v="0"/>
    <n v="0"/>
    <n v="0"/>
    <n v="0"/>
    <n v="0"/>
    <n v="0"/>
    <n v="0"/>
    <n v="0"/>
    <n v="0"/>
    <n v="0"/>
  </r>
  <r>
    <s v="ORCommercialBehavioralProgram Annual BenefitsMarket Potential0"/>
    <x v="2"/>
    <x v="1"/>
    <x v="2"/>
    <x v="8"/>
    <x v="0"/>
    <n v="0"/>
    <n v="0"/>
    <n v="0"/>
    <n v="0"/>
    <n v="0"/>
    <n v="0"/>
    <n v="0"/>
    <n v="0"/>
    <n v="0"/>
    <n v="0"/>
    <n v="0"/>
    <n v="0"/>
    <n v="0"/>
    <n v="0"/>
    <n v="0"/>
    <n v="0"/>
    <n v="0"/>
    <n v="0"/>
    <n v="0"/>
    <n v="0"/>
    <n v="0"/>
    <n v="0"/>
    <n v="0"/>
    <n v="0"/>
    <n v="0"/>
    <n v="0"/>
    <n v="0"/>
    <n v="0"/>
  </r>
  <r>
    <s v="ORCommercialBehavioralProgram Annual CostsMarket Potential0"/>
    <x v="2"/>
    <x v="1"/>
    <x v="2"/>
    <x v="9"/>
    <x v="0"/>
    <n v="0"/>
    <n v="0"/>
    <n v="0"/>
    <n v="0"/>
    <n v="0"/>
    <n v="0"/>
    <n v="0"/>
    <n v="0"/>
    <n v="0"/>
    <n v="0"/>
    <n v="0"/>
    <n v="0"/>
    <n v="0"/>
    <n v="0"/>
    <n v="0"/>
    <n v="0"/>
    <n v="0"/>
    <n v="0"/>
    <n v="0"/>
    <n v="0"/>
    <n v="0"/>
    <n v="0"/>
    <n v="0"/>
    <n v="0"/>
    <n v="0"/>
    <n v="0"/>
    <n v="0"/>
    <n v="0"/>
  </r>
  <r>
    <s v="ORResidentialTime-of-UseParticipantsMarket Potential0"/>
    <x v="2"/>
    <x v="0"/>
    <x v="3"/>
    <x v="0"/>
    <x v="0"/>
    <n v="0"/>
    <n v="0"/>
    <n v="0"/>
    <n v="0"/>
    <n v="0"/>
    <n v="0"/>
    <n v="0"/>
    <n v="0"/>
    <n v="0"/>
    <n v="0"/>
    <n v="0"/>
    <n v="0"/>
    <n v="0"/>
    <n v="0"/>
    <n v="0"/>
    <n v="0"/>
    <n v="0"/>
    <n v="0"/>
    <n v="0"/>
    <n v="0"/>
    <n v="0"/>
    <n v="0"/>
    <n v="0"/>
    <n v="0"/>
    <n v="0"/>
    <n v="0"/>
    <n v="0"/>
    <n v="0"/>
  </r>
  <r>
    <s v="ORResidentialTime-of-UseNew ParticipantsMarket Potential0"/>
    <x v="2"/>
    <x v="0"/>
    <x v="3"/>
    <x v="1"/>
    <x v="0"/>
    <n v="0"/>
    <n v="0"/>
    <n v="0"/>
    <n v="0"/>
    <n v="0"/>
    <n v="0"/>
    <n v="0"/>
    <n v="0"/>
    <n v="0"/>
    <n v="0"/>
    <n v="0"/>
    <n v="0"/>
    <n v="0"/>
    <n v="0"/>
    <n v="0"/>
    <n v="0"/>
    <n v="0"/>
    <n v="0"/>
    <n v="0"/>
    <n v="0"/>
    <n v="0"/>
    <n v="0"/>
    <n v="0"/>
    <n v="0"/>
    <n v="0"/>
    <n v="0"/>
    <n v="0"/>
    <n v="0"/>
  </r>
  <r>
    <s v="ORResidentialTime-of-UseSummer Peak Reduction @Meter  (Therms)Market Potential0"/>
    <x v="2"/>
    <x v="0"/>
    <x v="3"/>
    <x v="2"/>
    <x v="0"/>
    <n v="0"/>
    <n v="0"/>
    <n v="0"/>
    <n v="0"/>
    <n v="0"/>
    <n v="0"/>
    <n v="0"/>
    <n v="0"/>
    <n v="0"/>
    <n v="0"/>
    <n v="0"/>
    <n v="0"/>
    <n v="0"/>
    <n v="0"/>
    <n v="0"/>
    <n v="0"/>
    <n v="0"/>
    <n v="0"/>
    <n v="0"/>
    <n v="0"/>
    <n v="0"/>
    <n v="0"/>
    <n v="0"/>
    <n v="0"/>
    <n v="0"/>
    <n v="0"/>
    <n v="0"/>
    <n v="0"/>
  </r>
  <r>
    <s v="ORResidentialTime-of-UseSummer Peak Reduction @Generation (Therms)Market Potential0"/>
    <x v="2"/>
    <x v="0"/>
    <x v="3"/>
    <x v="3"/>
    <x v="0"/>
    <n v="0"/>
    <n v="0"/>
    <n v="0"/>
    <n v="0"/>
    <n v="0"/>
    <n v="0"/>
    <n v="0"/>
    <n v="0"/>
    <n v="0"/>
    <n v="0"/>
    <n v="0"/>
    <n v="0"/>
    <n v="0"/>
    <n v="0"/>
    <n v="0"/>
    <n v="0"/>
    <n v="0"/>
    <n v="0"/>
    <n v="0"/>
    <n v="0"/>
    <n v="0"/>
    <n v="0"/>
    <n v="0"/>
    <n v="0"/>
    <n v="0"/>
    <n v="0"/>
    <n v="0"/>
    <n v="0"/>
  </r>
  <r>
    <s v="ORResidentialTime-of-UseWinter Peak Reduction @Meter  (Therms)Market Potential0"/>
    <x v="2"/>
    <x v="0"/>
    <x v="3"/>
    <x v="4"/>
    <x v="0"/>
    <n v="0"/>
    <n v="0"/>
    <n v="0"/>
    <n v="0"/>
    <n v="0"/>
    <n v="0"/>
    <n v="0"/>
    <n v="0"/>
    <n v="0"/>
    <n v="0"/>
    <n v="0"/>
    <n v="0"/>
    <n v="0"/>
    <n v="0"/>
    <n v="0"/>
    <n v="0"/>
    <n v="0"/>
    <n v="0"/>
    <n v="0"/>
    <n v="0"/>
    <n v="0"/>
    <n v="0"/>
    <n v="0"/>
    <n v="0"/>
    <n v="0"/>
    <n v="0"/>
    <n v="0"/>
    <n v="0"/>
  </r>
  <r>
    <s v="ORResidentialTime-of-UseWinter Peak Reduction @Generation (Therms)Market Potential0"/>
    <x v="2"/>
    <x v="0"/>
    <x v="3"/>
    <x v="5"/>
    <x v="0"/>
    <n v="0"/>
    <n v="0"/>
    <n v="0"/>
    <n v="0"/>
    <n v="0"/>
    <n v="0"/>
    <n v="0"/>
    <n v="0"/>
    <n v="0"/>
    <n v="0"/>
    <n v="0"/>
    <n v="0"/>
    <n v="0"/>
    <n v="0"/>
    <n v="0"/>
    <n v="0"/>
    <n v="0"/>
    <n v="0"/>
    <n v="0"/>
    <n v="0"/>
    <n v="0"/>
    <n v="0"/>
    <n v="0"/>
    <n v="0"/>
    <n v="0"/>
    <n v="0"/>
    <n v="0"/>
    <n v="0"/>
  </r>
  <r>
    <s v="ORResidentialTime-of-UseIncentive CostsMarket Potential0"/>
    <x v="2"/>
    <x v="0"/>
    <x v="3"/>
    <x v="6"/>
    <x v="0"/>
    <n v="0"/>
    <n v="0"/>
    <n v="0"/>
    <n v="0"/>
    <n v="0"/>
    <n v="0"/>
    <n v="0"/>
    <n v="0"/>
    <n v="0"/>
    <n v="0"/>
    <n v="0"/>
    <n v="0"/>
    <n v="0"/>
    <n v="0"/>
    <n v="0"/>
    <n v="0"/>
    <n v="0"/>
    <n v="0"/>
    <n v="0"/>
    <n v="0"/>
    <n v="0"/>
    <n v="0"/>
    <n v="0"/>
    <n v="0"/>
    <n v="0"/>
    <n v="0"/>
    <n v="0"/>
    <n v="0"/>
  </r>
  <r>
    <s v="ORResidentialTime-of-UseNon-Incentive CostsMarket Potential0"/>
    <x v="2"/>
    <x v="0"/>
    <x v="3"/>
    <x v="7"/>
    <x v="0"/>
    <n v="0"/>
    <n v="0"/>
    <n v="0"/>
    <n v="0"/>
    <n v="0"/>
    <n v="0"/>
    <n v="0"/>
    <n v="0"/>
    <n v="0"/>
    <n v="0"/>
    <n v="0"/>
    <n v="0"/>
    <n v="0"/>
    <n v="0"/>
    <n v="0"/>
    <n v="0"/>
    <n v="0"/>
    <n v="0"/>
    <n v="0"/>
    <n v="0"/>
    <n v="0"/>
    <n v="0"/>
    <n v="0"/>
    <n v="0"/>
    <n v="0"/>
    <n v="0"/>
    <n v="0"/>
    <n v="0"/>
  </r>
  <r>
    <s v="ORResidentialTime-of-UseProgram Annual BenefitsMarket Potential0"/>
    <x v="2"/>
    <x v="0"/>
    <x v="3"/>
    <x v="8"/>
    <x v="0"/>
    <n v="0"/>
    <n v="0"/>
    <n v="0"/>
    <n v="0"/>
    <n v="0"/>
    <n v="0"/>
    <n v="0"/>
    <n v="0"/>
    <n v="0"/>
    <n v="0"/>
    <n v="0"/>
    <n v="0"/>
    <n v="0"/>
    <n v="0"/>
    <n v="0"/>
    <n v="0"/>
    <n v="0"/>
    <n v="0"/>
    <n v="0"/>
    <n v="0"/>
    <n v="0"/>
    <n v="0"/>
    <n v="0"/>
    <n v="0"/>
    <n v="0"/>
    <n v="0"/>
    <n v="0"/>
    <n v="0"/>
  </r>
  <r>
    <s v="ORResidentialTime-of-UseProgram Annual CostsMarket Potential0"/>
    <x v="2"/>
    <x v="0"/>
    <x v="3"/>
    <x v="9"/>
    <x v="0"/>
    <n v="0"/>
    <n v="0"/>
    <n v="0"/>
    <n v="0"/>
    <n v="0"/>
    <n v="0"/>
    <n v="0"/>
    <n v="0"/>
    <n v="0"/>
    <n v="0"/>
    <n v="0"/>
    <n v="0"/>
    <n v="0"/>
    <n v="0"/>
    <n v="0"/>
    <n v="0"/>
    <n v="0"/>
    <n v="0"/>
    <n v="0"/>
    <n v="0"/>
    <n v="0"/>
    <n v="0"/>
    <n v="0"/>
    <n v="0"/>
    <n v="0"/>
    <n v="0"/>
    <n v="0"/>
    <n v="0"/>
  </r>
  <r>
    <s v="ORCommercialTime-of-UseParticipantsMarket Potential0"/>
    <x v="2"/>
    <x v="1"/>
    <x v="3"/>
    <x v="0"/>
    <x v="0"/>
    <n v="0"/>
    <n v="0"/>
    <n v="0"/>
    <n v="0"/>
    <n v="0"/>
    <n v="0"/>
    <n v="0"/>
    <n v="0"/>
    <n v="0"/>
    <n v="0"/>
    <n v="0"/>
    <n v="0"/>
    <n v="0"/>
    <n v="0"/>
    <n v="0"/>
    <n v="0"/>
    <n v="0"/>
    <n v="0"/>
    <n v="0"/>
    <n v="0"/>
    <n v="0"/>
    <n v="0"/>
    <n v="0"/>
    <n v="0"/>
    <n v="0"/>
    <n v="0"/>
    <n v="0"/>
    <n v="0"/>
  </r>
  <r>
    <s v="ORCommercialTime-of-UseNew ParticipantsMarket Potential0"/>
    <x v="2"/>
    <x v="1"/>
    <x v="3"/>
    <x v="1"/>
    <x v="0"/>
    <n v="0"/>
    <n v="0"/>
    <n v="0"/>
    <n v="0"/>
    <n v="0"/>
    <n v="0"/>
    <n v="0"/>
    <n v="0"/>
    <n v="0"/>
    <n v="0"/>
    <n v="0"/>
    <n v="0"/>
    <n v="0"/>
    <n v="0"/>
    <n v="0"/>
    <n v="0"/>
    <n v="0"/>
    <n v="0"/>
    <n v="0"/>
    <n v="0"/>
    <n v="0"/>
    <n v="0"/>
    <n v="0"/>
    <n v="0"/>
    <n v="0"/>
    <n v="0"/>
    <n v="0"/>
    <n v="0"/>
  </r>
  <r>
    <s v="ORCommercialTime-of-UseSummer Peak Reduction @Meter  (Therms)Market Potential0"/>
    <x v="2"/>
    <x v="1"/>
    <x v="3"/>
    <x v="2"/>
    <x v="0"/>
    <n v="0"/>
    <n v="0"/>
    <n v="0"/>
    <n v="0"/>
    <n v="0"/>
    <n v="0"/>
    <n v="0"/>
    <n v="0"/>
    <n v="0"/>
    <n v="0"/>
    <n v="0"/>
    <n v="0"/>
    <n v="0"/>
    <n v="0"/>
    <n v="0"/>
    <n v="0"/>
    <n v="0"/>
    <n v="0"/>
    <n v="0"/>
    <n v="0"/>
    <n v="0"/>
    <n v="0"/>
    <n v="0"/>
    <n v="0"/>
    <n v="0"/>
    <n v="0"/>
    <n v="0"/>
    <n v="0"/>
  </r>
  <r>
    <s v="ORCommercialTime-of-UseSummer Peak Reduction @Generation (Therms)Market Potential0"/>
    <x v="2"/>
    <x v="1"/>
    <x v="3"/>
    <x v="3"/>
    <x v="0"/>
    <n v="0"/>
    <n v="0"/>
    <n v="0"/>
    <n v="0"/>
    <n v="0"/>
    <n v="0"/>
    <n v="0"/>
    <n v="0"/>
    <n v="0"/>
    <n v="0"/>
    <n v="0"/>
    <n v="0"/>
    <n v="0"/>
    <n v="0"/>
    <n v="0"/>
    <n v="0"/>
    <n v="0"/>
    <n v="0"/>
    <n v="0"/>
    <n v="0"/>
    <n v="0"/>
    <n v="0"/>
    <n v="0"/>
    <n v="0"/>
    <n v="0"/>
    <n v="0"/>
    <n v="0"/>
    <n v="0"/>
  </r>
  <r>
    <s v="ORCommercialTime-of-UseWinter Peak Reduction @Meter  (Therms)Market Potential0"/>
    <x v="2"/>
    <x v="1"/>
    <x v="3"/>
    <x v="4"/>
    <x v="0"/>
    <n v="0"/>
    <n v="0"/>
    <n v="0"/>
    <n v="0"/>
    <n v="0"/>
    <n v="0"/>
    <n v="0"/>
    <n v="0"/>
    <n v="0"/>
    <n v="0"/>
    <n v="0"/>
    <n v="0"/>
    <n v="0"/>
    <n v="0"/>
    <n v="0"/>
    <n v="0"/>
    <n v="0"/>
    <n v="0"/>
    <n v="0"/>
    <n v="0"/>
    <n v="0"/>
    <n v="0"/>
    <n v="0"/>
    <n v="0"/>
    <n v="0"/>
    <n v="0"/>
    <n v="0"/>
    <n v="0"/>
  </r>
  <r>
    <s v="ORCommercialTime-of-UseWinter Peak Reduction @Generation (Therms)Market Potential0"/>
    <x v="2"/>
    <x v="1"/>
    <x v="3"/>
    <x v="5"/>
    <x v="0"/>
    <n v="0"/>
    <n v="0"/>
    <n v="0"/>
    <n v="0"/>
    <n v="0"/>
    <n v="0"/>
    <n v="0"/>
    <n v="0"/>
    <n v="0"/>
    <n v="0"/>
    <n v="0"/>
    <n v="0"/>
    <n v="0"/>
    <n v="0"/>
    <n v="0"/>
    <n v="0"/>
    <n v="0"/>
    <n v="0"/>
    <n v="0"/>
    <n v="0"/>
    <n v="0"/>
    <n v="0"/>
    <n v="0"/>
    <n v="0"/>
    <n v="0"/>
    <n v="0"/>
    <n v="0"/>
    <n v="0"/>
  </r>
  <r>
    <s v="ORCommercialTime-of-UseIncentive CostsMarket Potential0"/>
    <x v="2"/>
    <x v="1"/>
    <x v="3"/>
    <x v="6"/>
    <x v="0"/>
    <n v="0"/>
    <n v="0"/>
    <n v="0"/>
    <n v="0"/>
    <n v="0"/>
    <n v="0"/>
    <n v="0"/>
    <n v="0"/>
    <n v="0"/>
    <n v="0"/>
    <n v="0"/>
    <n v="0"/>
    <n v="0"/>
    <n v="0"/>
    <n v="0"/>
    <n v="0"/>
    <n v="0"/>
    <n v="0"/>
    <n v="0"/>
    <n v="0"/>
    <n v="0"/>
    <n v="0"/>
    <n v="0"/>
    <n v="0"/>
    <n v="0"/>
    <n v="0"/>
    <n v="0"/>
    <n v="0"/>
  </r>
  <r>
    <s v="ORCommercialTime-of-UseNon-Incentive CostsMarket Potential0"/>
    <x v="2"/>
    <x v="1"/>
    <x v="3"/>
    <x v="7"/>
    <x v="0"/>
    <n v="0"/>
    <n v="0"/>
    <n v="0"/>
    <n v="0"/>
    <n v="0"/>
    <n v="0"/>
    <n v="0"/>
    <n v="0"/>
    <n v="0"/>
    <n v="0"/>
    <n v="0"/>
    <n v="0"/>
    <n v="0"/>
    <n v="0"/>
    <n v="0"/>
    <n v="0"/>
    <n v="0"/>
    <n v="0"/>
    <n v="0"/>
    <n v="0"/>
    <n v="0"/>
    <n v="0"/>
    <n v="0"/>
    <n v="0"/>
    <n v="0"/>
    <n v="0"/>
    <n v="0"/>
    <n v="0"/>
  </r>
  <r>
    <s v="ORCommercialTime-of-UseProgram Annual BenefitsMarket Potential0"/>
    <x v="2"/>
    <x v="1"/>
    <x v="3"/>
    <x v="8"/>
    <x v="0"/>
    <n v="0"/>
    <n v="0"/>
    <n v="0"/>
    <n v="0"/>
    <n v="0"/>
    <n v="0"/>
    <n v="0"/>
    <n v="0"/>
    <n v="0"/>
    <n v="0"/>
    <n v="0"/>
    <n v="0"/>
    <n v="0"/>
    <n v="0"/>
    <n v="0"/>
    <n v="0"/>
    <n v="0"/>
    <n v="0"/>
    <n v="0"/>
    <n v="0"/>
    <n v="0"/>
    <n v="0"/>
    <n v="0"/>
    <n v="0"/>
    <n v="0"/>
    <n v="0"/>
    <n v="0"/>
    <n v="0"/>
  </r>
  <r>
    <s v="ORCommercialTime-of-UseProgram Annual CostsMarket Potential0"/>
    <x v="2"/>
    <x v="1"/>
    <x v="3"/>
    <x v="9"/>
    <x v="0"/>
    <n v="0"/>
    <n v="0"/>
    <n v="0"/>
    <n v="0"/>
    <n v="0"/>
    <n v="0"/>
    <n v="0"/>
    <n v="0"/>
    <n v="0"/>
    <n v="0"/>
    <n v="0"/>
    <n v="0"/>
    <n v="0"/>
    <n v="0"/>
    <n v="0"/>
    <n v="0"/>
    <n v="0"/>
    <n v="0"/>
    <n v="0"/>
    <n v="0"/>
    <n v="0"/>
    <n v="0"/>
    <n v="0"/>
    <n v="0"/>
    <n v="0"/>
    <n v="0"/>
    <n v="0"/>
    <n v="0"/>
  </r>
  <r>
    <s v="ORIndustrialTime-of-UseParticipantsMarket Potential0"/>
    <x v="2"/>
    <x v="2"/>
    <x v="3"/>
    <x v="0"/>
    <x v="0"/>
    <n v="0"/>
    <n v="0"/>
    <n v="0"/>
    <n v="0"/>
    <n v="0"/>
    <n v="0"/>
    <n v="0"/>
    <n v="0"/>
    <n v="0"/>
    <n v="0"/>
    <n v="0"/>
    <n v="0"/>
    <n v="0"/>
    <n v="0"/>
    <n v="0"/>
    <n v="0"/>
    <n v="0"/>
    <n v="0"/>
    <n v="0"/>
    <n v="0"/>
    <n v="0"/>
    <n v="0"/>
    <n v="0"/>
    <n v="0"/>
    <n v="0"/>
    <n v="0"/>
    <n v="0"/>
    <n v="0"/>
  </r>
  <r>
    <s v="ORIndustrialTime-of-UseNew ParticipantsMarket Potential0"/>
    <x v="2"/>
    <x v="2"/>
    <x v="3"/>
    <x v="1"/>
    <x v="0"/>
    <n v="0"/>
    <n v="0"/>
    <n v="0"/>
    <n v="0"/>
    <n v="0"/>
    <n v="0"/>
    <n v="0"/>
    <n v="0"/>
    <n v="0"/>
    <n v="0"/>
    <n v="0"/>
    <n v="0"/>
    <n v="0"/>
    <n v="0"/>
    <n v="0"/>
    <n v="0"/>
    <n v="0"/>
    <n v="0"/>
    <n v="0"/>
    <n v="0"/>
    <n v="0"/>
    <n v="0"/>
    <n v="0"/>
    <n v="0"/>
    <n v="0"/>
    <n v="0"/>
    <n v="0"/>
    <n v="0"/>
  </r>
  <r>
    <s v="ORIndustrialTime-of-UseSummer Peak Reduction @Meter  (Therms)Market Potential0"/>
    <x v="2"/>
    <x v="2"/>
    <x v="3"/>
    <x v="2"/>
    <x v="0"/>
    <n v="0"/>
    <n v="0"/>
    <n v="0"/>
    <n v="0"/>
    <n v="0"/>
    <n v="0"/>
    <n v="0"/>
    <n v="0"/>
    <n v="0"/>
    <n v="0"/>
    <n v="0"/>
    <n v="0"/>
    <n v="0"/>
    <n v="0"/>
    <n v="0"/>
    <n v="0"/>
    <n v="0"/>
    <n v="0"/>
    <n v="0"/>
    <n v="0"/>
    <n v="0"/>
    <n v="0"/>
    <n v="0"/>
    <n v="0"/>
    <n v="0"/>
    <n v="0"/>
    <n v="0"/>
    <n v="0"/>
  </r>
  <r>
    <s v="ORIndustrialTime-of-UseSummer Peak Reduction @Generation (Therms)Market Potential0"/>
    <x v="2"/>
    <x v="2"/>
    <x v="3"/>
    <x v="3"/>
    <x v="0"/>
    <n v="0"/>
    <n v="0"/>
    <n v="0"/>
    <n v="0"/>
    <n v="0"/>
    <n v="0"/>
    <n v="0"/>
    <n v="0"/>
    <n v="0"/>
    <n v="0"/>
    <n v="0"/>
    <n v="0"/>
    <n v="0"/>
    <n v="0"/>
    <n v="0"/>
    <n v="0"/>
    <n v="0"/>
    <n v="0"/>
    <n v="0"/>
    <n v="0"/>
    <n v="0"/>
    <n v="0"/>
    <n v="0"/>
    <n v="0"/>
    <n v="0"/>
    <n v="0"/>
    <n v="0"/>
    <n v="0"/>
  </r>
  <r>
    <s v="ORIndustrialTime-of-UseWinter Peak Reduction @Meter  (Therms)Market Potential0"/>
    <x v="2"/>
    <x v="2"/>
    <x v="3"/>
    <x v="4"/>
    <x v="0"/>
    <n v="0"/>
    <n v="0"/>
    <n v="0"/>
    <n v="0"/>
    <n v="0"/>
    <n v="0"/>
    <n v="0"/>
    <n v="0"/>
    <n v="0"/>
    <n v="0"/>
    <n v="0"/>
    <n v="0"/>
    <n v="0"/>
    <n v="0"/>
    <n v="0"/>
    <n v="0"/>
    <n v="0"/>
    <n v="0"/>
    <n v="0"/>
    <n v="0"/>
    <n v="0"/>
    <n v="0"/>
    <n v="0"/>
    <n v="0"/>
    <n v="0"/>
    <n v="0"/>
    <n v="0"/>
    <n v="0"/>
  </r>
  <r>
    <s v="ORIndustrialTime-of-UseWinter Peak Reduction @Generation (Therms)Market Potential0"/>
    <x v="2"/>
    <x v="2"/>
    <x v="3"/>
    <x v="5"/>
    <x v="0"/>
    <n v="0"/>
    <n v="0"/>
    <n v="0"/>
    <n v="0"/>
    <n v="0"/>
    <n v="0"/>
    <n v="0"/>
    <n v="0"/>
    <n v="0"/>
    <n v="0"/>
    <n v="0"/>
    <n v="0"/>
    <n v="0"/>
    <n v="0"/>
    <n v="0"/>
    <n v="0"/>
    <n v="0"/>
    <n v="0"/>
    <n v="0"/>
    <n v="0"/>
    <n v="0"/>
    <n v="0"/>
    <n v="0"/>
    <n v="0"/>
    <n v="0"/>
    <n v="0"/>
    <n v="0"/>
    <n v="0"/>
  </r>
  <r>
    <s v="ORIndustrialTime-of-UseIncentive CostsMarket Potential0"/>
    <x v="2"/>
    <x v="2"/>
    <x v="3"/>
    <x v="6"/>
    <x v="0"/>
    <n v="0"/>
    <n v="0"/>
    <n v="0"/>
    <n v="0"/>
    <n v="0"/>
    <n v="0"/>
    <n v="0"/>
    <n v="0"/>
    <n v="0"/>
    <n v="0"/>
    <n v="0"/>
    <n v="0"/>
    <n v="0"/>
    <n v="0"/>
    <n v="0"/>
    <n v="0"/>
    <n v="0"/>
    <n v="0"/>
    <n v="0"/>
    <n v="0"/>
    <n v="0"/>
    <n v="0"/>
    <n v="0"/>
    <n v="0"/>
    <n v="0"/>
    <n v="0"/>
    <n v="0"/>
    <n v="0"/>
  </r>
  <r>
    <s v="ORIndustrialTime-of-UseNon-Incentive CostsMarket Potential0"/>
    <x v="2"/>
    <x v="2"/>
    <x v="3"/>
    <x v="7"/>
    <x v="0"/>
    <n v="0"/>
    <n v="0"/>
    <n v="0"/>
    <n v="0"/>
    <n v="0"/>
    <n v="0"/>
    <n v="0"/>
    <n v="0"/>
    <n v="0"/>
    <n v="0"/>
    <n v="0"/>
    <n v="0"/>
    <n v="0"/>
    <n v="0"/>
    <n v="0"/>
    <n v="0"/>
    <n v="0"/>
    <n v="0"/>
    <n v="0"/>
    <n v="0"/>
    <n v="0"/>
    <n v="0"/>
    <n v="0"/>
    <n v="0"/>
    <n v="0"/>
    <n v="0"/>
    <n v="0"/>
    <n v="0"/>
  </r>
  <r>
    <s v="ORIndustrialTime-of-UseProgram Annual BenefitsMarket Potential0"/>
    <x v="2"/>
    <x v="2"/>
    <x v="3"/>
    <x v="8"/>
    <x v="0"/>
    <n v="0"/>
    <n v="0"/>
    <n v="0"/>
    <n v="0"/>
    <n v="0"/>
    <n v="0"/>
    <n v="0"/>
    <n v="0"/>
    <n v="0"/>
    <n v="0"/>
    <n v="0"/>
    <n v="0"/>
    <n v="0"/>
    <n v="0"/>
    <n v="0"/>
    <n v="0"/>
    <n v="0"/>
    <n v="0"/>
    <n v="0"/>
    <n v="0"/>
    <n v="0"/>
    <n v="0"/>
    <n v="0"/>
    <n v="0"/>
    <n v="0"/>
    <n v="0"/>
    <n v="0"/>
    <n v="0"/>
  </r>
  <r>
    <s v="ORIndustrialTime-of-UseProgram Annual CostsMarket Potential0"/>
    <x v="2"/>
    <x v="2"/>
    <x v="3"/>
    <x v="9"/>
    <x v="0"/>
    <n v="0"/>
    <n v="0"/>
    <n v="0"/>
    <n v="0"/>
    <n v="0"/>
    <n v="0"/>
    <n v="0"/>
    <n v="0"/>
    <n v="0"/>
    <n v="0"/>
    <n v="0"/>
    <n v="0"/>
    <n v="0"/>
    <n v="0"/>
    <n v="0"/>
    <n v="0"/>
    <n v="0"/>
    <n v="0"/>
    <n v="0"/>
    <n v="0"/>
    <n v="0"/>
    <n v="0"/>
    <n v="0"/>
    <n v="0"/>
    <n v="0"/>
    <n v="0"/>
    <n v="0"/>
    <n v="0"/>
  </r>
  <r>
    <s v="ORResidentialVariable Peak PricingParticipantsMarket Potential0"/>
    <x v="2"/>
    <x v="0"/>
    <x v="4"/>
    <x v="0"/>
    <x v="0"/>
    <n v="0"/>
    <n v="0"/>
    <n v="0"/>
    <n v="0"/>
    <n v="0"/>
    <n v="0"/>
    <n v="0"/>
    <n v="0"/>
    <n v="0"/>
    <n v="0"/>
    <n v="0"/>
    <n v="0"/>
    <n v="0"/>
    <n v="0"/>
    <n v="0"/>
    <n v="0"/>
    <n v="0"/>
    <n v="0"/>
    <n v="0"/>
    <n v="0"/>
    <n v="0"/>
    <n v="0"/>
    <n v="0"/>
    <n v="0"/>
    <n v="0"/>
    <n v="0"/>
    <n v="0"/>
    <n v="0"/>
  </r>
  <r>
    <s v="ORResidentialVariable Peak PricingNew ParticipantsMarket Potential0"/>
    <x v="2"/>
    <x v="0"/>
    <x v="4"/>
    <x v="1"/>
    <x v="0"/>
    <n v="0"/>
    <n v="0"/>
    <n v="0"/>
    <n v="0"/>
    <n v="0"/>
    <n v="0"/>
    <n v="0"/>
    <n v="0"/>
    <n v="0"/>
    <n v="0"/>
    <n v="0"/>
    <n v="0"/>
    <n v="0"/>
    <n v="0"/>
    <n v="0"/>
    <n v="0"/>
    <n v="0"/>
    <n v="0"/>
    <n v="0"/>
    <n v="0"/>
    <n v="0"/>
    <n v="0"/>
    <n v="0"/>
    <n v="0"/>
    <n v="0"/>
    <n v="0"/>
    <n v="0"/>
    <n v="0"/>
  </r>
  <r>
    <s v="ORResidentialVariable Peak PricingSummer Peak Reduction @Meter  (Therms)Market Potential0"/>
    <x v="2"/>
    <x v="0"/>
    <x v="4"/>
    <x v="2"/>
    <x v="0"/>
    <n v="0"/>
    <n v="0"/>
    <n v="0"/>
    <n v="0"/>
    <n v="0"/>
    <n v="0"/>
    <n v="0"/>
    <n v="0"/>
    <n v="0"/>
    <n v="0"/>
    <n v="0"/>
    <n v="0"/>
    <n v="0"/>
    <n v="0"/>
    <n v="0"/>
    <n v="0"/>
    <n v="0"/>
    <n v="0"/>
    <n v="0"/>
    <n v="0"/>
    <n v="0"/>
    <n v="0"/>
    <n v="0"/>
    <n v="0"/>
    <n v="0"/>
    <n v="0"/>
    <n v="0"/>
    <n v="0"/>
  </r>
  <r>
    <s v="ORResidentialVariable Peak PricingSummer Peak Reduction @Generation (Therms)Market Potential0"/>
    <x v="2"/>
    <x v="0"/>
    <x v="4"/>
    <x v="3"/>
    <x v="0"/>
    <n v="0"/>
    <n v="0"/>
    <n v="0"/>
    <n v="0"/>
    <n v="0"/>
    <n v="0"/>
    <n v="0"/>
    <n v="0"/>
    <n v="0"/>
    <n v="0"/>
    <n v="0"/>
    <n v="0"/>
    <n v="0"/>
    <n v="0"/>
    <n v="0"/>
    <n v="0"/>
    <n v="0"/>
    <n v="0"/>
    <n v="0"/>
    <n v="0"/>
    <n v="0"/>
    <n v="0"/>
    <n v="0"/>
    <n v="0"/>
    <n v="0"/>
    <n v="0"/>
    <n v="0"/>
    <n v="0"/>
  </r>
  <r>
    <s v="ORResidentialVariable Peak PricingWinter Peak Reduction @Meter  (Therms)Market Potential0"/>
    <x v="2"/>
    <x v="0"/>
    <x v="4"/>
    <x v="4"/>
    <x v="0"/>
    <n v="0"/>
    <n v="0"/>
    <n v="0"/>
    <n v="0"/>
    <n v="0"/>
    <n v="0"/>
    <n v="0"/>
    <n v="0"/>
    <n v="0"/>
    <n v="0"/>
    <n v="0"/>
    <n v="0"/>
    <n v="0"/>
    <n v="0"/>
    <n v="0"/>
    <n v="0"/>
    <n v="0"/>
    <n v="0"/>
    <n v="0"/>
    <n v="0"/>
    <n v="0"/>
    <n v="0"/>
    <n v="0"/>
    <n v="0"/>
    <n v="0"/>
    <n v="0"/>
    <n v="0"/>
    <n v="0"/>
  </r>
  <r>
    <s v="ORResidentialVariable Peak PricingWinter Peak Reduction @Generation (Therms)Market Potential0"/>
    <x v="2"/>
    <x v="0"/>
    <x v="4"/>
    <x v="5"/>
    <x v="0"/>
    <n v="0"/>
    <n v="0"/>
    <n v="0"/>
    <n v="0"/>
    <n v="0"/>
    <n v="0"/>
    <n v="0"/>
    <n v="0"/>
    <n v="0"/>
    <n v="0"/>
    <n v="0"/>
    <n v="0"/>
    <n v="0"/>
    <n v="0"/>
    <n v="0"/>
    <n v="0"/>
    <n v="0"/>
    <n v="0"/>
    <n v="0"/>
    <n v="0"/>
    <n v="0"/>
    <n v="0"/>
    <n v="0"/>
    <n v="0"/>
    <n v="0"/>
    <n v="0"/>
    <n v="0"/>
    <n v="0"/>
  </r>
  <r>
    <s v="ORResidentialVariable Peak PricingIncentive CostsMarket Potential0"/>
    <x v="2"/>
    <x v="0"/>
    <x v="4"/>
    <x v="6"/>
    <x v="0"/>
    <n v="0"/>
    <n v="0"/>
    <n v="0"/>
    <n v="0"/>
    <n v="0"/>
    <n v="0"/>
    <n v="0"/>
    <n v="0"/>
    <n v="0"/>
    <n v="0"/>
    <n v="0"/>
    <n v="0"/>
    <n v="0"/>
    <n v="0"/>
    <n v="0"/>
    <n v="0"/>
    <n v="0"/>
    <n v="0"/>
    <n v="0"/>
    <n v="0"/>
    <n v="0"/>
    <n v="0"/>
    <n v="0"/>
    <n v="0"/>
    <n v="0"/>
    <n v="0"/>
    <n v="0"/>
    <n v="0"/>
  </r>
  <r>
    <s v="ORResidentialVariable Peak PricingNon-Incentive CostsMarket Potential0"/>
    <x v="2"/>
    <x v="0"/>
    <x v="4"/>
    <x v="7"/>
    <x v="0"/>
    <n v="0"/>
    <n v="0"/>
    <n v="0"/>
    <n v="0"/>
    <n v="0"/>
    <n v="0"/>
    <n v="0"/>
    <n v="0"/>
    <n v="0"/>
    <n v="0"/>
    <n v="0"/>
    <n v="0"/>
    <n v="0"/>
    <n v="0"/>
    <n v="0"/>
    <n v="0"/>
    <n v="0"/>
    <n v="0"/>
    <n v="0"/>
    <n v="0"/>
    <n v="0"/>
    <n v="0"/>
    <n v="0"/>
    <n v="0"/>
    <n v="0"/>
    <n v="0"/>
    <n v="0"/>
    <n v="0"/>
  </r>
  <r>
    <s v="ORResidentialVariable Peak PricingProgram Annual BenefitsMarket Potential0"/>
    <x v="2"/>
    <x v="0"/>
    <x v="4"/>
    <x v="8"/>
    <x v="0"/>
    <n v="0"/>
    <n v="0"/>
    <n v="0"/>
    <n v="0"/>
    <n v="0"/>
    <n v="0"/>
    <n v="0"/>
    <n v="0"/>
    <n v="0"/>
    <n v="0"/>
    <n v="0"/>
    <n v="0"/>
    <n v="0"/>
    <n v="0"/>
    <n v="0"/>
    <n v="0"/>
    <n v="0"/>
    <n v="0"/>
    <n v="0"/>
    <n v="0"/>
    <n v="0"/>
    <n v="0"/>
    <n v="0"/>
    <n v="0"/>
    <n v="0"/>
    <n v="0"/>
    <n v="0"/>
    <n v="0"/>
  </r>
  <r>
    <s v="ORResidentialVariable Peak PricingProgram Annual CostsMarket Potential0"/>
    <x v="2"/>
    <x v="0"/>
    <x v="4"/>
    <x v="9"/>
    <x v="0"/>
    <n v="0"/>
    <n v="0"/>
    <n v="0"/>
    <n v="0"/>
    <n v="0"/>
    <n v="0"/>
    <n v="0"/>
    <n v="0"/>
    <n v="0"/>
    <n v="0"/>
    <n v="0"/>
    <n v="0"/>
    <n v="0"/>
    <n v="0"/>
    <n v="0"/>
    <n v="0"/>
    <n v="0"/>
    <n v="0"/>
    <n v="0"/>
    <n v="0"/>
    <n v="0"/>
    <n v="0"/>
    <n v="0"/>
    <n v="0"/>
    <n v="0"/>
    <n v="0"/>
    <n v="0"/>
    <n v="0"/>
  </r>
  <r>
    <s v="ORCommercialVariable Peak PricingParticipantsMarket Potential0"/>
    <x v="2"/>
    <x v="1"/>
    <x v="4"/>
    <x v="0"/>
    <x v="0"/>
    <n v="0"/>
    <n v="0"/>
    <n v="0"/>
    <n v="0"/>
    <n v="0"/>
    <n v="0"/>
    <n v="0"/>
    <n v="0"/>
    <n v="0"/>
    <n v="0"/>
    <n v="0"/>
    <n v="0"/>
    <n v="0"/>
    <n v="0"/>
    <n v="0"/>
    <n v="0"/>
    <n v="0"/>
    <n v="0"/>
    <n v="0"/>
    <n v="0"/>
    <n v="0"/>
    <n v="0"/>
    <n v="0"/>
    <n v="0"/>
    <n v="0"/>
    <n v="0"/>
    <n v="0"/>
    <n v="0"/>
  </r>
  <r>
    <s v="ORCommercialVariable Peak PricingNew ParticipantsMarket Potential0"/>
    <x v="2"/>
    <x v="1"/>
    <x v="4"/>
    <x v="1"/>
    <x v="0"/>
    <n v="0"/>
    <n v="0"/>
    <n v="0"/>
    <n v="0"/>
    <n v="0"/>
    <n v="0"/>
    <n v="0"/>
    <n v="0"/>
    <n v="0"/>
    <n v="0"/>
    <n v="0"/>
    <n v="0"/>
    <n v="0"/>
    <n v="0"/>
    <n v="0"/>
    <n v="0"/>
    <n v="0"/>
    <n v="0"/>
    <n v="0"/>
    <n v="0"/>
    <n v="0"/>
    <n v="0"/>
    <n v="0"/>
    <n v="0"/>
    <n v="0"/>
    <n v="0"/>
    <n v="0"/>
    <n v="0"/>
  </r>
  <r>
    <s v="ORCommercialVariable Peak PricingSummer Peak Reduction @Meter  (Therms)Market Potential0"/>
    <x v="2"/>
    <x v="1"/>
    <x v="4"/>
    <x v="2"/>
    <x v="0"/>
    <n v="0"/>
    <n v="0"/>
    <n v="0"/>
    <n v="0"/>
    <n v="0"/>
    <n v="0"/>
    <n v="0"/>
    <n v="0"/>
    <n v="0"/>
    <n v="0"/>
    <n v="0"/>
    <n v="0"/>
    <n v="0"/>
    <n v="0"/>
    <n v="0"/>
    <n v="0"/>
    <n v="0"/>
    <n v="0"/>
    <n v="0"/>
    <n v="0"/>
    <n v="0"/>
    <n v="0"/>
    <n v="0"/>
    <n v="0"/>
    <n v="0"/>
    <n v="0"/>
    <n v="0"/>
    <n v="0"/>
  </r>
  <r>
    <s v="ORCommercialVariable Peak PricingSummer Peak Reduction @Generation (Therms)Market Potential0"/>
    <x v="2"/>
    <x v="1"/>
    <x v="4"/>
    <x v="3"/>
    <x v="0"/>
    <n v="0"/>
    <n v="0"/>
    <n v="0"/>
    <n v="0"/>
    <n v="0"/>
    <n v="0"/>
    <n v="0"/>
    <n v="0"/>
    <n v="0"/>
    <n v="0"/>
    <n v="0"/>
    <n v="0"/>
    <n v="0"/>
    <n v="0"/>
    <n v="0"/>
    <n v="0"/>
    <n v="0"/>
    <n v="0"/>
    <n v="0"/>
    <n v="0"/>
    <n v="0"/>
    <n v="0"/>
    <n v="0"/>
    <n v="0"/>
    <n v="0"/>
    <n v="0"/>
    <n v="0"/>
    <n v="0"/>
  </r>
  <r>
    <s v="ORCommercialVariable Peak PricingWinter Peak Reduction @Meter  (Therms)Market Potential0"/>
    <x v="2"/>
    <x v="1"/>
    <x v="4"/>
    <x v="4"/>
    <x v="0"/>
    <n v="0"/>
    <n v="0"/>
    <n v="0"/>
    <n v="0"/>
    <n v="0"/>
    <n v="0"/>
    <n v="0"/>
    <n v="0"/>
    <n v="0"/>
    <n v="0"/>
    <n v="0"/>
    <n v="0"/>
    <n v="0"/>
    <n v="0"/>
    <n v="0"/>
    <n v="0"/>
    <n v="0"/>
    <n v="0"/>
    <n v="0"/>
    <n v="0"/>
    <n v="0"/>
    <n v="0"/>
    <n v="0"/>
    <n v="0"/>
    <n v="0"/>
    <n v="0"/>
    <n v="0"/>
    <n v="0"/>
  </r>
  <r>
    <s v="ORCommercialVariable Peak PricingWinter Peak Reduction @Generation (Therms)Market Potential0"/>
    <x v="2"/>
    <x v="1"/>
    <x v="4"/>
    <x v="5"/>
    <x v="0"/>
    <n v="0"/>
    <n v="0"/>
    <n v="0"/>
    <n v="0"/>
    <n v="0"/>
    <n v="0"/>
    <n v="0"/>
    <n v="0"/>
    <n v="0"/>
    <n v="0"/>
    <n v="0"/>
    <n v="0"/>
    <n v="0"/>
    <n v="0"/>
    <n v="0"/>
    <n v="0"/>
    <n v="0"/>
    <n v="0"/>
    <n v="0"/>
    <n v="0"/>
    <n v="0"/>
    <n v="0"/>
    <n v="0"/>
    <n v="0"/>
    <n v="0"/>
    <n v="0"/>
    <n v="0"/>
    <n v="0"/>
  </r>
  <r>
    <s v="ORCommercialVariable Peak PricingIncentive CostsMarket Potential0"/>
    <x v="2"/>
    <x v="1"/>
    <x v="4"/>
    <x v="6"/>
    <x v="0"/>
    <n v="0"/>
    <n v="0"/>
    <n v="0"/>
    <n v="0"/>
    <n v="0"/>
    <n v="0"/>
    <n v="0"/>
    <n v="0"/>
    <n v="0"/>
    <n v="0"/>
    <n v="0"/>
    <n v="0"/>
    <n v="0"/>
    <n v="0"/>
    <n v="0"/>
    <n v="0"/>
    <n v="0"/>
    <n v="0"/>
    <n v="0"/>
    <n v="0"/>
    <n v="0"/>
    <n v="0"/>
    <n v="0"/>
    <n v="0"/>
    <n v="0"/>
    <n v="0"/>
    <n v="0"/>
    <n v="0"/>
  </r>
  <r>
    <s v="ORCommercialVariable Peak PricingNon-Incentive CostsMarket Potential0"/>
    <x v="2"/>
    <x v="1"/>
    <x v="4"/>
    <x v="7"/>
    <x v="0"/>
    <n v="0"/>
    <n v="0"/>
    <n v="0"/>
    <n v="0"/>
    <n v="0"/>
    <n v="0"/>
    <n v="0"/>
    <n v="0"/>
    <n v="0"/>
    <n v="0"/>
    <n v="0"/>
    <n v="0"/>
    <n v="0"/>
    <n v="0"/>
    <n v="0"/>
    <n v="0"/>
    <n v="0"/>
    <n v="0"/>
    <n v="0"/>
    <n v="0"/>
    <n v="0"/>
    <n v="0"/>
    <n v="0"/>
    <n v="0"/>
    <n v="0"/>
    <n v="0"/>
    <n v="0"/>
    <n v="0"/>
  </r>
  <r>
    <s v="ORCommercialVariable Peak PricingProgram Annual BenefitsMarket Potential0"/>
    <x v="2"/>
    <x v="1"/>
    <x v="4"/>
    <x v="8"/>
    <x v="0"/>
    <n v="0"/>
    <n v="0"/>
    <n v="0"/>
    <n v="0"/>
    <n v="0"/>
    <n v="0"/>
    <n v="0"/>
    <n v="0"/>
    <n v="0"/>
    <n v="0"/>
    <n v="0"/>
    <n v="0"/>
    <n v="0"/>
    <n v="0"/>
    <n v="0"/>
    <n v="0"/>
    <n v="0"/>
    <n v="0"/>
    <n v="0"/>
    <n v="0"/>
    <n v="0"/>
    <n v="0"/>
    <n v="0"/>
    <n v="0"/>
    <n v="0"/>
    <n v="0"/>
    <n v="0"/>
    <n v="0"/>
  </r>
  <r>
    <s v="ORCommercialVariable Peak PricingProgram Annual CostsMarket Potential0"/>
    <x v="2"/>
    <x v="1"/>
    <x v="4"/>
    <x v="9"/>
    <x v="0"/>
    <n v="0"/>
    <n v="0"/>
    <n v="0"/>
    <n v="0"/>
    <n v="0"/>
    <n v="0"/>
    <n v="0"/>
    <n v="0"/>
    <n v="0"/>
    <n v="0"/>
    <n v="0"/>
    <n v="0"/>
    <n v="0"/>
    <n v="0"/>
    <n v="0"/>
    <n v="0"/>
    <n v="0"/>
    <n v="0"/>
    <n v="0"/>
    <n v="0"/>
    <n v="0"/>
    <n v="0"/>
    <n v="0"/>
    <n v="0"/>
    <n v="0"/>
    <n v="0"/>
    <n v="0"/>
    <n v="0"/>
  </r>
  <r>
    <s v="ORIndustrialVariable Peak PricingParticipantsMarket Potential0"/>
    <x v="2"/>
    <x v="2"/>
    <x v="4"/>
    <x v="0"/>
    <x v="0"/>
    <n v="0"/>
    <n v="0"/>
    <n v="0"/>
    <n v="0"/>
    <n v="0"/>
    <n v="0"/>
    <n v="0"/>
    <n v="0"/>
    <n v="0"/>
    <n v="0"/>
    <n v="0"/>
    <n v="0"/>
    <n v="0"/>
    <n v="0"/>
    <n v="0"/>
    <n v="0"/>
    <n v="0"/>
    <n v="0"/>
    <n v="0"/>
    <n v="0"/>
    <n v="0"/>
    <n v="0"/>
    <n v="0"/>
    <n v="0"/>
    <n v="0"/>
    <n v="0"/>
    <n v="0"/>
    <n v="0"/>
  </r>
  <r>
    <s v="ORIndustrialVariable Peak PricingNew ParticipantsMarket Potential0"/>
    <x v="2"/>
    <x v="2"/>
    <x v="4"/>
    <x v="1"/>
    <x v="0"/>
    <n v="0"/>
    <n v="0"/>
    <n v="0"/>
    <n v="0"/>
    <n v="0"/>
    <n v="0"/>
    <n v="0"/>
    <n v="0"/>
    <n v="0"/>
    <n v="0"/>
    <n v="0"/>
    <n v="0"/>
    <n v="0"/>
    <n v="0"/>
    <n v="0"/>
    <n v="0"/>
    <n v="0"/>
    <n v="0"/>
    <n v="0"/>
    <n v="0"/>
    <n v="0"/>
    <n v="0"/>
    <n v="0"/>
    <n v="0"/>
    <n v="0"/>
    <n v="0"/>
    <n v="0"/>
    <n v="0"/>
  </r>
  <r>
    <s v="ORIndustrialVariable Peak PricingSummer Peak Reduction @Meter  (Therms)Market Potential0"/>
    <x v="2"/>
    <x v="2"/>
    <x v="4"/>
    <x v="2"/>
    <x v="0"/>
    <n v="0"/>
    <n v="0"/>
    <n v="0"/>
    <n v="0"/>
    <n v="0"/>
    <n v="0"/>
    <n v="0"/>
    <n v="0"/>
    <n v="0"/>
    <n v="0"/>
    <n v="0"/>
    <n v="0"/>
    <n v="0"/>
    <n v="0"/>
    <n v="0"/>
    <n v="0"/>
    <n v="0"/>
    <n v="0"/>
    <n v="0"/>
    <n v="0"/>
    <n v="0"/>
    <n v="0"/>
    <n v="0"/>
    <n v="0"/>
    <n v="0"/>
    <n v="0"/>
    <n v="0"/>
    <n v="0"/>
  </r>
  <r>
    <s v="ORIndustrialVariable Peak PricingSummer Peak Reduction @Generation (Therms)Market Potential0"/>
    <x v="2"/>
    <x v="2"/>
    <x v="4"/>
    <x v="3"/>
    <x v="0"/>
    <n v="0"/>
    <n v="0"/>
    <n v="0"/>
    <n v="0"/>
    <n v="0"/>
    <n v="0"/>
    <n v="0"/>
    <n v="0"/>
    <n v="0"/>
    <n v="0"/>
    <n v="0"/>
    <n v="0"/>
    <n v="0"/>
    <n v="0"/>
    <n v="0"/>
    <n v="0"/>
    <n v="0"/>
    <n v="0"/>
    <n v="0"/>
    <n v="0"/>
    <n v="0"/>
    <n v="0"/>
    <n v="0"/>
    <n v="0"/>
    <n v="0"/>
    <n v="0"/>
    <n v="0"/>
    <n v="0"/>
  </r>
  <r>
    <s v="ORIndustrialVariable Peak PricingWinter Peak Reduction @Meter  (Therms)Market Potential0"/>
    <x v="2"/>
    <x v="2"/>
    <x v="4"/>
    <x v="4"/>
    <x v="0"/>
    <n v="0"/>
    <n v="0"/>
    <n v="0"/>
    <n v="0"/>
    <n v="0"/>
    <n v="0"/>
    <n v="0"/>
    <n v="0"/>
    <n v="0"/>
    <n v="0"/>
    <n v="0"/>
    <n v="0"/>
    <n v="0"/>
    <n v="0"/>
    <n v="0"/>
    <n v="0"/>
    <n v="0"/>
    <n v="0"/>
    <n v="0"/>
    <n v="0"/>
    <n v="0"/>
    <n v="0"/>
    <n v="0"/>
    <n v="0"/>
    <n v="0"/>
    <n v="0"/>
    <n v="0"/>
    <n v="0"/>
  </r>
  <r>
    <s v="ORIndustrialVariable Peak PricingWinter Peak Reduction @Generation (Therms)Market Potential0"/>
    <x v="2"/>
    <x v="2"/>
    <x v="4"/>
    <x v="5"/>
    <x v="0"/>
    <n v="0"/>
    <n v="0"/>
    <n v="0"/>
    <n v="0"/>
    <n v="0"/>
    <n v="0"/>
    <n v="0"/>
    <n v="0"/>
    <n v="0"/>
    <n v="0"/>
    <n v="0"/>
    <n v="0"/>
    <n v="0"/>
    <n v="0"/>
    <n v="0"/>
    <n v="0"/>
    <n v="0"/>
    <n v="0"/>
    <n v="0"/>
    <n v="0"/>
    <n v="0"/>
    <n v="0"/>
    <n v="0"/>
    <n v="0"/>
    <n v="0"/>
    <n v="0"/>
    <n v="0"/>
    <n v="0"/>
  </r>
  <r>
    <s v="ORIndustrialVariable Peak PricingIncentive CostsMarket Potential0"/>
    <x v="2"/>
    <x v="2"/>
    <x v="4"/>
    <x v="6"/>
    <x v="0"/>
    <n v="0"/>
    <n v="0"/>
    <n v="0"/>
    <n v="0"/>
    <n v="0"/>
    <n v="0"/>
    <n v="0"/>
    <n v="0"/>
    <n v="0"/>
    <n v="0"/>
    <n v="0"/>
    <n v="0"/>
    <n v="0"/>
    <n v="0"/>
    <n v="0"/>
    <n v="0"/>
    <n v="0"/>
    <n v="0"/>
    <n v="0"/>
    <n v="0"/>
    <n v="0"/>
    <n v="0"/>
    <n v="0"/>
    <n v="0"/>
    <n v="0"/>
    <n v="0"/>
    <n v="0"/>
    <n v="0"/>
  </r>
  <r>
    <s v="ORIndustrialVariable Peak PricingNon-Incentive CostsMarket Potential0"/>
    <x v="2"/>
    <x v="2"/>
    <x v="4"/>
    <x v="7"/>
    <x v="0"/>
    <n v="0"/>
    <n v="0"/>
    <n v="0"/>
    <n v="0"/>
    <n v="0"/>
    <n v="0"/>
    <n v="0"/>
    <n v="0"/>
    <n v="0"/>
    <n v="0"/>
    <n v="0"/>
    <n v="0"/>
    <n v="0"/>
    <n v="0"/>
    <n v="0"/>
    <n v="0"/>
    <n v="0"/>
    <n v="0"/>
    <n v="0"/>
    <n v="0"/>
    <n v="0"/>
    <n v="0"/>
    <n v="0"/>
    <n v="0"/>
    <n v="0"/>
    <n v="0"/>
    <n v="0"/>
    <n v="0"/>
  </r>
  <r>
    <s v="ORIndustrialVariable Peak PricingProgram Annual BenefitsMarket Potential0"/>
    <x v="2"/>
    <x v="2"/>
    <x v="4"/>
    <x v="8"/>
    <x v="0"/>
    <n v="0"/>
    <n v="0"/>
    <n v="0"/>
    <n v="0"/>
    <n v="0"/>
    <n v="0"/>
    <n v="0"/>
    <n v="0"/>
    <n v="0"/>
    <n v="0"/>
    <n v="0"/>
    <n v="0"/>
    <n v="0"/>
    <n v="0"/>
    <n v="0"/>
    <n v="0"/>
    <n v="0"/>
    <n v="0"/>
    <n v="0"/>
    <n v="0"/>
    <n v="0"/>
    <n v="0"/>
    <n v="0"/>
    <n v="0"/>
    <n v="0"/>
    <n v="0"/>
    <n v="0"/>
    <n v="0"/>
  </r>
  <r>
    <s v="ORIndustrialVariable Peak PricingProgram Annual CostsMarket Potential0"/>
    <x v="2"/>
    <x v="2"/>
    <x v="4"/>
    <x v="9"/>
    <x v="0"/>
    <n v="0"/>
    <n v="0"/>
    <n v="0"/>
    <n v="0"/>
    <n v="0"/>
    <n v="0"/>
    <n v="0"/>
    <n v="0"/>
    <n v="0"/>
    <n v="0"/>
    <n v="0"/>
    <n v="0"/>
    <n v="0"/>
    <n v="0"/>
    <n v="0"/>
    <n v="0"/>
    <n v="0"/>
    <n v="0"/>
    <n v="0"/>
    <n v="0"/>
    <n v="0"/>
    <n v="0"/>
    <n v="0"/>
    <n v="0"/>
    <n v="0"/>
    <n v="0"/>
    <n v="0"/>
    <n v="0"/>
  </r>
  <r>
    <s v="ORResidentialTime-of-UseParticipantsMarket Potential0"/>
    <x v="2"/>
    <x v="0"/>
    <x v="3"/>
    <x v="0"/>
    <x v="0"/>
    <n v="0"/>
    <n v="0"/>
    <n v="0"/>
    <n v="0"/>
    <n v="0"/>
    <n v="0"/>
    <n v="0"/>
    <n v="0"/>
    <n v="0"/>
    <n v="0"/>
    <n v="0"/>
    <n v="0"/>
    <n v="0"/>
    <n v="0"/>
    <n v="0"/>
    <n v="0"/>
    <n v="0"/>
    <n v="0"/>
    <n v="0"/>
    <n v="0"/>
    <n v="0"/>
    <n v="0"/>
    <n v="0"/>
    <n v="0"/>
    <n v="0"/>
    <n v="0"/>
    <n v="0"/>
    <n v="0"/>
  </r>
  <r>
    <s v="ORResidentialTime-of-UseNew ParticipantsMarket Potential0"/>
    <x v="2"/>
    <x v="0"/>
    <x v="3"/>
    <x v="1"/>
    <x v="0"/>
    <n v="0"/>
    <n v="0"/>
    <n v="0"/>
    <n v="0"/>
    <n v="0"/>
    <n v="0"/>
    <n v="0"/>
    <n v="0"/>
    <n v="0"/>
    <n v="0"/>
    <n v="0"/>
    <n v="0"/>
    <n v="0"/>
    <n v="0"/>
    <n v="0"/>
    <n v="0"/>
    <n v="0"/>
    <n v="0"/>
    <n v="0"/>
    <n v="0"/>
    <n v="0"/>
    <n v="0"/>
    <n v="0"/>
    <n v="0"/>
    <n v="0"/>
    <n v="0"/>
    <n v="0"/>
    <n v="0"/>
  </r>
  <r>
    <s v="ORResidentialTime-of-UseSummer Peak Reduction @Meter  (Therms)Market Potential0"/>
    <x v="2"/>
    <x v="0"/>
    <x v="3"/>
    <x v="2"/>
    <x v="0"/>
    <n v="0"/>
    <n v="0"/>
    <n v="0"/>
    <n v="0"/>
    <n v="0"/>
    <n v="0"/>
    <n v="0"/>
    <n v="0"/>
    <n v="0"/>
    <n v="0"/>
    <n v="0"/>
    <n v="0"/>
    <n v="0"/>
    <n v="0"/>
    <n v="0"/>
    <n v="0"/>
    <n v="0"/>
    <n v="0"/>
    <n v="0"/>
    <n v="0"/>
    <n v="0"/>
    <n v="0"/>
    <n v="0"/>
    <n v="0"/>
    <n v="0"/>
    <n v="0"/>
    <n v="0"/>
    <n v="0"/>
  </r>
  <r>
    <s v="ORResidentialTime-of-UseSummer Peak Reduction @Generation (Therms)Market Potential0"/>
    <x v="2"/>
    <x v="0"/>
    <x v="3"/>
    <x v="3"/>
    <x v="0"/>
    <n v="0"/>
    <n v="0"/>
    <n v="0"/>
    <n v="0"/>
    <n v="0"/>
    <n v="0"/>
    <n v="0"/>
    <n v="0"/>
    <n v="0"/>
    <n v="0"/>
    <n v="0"/>
    <n v="0"/>
    <n v="0"/>
    <n v="0"/>
    <n v="0"/>
    <n v="0"/>
    <n v="0"/>
    <n v="0"/>
    <n v="0"/>
    <n v="0"/>
    <n v="0"/>
    <n v="0"/>
    <n v="0"/>
    <n v="0"/>
    <n v="0"/>
    <n v="0"/>
    <n v="0"/>
    <n v="0"/>
  </r>
  <r>
    <s v="ORResidentialTime-of-UseWinter Peak Reduction @Meter  (Therms)Market Potential0"/>
    <x v="2"/>
    <x v="0"/>
    <x v="3"/>
    <x v="4"/>
    <x v="0"/>
    <n v="0"/>
    <n v="0"/>
    <n v="0"/>
    <n v="0"/>
    <n v="0"/>
    <n v="0"/>
    <n v="0"/>
    <n v="0"/>
    <n v="0"/>
    <n v="0"/>
    <n v="0"/>
    <n v="0"/>
    <n v="0"/>
    <n v="0"/>
    <n v="0"/>
    <n v="0"/>
    <n v="0"/>
    <n v="0"/>
    <n v="0"/>
    <n v="0"/>
    <n v="0"/>
    <n v="0"/>
    <n v="0"/>
    <n v="0"/>
    <n v="0"/>
    <n v="0"/>
    <n v="0"/>
    <n v="0"/>
  </r>
  <r>
    <s v="ORResidentialTime-of-UseWinter Peak Reduction @Generation (Therms)Market Potential0"/>
    <x v="2"/>
    <x v="0"/>
    <x v="3"/>
    <x v="5"/>
    <x v="0"/>
    <n v="0"/>
    <n v="0"/>
    <n v="0"/>
    <n v="0"/>
    <n v="0"/>
    <n v="0"/>
    <n v="0"/>
    <n v="0"/>
    <n v="0"/>
    <n v="0"/>
    <n v="0"/>
    <n v="0"/>
    <n v="0"/>
    <n v="0"/>
    <n v="0"/>
    <n v="0"/>
    <n v="0"/>
    <n v="0"/>
    <n v="0"/>
    <n v="0"/>
    <n v="0"/>
    <n v="0"/>
    <n v="0"/>
    <n v="0"/>
    <n v="0"/>
    <n v="0"/>
    <n v="0"/>
    <n v="0"/>
  </r>
  <r>
    <s v="ORResidentialTime-of-UseIncentive CostsMarket Potential0"/>
    <x v="2"/>
    <x v="0"/>
    <x v="3"/>
    <x v="6"/>
    <x v="0"/>
    <n v="0"/>
    <n v="0"/>
    <n v="0"/>
    <n v="0"/>
    <n v="0"/>
    <n v="0"/>
    <n v="0"/>
    <n v="0"/>
    <n v="0"/>
    <n v="0"/>
    <n v="0"/>
    <n v="0"/>
    <n v="0"/>
    <n v="0"/>
    <n v="0"/>
    <n v="0"/>
    <n v="0"/>
    <n v="0"/>
    <n v="0"/>
    <n v="0"/>
    <n v="0"/>
    <n v="0"/>
    <n v="0"/>
    <n v="0"/>
    <n v="0"/>
    <n v="0"/>
    <n v="0"/>
    <n v="0"/>
  </r>
  <r>
    <s v="ORResidentialTime-of-UseNon-Incentive CostsMarket Potential0"/>
    <x v="2"/>
    <x v="0"/>
    <x v="3"/>
    <x v="7"/>
    <x v="0"/>
    <n v="0"/>
    <n v="0"/>
    <n v="0"/>
    <n v="0"/>
    <n v="0"/>
    <n v="0"/>
    <n v="0"/>
    <n v="0"/>
    <n v="0"/>
    <n v="0"/>
    <n v="0"/>
    <n v="0"/>
    <n v="0"/>
    <n v="0"/>
    <n v="0"/>
    <n v="0"/>
    <n v="0"/>
    <n v="0"/>
    <n v="0"/>
    <n v="0"/>
    <n v="0"/>
    <n v="0"/>
    <n v="0"/>
    <n v="0"/>
    <n v="0"/>
    <n v="0"/>
    <n v="0"/>
    <n v="0"/>
  </r>
  <r>
    <s v="ORResidentialTime-of-UseProgram Annual BenefitsMarket Potential0"/>
    <x v="2"/>
    <x v="0"/>
    <x v="3"/>
    <x v="8"/>
    <x v="0"/>
    <n v="0"/>
    <n v="0"/>
    <n v="0"/>
    <n v="0"/>
    <n v="0"/>
    <n v="0"/>
    <n v="0"/>
    <n v="0"/>
    <n v="0"/>
    <n v="0"/>
    <n v="0"/>
    <n v="0"/>
    <n v="0"/>
    <n v="0"/>
    <n v="0"/>
    <n v="0"/>
    <n v="0"/>
    <n v="0"/>
    <n v="0"/>
    <n v="0"/>
    <n v="0"/>
    <n v="0"/>
    <n v="0"/>
    <n v="0"/>
    <n v="0"/>
    <n v="0"/>
    <n v="0"/>
    <n v="0"/>
  </r>
  <r>
    <s v="ORResidentialTime-of-UseProgram Annual CostsMarket Potential0"/>
    <x v="2"/>
    <x v="0"/>
    <x v="3"/>
    <x v="9"/>
    <x v="0"/>
    <n v="0"/>
    <n v="0"/>
    <n v="0"/>
    <n v="0"/>
    <n v="0"/>
    <n v="0"/>
    <n v="0"/>
    <n v="0"/>
    <n v="0"/>
    <n v="0"/>
    <n v="0"/>
    <n v="0"/>
    <n v="0"/>
    <n v="0"/>
    <n v="0"/>
    <n v="0"/>
    <n v="0"/>
    <n v="0"/>
    <n v="0"/>
    <n v="0"/>
    <n v="0"/>
    <n v="0"/>
    <n v="0"/>
    <n v="0"/>
    <n v="0"/>
    <n v="0"/>
    <n v="0"/>
    <n v="0"/>
  </r>
  <r>
    <s v="ORCommercialTime-of-UseParticipantsMarket Potential0"/>
    <x v="2"/>
    <x v="1"/>
    <x v="3"/>
    <x v="0"/>
    <x v="0"/>
    <n v="0"/>
    <n v="0"/>
    <n v="0"/>
    <n v="0"/>
    <n v="0"/>
    <n v="0"/>
    <n v="0"/>
    <n v="0"/>
    <n v="0"/>
    <n v="0"/>
    <n v="0"/>
    <n v="0"/>
    <n v="0"/>
    <n v="0"/>
    <n v="0"/>
    <n v="0"/>
    <n v="0"/>
    <n v="0"/>
    <n v="0"/>
    <n v="0"/>
    <n v="0"/>
    <n v="0"/>
    <n v="0"/>
    <n v="0"/>
    <n v="0"/>
    <n v="0"/>
    <n v="0"/>
    <n v="0"/>
  </r>
  <r>
    <s v="ORCommercialTime-of-UseNew ParticipantsMarket Potential0"/>
    <x v="2"/>
    <x v="1"/>
    <x v="3"/>
    <x v="1"/>
    <x v="0"/>
    <n v="0"/>
    <n v="0"/>
    <n v="0"/>
    <n v="0"/>
    <n v="0"/>
    <n v="0"/>
    <n v="0"/>
    <n v="0"/>
    <n v="0"/>
    <n v="0"/>
    <n v="0"/>
    <n v="0"/>
    <n v="0"/>
    <n v="0"/>
    <n v="0"/>
    <n v="0"/>
    <n v="0"/>
    <n v="0"/>
    <n v="0"/>
    <n v="0"/>
    <n v="0"/>
    <n v="0"/>
    <n v="0"/>
    <n v="0"/>
    <n v="0"/>
    <n v="0"/>
    <n v="0"/>
    <n v="0"/>
  </r>
  <r>
    <s v="ORCommercialTime-of-UseSummer Peak Reduction @Meter  (Therms)Market Potential0"/>
    <x v="2"/>
    <x v="1"/>
    <x v="3"/>
    <x v="2"/>
    <x v="0"/>
    <n v="0"/>
    <n v="0"/>
    <n v="0"/>
    <n v="0"/>
    <n v="0"/>
    <n v="0"/>
    <n v="0"/>
    <n v="0"/>
    <n v="0"/>
    <n v="0"/>
    <n v="0"/>
    <n v="0"/>
    <n v="0"/>
    <n v="0"/>
    <n v="0"/>
    <n v="0"/>
    <n v="0"/>
    <n v="0"/>
    <n v="0"/>
    <n v="0"/>
    <n v="0"/>
    <n v="0"/>
    <n v="0"/>
    <n v="0"/>
    <n v="0"/>
    <n v="0"/>
    <n v="0"/>
    <n v="0"/>
  </r>
  <r>
    <s v="ORCommercialTime-of-UseSummer Peak Reduction @Generation (Therms)Market Potential0"/>
    <x v="2"/>
    <x v="1"/>
    <x v="3"/>
    <x v="3"/>
    <x v="0"/>
    <n v="0"/>
    <n v="0"/>
    <n v="0"/>
    <n v="0"/>
    <n v="0"/>
    <n v="0"/>
    <n v="0"/>
    <n v="0"/>
    <n v="0"/>
    <n v="0"/>
    <n v="0"/>
    <n v="0"/>
    <n v="0"/>
    <n v="0"/>
    <n v="0"/>
    <n v="0"/>
    <n v="0"/>
    <n v="0"/>
    <n v="0"/>
    <n v="0"/>
    <n v="0"/>
    <n v="0"/>
    <n v="0"/>
    <n v="0"/>
    <n v="0"/>
    <n v="0"/>
    <n v="0"/>
    <n v="0"/>
  </r>
  <r>
    <s v="ORCommercialTime-of-UseWinter Peak Reduction @Meter  (Therms)Market Potential0"/>
    <x v="2"/>
    <x v="1"/>
    <x v="3"/>
    <x v="4"/>
    <x v="0"/>
    <n v="0"/>
    <n v="0"/>
    <n v="0"/>
    <n v="0"/>
    <n v="0"/>
    <n v="0"/>
    <n v="0"/>
    <n v="0"/>
    <n v="0"/>
    <n v="0"/>
    <n v="0"/>
    <n v="0"/>
    <n v="0"/>
    <n v="0"/>
    <n v="0"/>
    <n v="0"/>
    <n v="0"/>
    <n v="0"/>
    <n v="0"/>
    <n v="0"/>
    <n v="0"/>
    <n v="0"/>
    <n v="0"/>
    <n v="0"/>
    <n v="0"/>
    <n v="0"/>
    <n v="0"/>
    <n v="0"/>
  </r>
  <r>
    <s v="ORCommercialTime-of-UseWinter Peak Reduction @Generation (Therms)Market Potential0"/>
    <x v="2"/>
    <x v="1"/>
    <x v="3"/>
    <x v="5"/>
    <x v="0"/>
    <n v="0"/>
    <n v="0"/>
    <n v="0"/>
    <n v="0"/>
    <n v="0"/>
    <n v="0"/>
    <n v="0"/>
    <n v="0"/>
    <n v="0"/>
    <n v="0"/>
    <n v="0"/>
    <n v="0"/>
    <n v="0"/>
    <n v="0"/>
    <n v="0"/>
    <n v="0"/>
    <n v="0"/>
    <n v="0"/>
    <n v="0"/>
    <n v="0"/>
    <n v="0"/>
    <n v="0"/>
    <n v="0"/>
    <n v="0"/>
    <n v="0"/>
    <n v="0"/>
    <n v="0"/>
    <n v="0"/>
  </r>
  <r>
    <s v="ORCommercialTime-of-UseIncentive CostsMarket Potential0"/>
    <x v="2"/>
    <x v="1"/>
    <x v="3"/>
    <x v="6"/>
    <x v="0"/>
    <n v="0"/>
    <n v="0"/>
    <n v="0"/>
    <n v="0"/>
    <n v="0"/>
    <n v="0"/>
    <n v="0"/>
    <n v="0"/>
    <n v="0"/>
    <n v="0"/>
    <n v="0"/>
    <n v="0"/>
    <n v="0"/>
    <n v="0"/>
    <n v="0"/>
    <n v="0"/>
    <n v="0"/>
    <n v="0"/>
    <n v="0"/>
    <n v="0"/>
    <n v="0"/>
    <n v="0"/>
    <n v="0"/>
    <n v="0"/>
    <n v="0"/>
    <n v="0"/>
    <n v="0"/>
    <n v="0"/>
  </r>
  <r>
    <s v="ORCommercialTime-of-UseNon-Incentive CostsMarket Potential0"/>
    <x v="2"/>
    <x v="1"/>
    <x v="3"/>
    <x v="7"/>
    <x v="0"/>
    <n v="0"/>
    <n v="0"/>
    <n v="0"/>
    <n v="0"/>
    <n v="0"/>
    <n v="0"/>
    <n v="0"/>
    <n v="0"/>
    <n v="0"/>
    <n v="0"/>
    <n v="0"/>
    <n v="0"/>
    <n v="0"/>
    <n v="0"/>
    <n v="0"/>
    <n v="0"/>
    <n v="0"/>
    <n v="0"/>
    <n v="0"/>
    <n v="0"/>
    <n v="0"/>
    <n v="0"/>
    <n v="0"/>
    <n v="0"/>
    <n v="0"/>
    <n v="0"/>
    <n v="0"/>
    <n v="0"/>
  </r>
  <r>
    <s v="ORCommercialTime-of-UseProgram Annual BenefitsMarket Potential0"/>
    <x v="2"/>
    <x v="1"/>
    <x v="3"/>
    <x v="8"/>
    <x v="0"/>
    <n v="0"/>
    <n v="0"/>
    <n v="0"/>
    <n v="0"/>
    <n v="0"/>
    <n v="0"/>
    <n v="0"/>
    <n v="0"/>
    <n v="0"/>
    <n v="0"/>
    <n v="0"/>
    <n v="0"/>
    <n v="0"/>
    <n v="0"/>
    <n v="0"/>
    <n v="0"/>
    <n v="0"/>
    <n v="0"/>
    <n v="0"/>
    <n v="0"/>
    <n v="0"/>
    <n v="0"/>
    <n v="0"/>
    <n v="0"/>
    <n v="0"/>
    <n v="0"/>
    <n v="0"/>
    <n v="0"/>
  </r>
  <r>
    <s v="ORCommercialTime-of-UseProgram Annual CostsMarket Potential0"/>
    <x v="2"/>
    <x v="1"/>
    <x v="3"/>
    <x v="9"/>
    <x v="0"/>
    <n v="0"/>
    <n v="0"/>
    <n v="0"/>
    <n v="0"/>
    <n v="0"/>
    <n v="0"/>
    <n v="0"/>
    <n v="0"/>
    <n v="0"/>
    <n v="0"/>
    <n v="0"/>
    <n v="0"/>
    <n v="0"/>
    <n v="0"/>
    <n v="0"/>
    <n v="0"/>
    <n v="0"/>
    <n v="0"/>
    <n v="0"/>
    <n v="0"/>
    <n v="0"/>
    <n v="0"/>
    <n v="0"/>
    <n v="0"/>
    <n v="0"/>
    <n v="0"/>
    <n v="0"/>
    <n v="0"/>
  </r>
  <r>
    <s v="ORIndustrialTime-of-UseParticipantsMarket Potential0"/>
    <x v="2"/>
    <x v="2"/>
    <x v="3"/>
    <x v="0"/>
    <x v="0"/>
    <n v="0"/>
    <n v="0"/>
    <n v="0"/>
    <n v="0"/>
    <n v="0"/>
    <n v="0"/>
    <n v="0"/>
    <n v="0"/>
    <n v="0"/>
    <n v="0"/>
    <n v="0"/>
    <n v="0"/>
    <n v="0"/>
    <n v="0"/>
    <n v="0"/>
    <n v="0"/>
    <n v="0"/>
    <n v="0"/>
    <n v="0"/>
    <n v="0"/>
    <n v="0"/>
    <n v="0"/>
    <n v="0"/>
    <n v="0"/>
    <n v="0"/>
    <n v="0"/>
    <n v="0"/>
    <n v="0"/>
  </r>
  <r>
    <s v="ORIndustrialTime-of-UseNew ParticipantsMarket Potential0"/>
    <x v="2"/>
    <x v="2"/>
    <x v="3"/>
    <x v="1"/>
    <x v="0"/>
    <n v="0"/>
    <n v="0"/>
    <n v="0"/>
    <n v="0"/>
    <n v="0"/>
    <n v="0"/>
    <n v="0"/>
    <n v="0"/>
    <n v="0"/>
    <n v="0"/>
    <n v="0"/>
    <n v="0"/>
    <n v="0"/>
    <n v="0"/>
    <n v="0"/>
    <n v="0"/>
    <n v="0"/>
    <n v="0"/>
    <n v="0"/>
    <n v="0"/>
    <n v="0"/>
    <n v="0"/>
    <n v="0"/>
    <n v="0"/>
    <n v="0"/>
    <n v="0"/>
    <n v="0"/>
    <n v="0"/>
  </r>
  <r>
    <s v="ORIndustrialTime-of-UseSummer Peak Reduction @Meter  (Therms)Market Potential0"/>
    <x v="2"/>
    <x v="2"/>
    <x v="3"/>
    <x v="2"/>
    <x v="0"/>
    <n v="0"/>
    <n v="0"/>
    <n v="0"/>
    <n v="0"/>
    <n v="0"/>
    <n v="0"/>
    <n v="0"/>
    <n v="0"/>
    <n v="0"/>
    <n v="0"/>
    <n v="0"/>
    <n v="0"/>
    <n v="0"/>
    <n v="0"/>
    <n v="0"/>
    <n v="0"/>
    <n v="0"/>
    <n v="0"/>
    <n v="0"/>
    <n v="0"/>
    <n v="0"/>
    <n v="0"/>
    <n v="0"/>
    <n v="0"/>
    <n v="0"/>
    <n v="0"/>
    <n v="0"/>
    <n v="0"/>
  </r>
  <r>
    <s v="ORIndustrialTime-of-UseSummer Peak Reduction @Generation (Therms)Market Potential0"/>
    <x v="2"/>
    <x v="2"/>
    <x v="3"/>
    <x v="3"/>
    <x v="0"/>
    <n v="0"/>
    <n v="0"/>
    <n v="0"/>
    <n v="0"/>
    <n v="0"/>
    <n v="0"/>
    <n v="0"/>
    <n v="0"/>
    <n v="0"/>
    <n v="0"/>
    <n v="0"/>
    <n v="0"/>
    <n v="0"/>
    <n v="0"/>
    <n v="0"/>
    <n v="0"/>
    <n v="0"/>
    <n v="0"/>
    <n v="0"/>
    <n v="0"/>
    <n v="0"/>
    <n v="0"/>
    <n v="0"/>
    <n v="0"/>
    <n v="0"/>
    <n v="0"/>
    <n v="0"/>
    <n v="0"/>
  </r>
  <r>
    <s v="ORIndustrialTime-of-UseWinter Peak Reduction @Meter  (Therms)Market Potential0"/>
    <x v="2"/>
    <x v="2"/>
    <x v="3"/>
    <x v="4"/>
    <x v="0"/>
    <n v="0"/>
    <n v="0"/>
    <n v="0"/>
    <n v="0"/>
    <n v="0"/>
    <n v="0"/>
    <n v="0"/>
    <n v="0"/>
    <n v="0"/>
    <n v="0"/>
    <n v="0"/>
    <n v="0"/>
    <n v="0"/>
    <n v="0"/>
    <n v="0"/>
    <n v="0"/>
    <n v="0"/>
    <n v="0"/>
    <n v="0"/>
    <n v="0"/>
    <n v="0"/>
    <n v="0"/>
    <n v="0"/>
    <n v="0"/>
    <n v="0"/>
    <n v="0"/>
    <n v="0"/>
    <n v="0"/>
  </r>
  <r>
    <s v="ORIndustrialTime-of-UseWinter Peak Reduction @Generation (Therms)Market Potential0"/>
    <x v="2"/>
    <x v="2"/>
    <x v="3"/>
    <x v="5"/>
    <x v="0"/>
    <n v="0"/>
    <n v="0"/>
    <n v="0"/>
    <n v="0"/>
    <n v="0"/>
    <n v="0"/>
    <n v="0"/>
    <n v="0"/>
    <n v="0"/>
    <n v="0"/>
    <n v="0"/>
    <n v="0"/>
    <n v="0"/>
    <n v="0"/>
    <n v="0"/>
    <n v="0"/>
    <n v="0"/>
    <n v="0"/>
    <n v="0"/>
    <n v="0"/>
    <n v="0"/>
    <n v="0"/>
    <n v="0"/>
    <n v="0"/>
    <n v="0"/>
    <n v="0"/>
    <n v="0"/>
    <n v="0"/>
  </r>
  <r>
    <s v="ORIndustrialTime-of-UseIncentive CostsMarket Potential0"/>
    <x v="2"/>
    <x v="2"/>
    <x v="3"/>
    <x v="6"/>
    <x v="0"/>
    <n v="0"/>
    <n v="0"/>
    <n v="0"/>
    <n v="0"/>
    <n v="0"/>
    <n v="0"/>
    <n v="0"/>
    <n v="0"/>
    <n v="0"/>
    <n v="0"/>
    <n v="0"/>
    <n v="0"/>
    <n v="0"/>
    <n v="0"/>
    <n v="0"/>
    <n v="0"/>
    <n v="0"/>
    <n v="0"/>
    <n v="0"/>
    <n v="0"/>
    <n v="0"/>
    <n v="0"/>
    <n v="0"/>
    <n v="0"/>
    <n v="0"/>
    <n v="0"/>
    <n v="0"/>
    <n v="0"/>
  </r>
  <r>
    <s v="ORIndustrialTime-of-UseNon-Incentive CostsMarket Potential0"/>
    <x v="2"/>
    <x v="2"/>
    <x v="3"/>
    <x v="7"/>
    <x v="0"/>
    <n v="0"/>
    <n v="0"/>
    <n v="0"/>
    <n v="0"/>
    <n v="0"/>
    <n v="0"/>
    <n v="0"/>
    <n v="0"/>
    <n v="0"/>
    <n v="0"/>
    <n v="0"/>
    <n v="0"/>
    <n v="0"/>
    <n v="0"/>
    <n v="0"/>
    <n v="0"/>
    <n v="0"/>
    <n v="0"/>
    <n v="0"/>
    <n v="0"/>
    <n v="0"/>
    <n v="0"/>
    <n v="0"/>
    <n v="0"/>
    <n v="0"/>
    <n v="0"/>
    <n v="0"/>
    <n v="0"/>
  </r>
  <r>
    <s v="ORIndustrialTime-of-UseProgram Annual BenefitsMarket Potential0"/>
    <x v="2"/>
    <x v="2"/>
    <x v="3"/>
    <x v="8"/>
    <x v="0"/>
    <n v="0"/>
    <n v="0"/>
    <n v="0"/>
    <n v="0"/>
    <n v="0"/>
    <n v="0"/>
    <n v="0"/>
    <n v="0"/>
    <n v="0"/>
    <n v="0"/>
    <n v="0"/>
    <n v="0"/>
    <n v="0"/>
    <n v="0"/>
    <n v="0"/>
    <n v="0"/>
    <n v="0"/>
    <n v="0"/>
    <n v="0"/>
    <n v="0"/>
    <n v="0"/>
    <n v="0"/>
    <n v="0"/>
    <n v="0"/>
    <n v="0"/>
    <n v="0"/>
    <n v="0"/>
    <n v="0"/>
  </r>
  <r>
    <s v="ORIndustrialTime-of-UseProgram Annual CostsMarket Potential0"/>
    <x v="2"/>
    <x v="2"/>
    <x v="3"/>
    <x v="9"/>
    <x v="0"/>
    <n v="0"/>
    <n v="0"/>
    <n v="0"/>
    <n v="0"/>
    <n v="0"/>
    <n v="0"/>
    <n v="0"/>
    <n v="0"/>
    <n v="0"/>
    <n v="0"/>
    <n v="0"/>
    <n v="0"/>
    <n v="0"/>
    <n v="0"/>
    <n v="0"/>
    <n v="0"/>
    <n v="0"/>
    <n v="0"/>
    <n v="0"/>
    <n v="0"/>
    <n v="0"/>
    <n v="0"/>
    <n v="0"/>
    <n v="0"/>
    <n v="0"/>
    <n v="0"/>
    <n v="0"/>
    <n v="0"/>
  </r>
  <r>
    <s v="ORResidentialVariable Peak PricingParticipantsMarket Potential0"/>
    <x v="2"/>
    <x v="0"/>
    <x v="4"/>
    <x v="0"/>
    <x v="0"/>
    <n v="0"/>
    <n v="0"/>
    <n v="0"/>
    <n v="0"/>
    <n v="0"/>
    <n v="0"/>
    <n v="0"/>
    <n v="0"/>
    <n v="0"/>
    <n v="0"/>
    <n v="0"/>
    <n v="0"/>
    <n v="0"/>
    <n v="0"/>
    <n v="0"/>
    <n v="0"/>
    <n v="0"/>
    <n v="0"/>
    <n v="0"/>
    <n v="0"/>
    <n v="0"/>
    <n v="0"/>
    <n v="0"/>
    <n v="0"/>
    <n v="0"/>
    <n v="0"/>
    <n v="0"/>
    <n v="0"/>
  </r>
  <r>
    <s v="ORResidentialVariable Peak PricingNew ParticipantsMarket Potential0"/>
    <x v="2"/>
    <x v="0"/>
    <x v="4"/>
    <x v="1"/>
    <x v="0"/>
    <n v="0"/>
    <n v="0"/>
    <n v="0"/>
    <n v="0"/>
    <n v="0"/>
    <n v="0"/>
    <n v="0"/>
    <n v="0"/>
    <n v="0"/>
    <n v="0"/>
    <n v="0"/>
    <n v="0"/>
    <n v="0"/>
    <n v="0"/>
    <n v="0"/>
    <n v="0"/>
    <n v="0"/>
    <n v="0"/>
    <n v="0"/>
    <n v="0"/>
    <n v="0"/>
    <n v="0"/>
    <n v="0"/>
    <n v="0"/>
    <n v="0"/>
    <n v="0"/>
    <n v="0"/>
    <n v="0"/>
  </r>
  <r>
    <s v="ORResidentialVariable Peak PricingSummer Peak Reduction @Meter  (Therms)Market Potential0"/>
    <x v="2"/>
    <x v="0"/>
    <x v="4"/>
    <x v="2"/>
    <x v="0"/>
    <n v="0"/>
    <n v="0"/>
    <n v="0"/>
    <n v="0"/>
    <n v="0"/>
    <n v="0"/>
    <n v="0"/>
    <n v="0"/>
    <n v="0"/>
    <n v="0"/>
    <n v="0"/>
    <n v="0"/>
    <n v="0"/>
    <n v="0"/>
    <n v="0"/>
    <n v="0"/>
    <n v="0"/>
    <n v="0"/>
    <n v="0"/>
    <n v="0"/>
    <n v="0"/>
    <n v="0"/>
    <n v="0"/>
    <n v="0"/>
    <n v="0"/>
    <n v="0"/>
    <n v="0"/>
    <n v="0"/>
  </r>
  <r>
    <s v="ORResidentialVariable Peak PricingSummer Peak Reduction @Generation (Therms)Market Potential0"/>
    <x v="2"/>
    <x v="0"/>
    <x v="4"/>
    <x v="3"/>
    <x v="0"/>
    <n v="0"/>
    <n v="0"/>
    <n v="0"/>
    <n v="0"/>
    <n v="0"/>
    <n v="0"/>
    <n v="0"/>
    <n v="0"/>
    <n v="0"/>
    <n v="0"/>
    <n v="0"/>
    <n v="0"/>
    <n v="0"/>
    <n v="0"/>
    <n v="0"/>
    <n v="0"/>
    <n v="0"/>
    <n v="0"/>
    <n v="0"/>
    <n v="0"/>
    <n v="0"/>
    <n v="0"/>
    <n v="0"/>
    <n v="0"/>
    <n v="0"/>
    <n v="0"/>
    <n v="0"/>
    <n v="0"/>
  </r>
  <r>
    <s v="ORResidentialVariable Peak PricingWinter Peak Reduction @Meter  (Therms)Market Potential0"/>
    <x v="2"/>
    <x v="0"/>
    <x v="4"/>
    <x v="4"/>
    <x v="0"/>
    <n v="0"/>
    <n v="0"/>
    <n v="0"/>
    <n v="0"/>
    <n v="0"/>
    <n v="0"/>
    <n v="0"/>
    <n v="0"/>
    <n v="0"/>
    <n v="0"/>
    <n v="0"/>
    <n v="0"/>
    <n v="0"/>
    <n v="0"/>
    <n v="0"/>
    <n v="0"/>
    <n v="0"/>
    <n v="0"/>
    <n v="0"/>
    <n v="0"/>
    <n v="0"/>
    <n v="0"/>
    <n v="0"/>
    <n v="0"/>
    <n v="0"/>
    <n v="0"/>
    <n v="0"/>
    <n v="0"/>
  </r>
  <r>
    <s v="ORResidentialVariable Peak PricingWinter Peak Reduction @Generation (Therms)Market Potential0"/>
    <x v="2"/>
    <x v="0"/>
    <x v="4"/>
    <x v="5"/>
    <x v="0"/>
    <n v="0"/>
    <n v="0"/>
    <n v="0"/>
    <n v="0"/>
    <n v="0"/>
    <n v="0"/>
    <n v="0"/>
    <n v="0"/>
    <n v="0"/>
    <n v="0"/>
    <n v="0"/>
    <n v="0"/>
    <n v="0"/>
    <n v="0"/>
    <n v="0"/>
    <n v="0"/>
    <n v="0"/>
    <n v="0"/>
    <n v="0"/>
    <n v="0"/>
    <n v="0"/>
    <n v="0"/>
    <n v="0"/>
    <n v="0"/>
    <n v="0"/>
    <n v="0"/>
    <n v="0"/>
    <n v="0"/>
  </r>
  <r>
    <s v="ORResidentialVariable Peak PricingIncentive CostsMarket Potential0"/>
    <x v="2"/>
    <x v="0"/>
    <x v="4"/>
    <x v="6"/>
    <x v="0"/>
    <n v="0"/>
    <n v="0"/>
    <n v="0"/>
    <n v="0"/>
    <n v="0"/>
    <n v="0"/>
    <n v="0"/>
    <n v="0"/>
    <n v="0"/>
    <n v="0"/>
    <n v="0"/>
    <n v="0"/>
    <n v="0"/>
    <n v="0"/>
    <n v="0"/>
    <n v="0"/>
    <n v="0"/>
    <n v="0"/>
    <n v="0"/>
    <n v="0"/>
    <n v="0"/>
    <n v="0"/>
    <n v="0"/>
    <n v="0"/>
    <n v="0"/>
    <n v="0"/>
    <n v="0"/>
    <n v="0"/>
  </r>
  <r>
    <s v="ORResidentialVariable Peak PricingNon-Incentive CostsMarket Potential0"/>
    <x v="2"/>
    <x v="0"/>
    <x v="4"/>
    <x v="7"/>
    <x v="0"/>
    <n v="0"/>
    <n v="0"/>
    <n v="0"/>
    <n v="0"/>
    <n v="0"/>
    <n v="0"/>
    <n v="0"/>
    <n v="0"/>
    <n v="0"/>
    <n v="0"/>
    <n v="0"/>
    <n v="0"/>
    <n v="0"/>
    <n v="0"/>
    <n v="0"/>
    <n v="0"/>
    <n v="0"/>
    <n v="0"/>
    <n v="0"/>
    <n v="0"/>
    <n v="0"/>
    <n v="0"/>
    <n v="0"/>
    <n v="0"/>
    <n v="0"/>
    <n v="0"/>
    <n v="0"/>
    <n v="0"/>
  </r>
  <r>
    <s v="ORResidentialVariable Peak PricingProgram Annual BenefitsMarket Potential0"/>
    <x v="2"/>
    <x v="0"/>
    <x v="4"/>
    <x v="8"/>
    <x v="0"/>
    <n v="0"/>
    <n v="0"/>
    <n v="0"/>
    <n v="0"/>
    <n v="0"/>
    <n v="0"/>
    <n v="0"/>
    <n v="0"/>
    <n v="0"/>
    <n v="0"/>
    <n v="0"/>
    <n v="0"/>
    <n v="0"/>
    <n v="0"/>
    <n v="0"/>
    <n v="0"/>
    <n v="0"/>
    <n v="0"/>
    <n v="0"/>
    <n v="0"/>
    <n v="0"/>
    <n v="0"/>
    <n v="0"/>
    <n v="0"/>
    <n v="0"/>
    <n v="0"/>
    <n v="0"/>
    <n v="0"/>
  </r>
  <r>
    <s v="ORResidentialVariable Peak PricingProgram Annual CostsMarket Potential0"/>
    <x v="2"/>
    <x v="0"/>
    <x v="4"/>
    <x v="9"/>
    <x v="0"/>
    <n v="0"/>
    <n v="0"/>
    <n v="0"/>
    <n v="0"/>
    <n v="0"/>
    <n v="0"/>
    <n v="0"/>
    <n v="0"/>
    <n v="0"/>
    <n v="0"/>
    <n v="0"/>
    <n v="0"/>
    <n v="0"/>
    <n v="0"/>
    <n v="0"/>
    <n v="0"/>
    <n v="0"/>
    <n v="0"/>
    <n v="0"/>
    <n v="0"/>
    <n v="0"/>
    <n v="0"/>
    <n v="0"/>
    <n v="0"/>
    <n v="0"/>
    <n v="0"/>
    <n v="0"/>
    <n v="0"/>
  </r>
  <r>
    <s v="ORCommercialVariable Peak PricingParticipantsMarket Potential0"/>
    <x v="2"/>
    <x v="1"/>
    <x v="4"/>
    <x v="0"/>
    <x v="0"/>
    <n v="0"/>
    <n v="0"/>
    <n v="0"/>
    <n v="0"/>
    <n v="0"/>
    <n v="0"/>
    <n v="0"/>
    <n v="0"/>
    <n v="0"/>
    <n v="0"/>
    <n v="0"/>
    <n v="0"/>
    <n v="0"/>
    <n v="0"/>
    <n v="0"/>
    <n v="0"/>
    <n v="0"/>
    <n v="0"/>
    <n v="0"/>
    <n v="0"/>
    <n v="0"/>
    <n v="0"/>
    <n v="0"/>
    <n v="0"/>
    <n v="0"/>
    <n v="0"/>
    <n v="0"/>
    <n v="0"/>
  </r>
  <r>
    <s v="ORCommercialVariable Peak PricingNew ParticipantsMarket Potential0"/>
    <x v="2"/>
    <x v="1"/>
    <x v="4"/>
    <x v="1"/>
    <x v="0"/>
    <n v="0"/>
    <n v="0"/>
    <n v="0"/>
    <n v="0"/>
    <n v="0"/>
    <n v="0"/>
    <n v="0"/>
    <n v="0"/>
    <n v="0"/>
    <n v="0"/>
    <n v="0"/>
    <n v="0"/>
    <n v="0"/>
    <n v="0"/>
    <n v="0"/>
    <n v="0"/>
    <n v="0"/>
    <n v="0"/>
    <n v="0"/>
    <n v="0"/>
    <n v="0"/>
    <n v="0"/>
    <n v="0"/>
    <n v="0"/>
    <n v="0"/>
    <n v="0"/>
    <n v="0"/>
    <n v="0"/>
  </r>
  <r>
    <s v="ORCommercialVariable Peak PricingSummer Peak Reduction @Meter  (Therms)Market Potential0"/>
    <x v="2"/>
    <x v="1"/>
    <x v="4"/>
    <x v="2"/>
    <x v="0"/>
    <n v="0"/>
    <n v="0"/>
    <n v="0"/>
    <n v="0"/>
    <n v="0"/>
    <n v="0"/>
    <n v="0"/>
    <n v="0"/>
    <n v="0"/>
    <n v="0"/>
    <n v="0"/>
    <n v="0"/>
    <n v="0"/>
    <n v="0"/>
    <n v="0"/>
    <n v="0"/>
    <n v="0"/>
    <n v="0"/>
    <n v="0"/>
    <n v="0"/>
    <n v="0"/>
    <n v="0"/>
    <n v="0"/>
    <n v="0"/>
    <n v="0"/>
    <n v="0"/>
    <n v="0"/>
    <n v="0"/>
  </r>
  <r>
    <s v="ORCommercialVariable Peak PricingSummer Peak Reduction @Generation (Therms)Market Potential0"/>
    <x v="2"/>
    <x v="1"/>
    <x v="4"/>
    <x v="3"/>
    <x v="0"/>
    <n v="0"/>
    <n v="0"/>
    <n v="0"/>
    <n v="0"/>
    <n v="0"/>
    <n v="0"/>
    <n v="0"/>
    <n v="0"/>
    <n v="0"/>
    <n v="0"/>
    <n v="0"/>
    <n v="0"/>
    <n v="0"/>
    <n v="0"/>
    <n v="0"/>
    <n v="0"/>
    <n v="0"/>
    <n v="0"/>
    <n v="0"/>
    <n v="0"/>
    <n v="0"/>
    <n v="0"/>
    <n v="0"/>
    <n v="0"/>
    <n v="0"/>
    <n v="0"/>
    <n v="0"/>
    <n v="0"/>
  </r>
  <r>
    <s v="ORCommercialVariable Peak PricingWinter Peak Reduction @Meter  (Therms)Market Potential0"/>
    <x v="2"/>
    <x v="1"/>
    <x v="4"/>
    <x v="4"/>
    <x v="0"/>
    <n v="0"/>
    <n v="0"/>
    <n v="0"/>
    <n v="0"/>
    <n v="0"/>
    <n v="0"/>
    <n v="0"/>
    <n v="0"/>
    <n v="0"/>
    <n v="0"/>
    <n v="0"/>
    <n v="0"/>
    <n v="0"/>
    <n v="0"/>
    <n v="0"/>
    <n v="0"/>
    <n v="0"/>
    <n v="0"/>
    <n v="0"/>
    <n v="0"/>
    <n v="0"/>
    <n v="0"/>
    <n v="0"/>
    <n v="0"/>
    <n v="0"/>
    <n v="0"/>
    <n v="0"/>
    <n v="0"/>
  </r>
  <r>
    <s v="ORCommercialVariable Peak PricingWinter Peak Reduction @Generation (Therms)Market Potential0"/>
    <x v="2"/>
    <x v="1"/>
    <x v="4"/>
    <x v="5"/>
    <x v="0"/>
    <n v="0"/>
    <n v="0"/>
    <n v="0"/>
    <n v="0"/>
    <n v="0"/>
    <n v="0"/>
    <n v="0"/>
    <n v="0"/>
    <n v="0"/>
    <n v="0"/>
    <n v="0"/>
    <n v="0"/>
    <n v="0"/>
    <n v="0"/>
    <n v="0"/>
    <n v="0"/>
    <n v="0"/>
    <n v="0"/>
    <n v="0"/>
    <n v="0"/>
    <n v="0"/>
    <n v="0"/>
    <n v="0"/>
    <n v="0"/>
    <n v="0"/>
    <n v="0"/>
    <n v="0"/>
    <n v="0"/>
  </r>
  <r>
    <s v="ORCommercialVariable Peak PricingIncentive CostsMarket Potential0"/>
    <x v="2"/>
    <x v="1"/>
    <x v="4"/>
    <x v="6"/>
    <x v="0"/>
    <n v="0"/>
    <n v="0"/>
    <n v="0"/>
    <n v="0"/>
    <n v="0"/>
    <n v="0"/>
    <n v="0"/>
    <n v="0"/>
    <n v="0"/>
    <n v="0"/>
    <n v="0"/>
    <n v="0"/>
    <n v="0"/>
    <n v="0"/>
    <n v="0"/>
    <n v="0"/>
    <n v="0"/>
    <n v="0"/>
    <n v="0"/>
    <n v="0"/>
    <n v="0"/>
    <n v="0"/>
    <n v="0"/>
    <n v="0"/>
    <n v="0"/>
    <n v="0"/>
    <n v="0"/>
    <n v="0"/>
  </r>
  <r>
    <s v="ORCommercialVariable Peak PricingNon-Incentive CostsMarket Potential0"/>
    <x v="2"/>
    <x v="1"/>
    <x v="4"/>
    <x v="7"/>
    <x v="0"/>
    <n v="0"/>
    <n v="0"/>
    <n v="0"/>
    <n v="0"/>
    <n v="0"/>
    <n v="0"/>
    <n v="0"/>
    <n v="0"/>
    <n v="0"/>
    <n v="0"/>
    <n v="0"/>
    <n v="0"/>
    <n v="0"/>
    <n v="0"/>
    <n v="0"/>
    <n v="0"/>
    <n v="0"/>
    <n v="0"/>
    <n v="0"/>
    <n v="0"/>
    <n v="0"/>
    <n v="0"/>
    <n v="0"/>
    <n v="0"/>
    <n v="0"/>
    <n v="0"/>
    <n v="0"/>
    <n v="0"/>
  </r>
  <r>
    <s v="ORCommercialVariable Peak PricingProgram Annual BenefitsMarket Potential0"/>
    <x v="2"/>
    <x v="1"/>
    <x v="4"/>
    <x v="8"/>
    <x v="0"/>
    <n v="0"/>
    <n v="0"/>
    <n v="0"/>
    <n v="0"/>
    <n v="0"/>
    <n v="0"/>
    <n v="0"/>
    <n v="0"/>
    <n v="0"/>
    <n v="0"/>
    <n v="0"/>
    <n v="0"/>
    <n v="0"/>
    <n v="0"/>
    <n v="0"/>
    <n v="0"/>
    <n v="0"/>
    <n v="0"/>
    <n v="0"/>
    <n v="0"/>
    <n v="0"/>
    <n v="0"/>
    <n v="0"/>
    <n v="0"/>
    <n v="0"/>
    <n v="0"/>
    <n v="0"/>
    <n v="0"/>
  </r>
  <r>
    <s v="ORCommercialVariable Peak PricingProgram Annual CostsMarket Potential0"/>
    <x v="2"/>
    <x v="1"/>
    <x v="4"/>
    <x v="9"/>
    <x v="0"/>
    <n v="0"/>
    <n v="0"/>
    <n v="0"/>
    <n v="0"/>
    <n v="0"/>
    <n v="0"/>
    <n v="0"/>
    <n v="0"/>
    <n v="0"/>
    <n v="0"/>
    <n v="0"/>
    <n v="0"/>
    <n v="0"/>
    <n v="0"/>
    <n v="0"/>
    <n v="0"/>
    <n v="0"/>
    <n v="0"/>
    <n v="0"/>
    <n v="0"/>
    <n v="0"/>
    <n v="0"/>
    <n v="0"/>
    <n v="0"/>
    <n v="0"/>
    <n v="0"/>
    <n v="0"/>
    <n v="0"/>
  </r>
  <r>
    <s v="ORIndustrialVariable Peak PricingParticipantsMarket Potential0"/>
    <x v="2"/>
    <x v="2"/>
    <x v="4"/>
    <x v="0"/>
    <x v="0"/>
    <n v="0"/>
    <n v="0"/>
    <n v="0"/>
    <n v="0"/>
    <n v="0"/>
    <n v="0"/>
    <n v="0"/>
    <n v="0"/>
    <n v="0"/>
    <n v="0"/>
    <n v="0"/>
    <n v="0"/>
    <n v="0"/>
    <n v="0"/>
    <n v="0"/>
    <n v="0"/>
    <n v="0"/>
    <n v="0"/>
    <n v="0"/>
    <n v="0"/>
    <n v="0"/>
    <n v="0"/>
    <n v="0"/>
    <n v="0"/>
    <n v="0"/>
    <n v="0"/>
    <n v="0"/>
    <n v="0"/>
  </r>
  <r>
    <s v="ORIndustrialVariable Peak PricingNew ParticipantsMarket Potential0"/>
    <x v="2"/>
    <x v="2"/>
    <x v="4"/>
    <x v="1"/>
    <x v="0"/>
    <n v="0"/>
    <n v="0"/>
    <n v="0"/>
    <n v="0"/>
    <n v="0"/>
    <n v="0"/>
    <n v="0"/>
    <n v="0"/>
    <n v="0"/>
    <n v="0"/>
    <n v="0"/>
    <n v="0"/>
    <n v="0"/>
    <n v="0"/>
    <n v="0"/>
    <n v="0"/>
    <n v="0"/>
    <n v="0"/>
    <n v="0"/>
    <n v="0"/>
    <n v="0"/>
    <n v="0"/>
    <n v="0"/>
    <n v="0"/>
    <n v="0"/>
    <n v="0"/>
    <n v="0"/>
    <n v="0"/>
  </r>
  <r>
    <s v="ORIndustrialVariable Peak PricingSummer Peak Reduction @Meter  (Therms)Market Potential0"/>
    <x v="2"/>
    <x v="2"/>
    <x v="4"/>
    <x v="2"/>
    <x v="0"/>
    <n v="0"/>
    <n v="0"/>
    <n v="0"/>
    <n v="0"/>
    <n v="0"/>
    <n v="0"/>
    <n v="0"/>
    <n v="0"/>
    <n v="0"/>
    <n v="0"/>
    <n v="0"/>
    <n v="0"/>
    <n v="0"/>
    <n v="0"/>
    <n v="0"/>
    <n v="0"/>
    <n v="0"/>
    <n v="0"/>
    <n v="0"/>
    <n v="0"/>
    <n v="0"/>
    <n v="0"/>
    <n v="0"/>
    <n v="0"/>
    <n v="0"/>
    <n v="0"/>
    <n v="0"/>
    <n v="0"/>
  </r>
  <r>
    <s v="ORIndustrialVariable Peak PricingSummer Peak Reduction @Generation (Therms)Market Potential0"/>
    <x v="2"/>
    <x v="2"/>
    <x v="4"/>
    <x v="3"/>
    <x v="0"/>
    <n v="0"/>
    <n v="0"/>
    <n v="0"/>
    <n v="0"/>
    <n v="0"/>
    <n v="0"/>
    <n v="0"/>
    <n v="0"/>
    <n v="0"/>
    <n v="0"/>
    <n v="0"/>
    <n v="0"/>
    <n v="0"/>
    <n v="0"/>
    <n v="0"/>
    <n v="0"/>
    <n v="0"/>
    <n v="0"/>
    <n v="0"/>
    <n v="0"/>
    <n v="0"/>
    <n v="0"/>
    <n v="0"/>
    <n v="0"/>
    <n v="0"/>
    <n v="0"/>
    <n v="0"/>
    <n v="0"/>
  </r>
  <r>
    <s v="ORIndustrialVariable Peak PricingWinter Peak Reduction @Meter  (Therms)Market Potential0"/>
    <x v="2"/>
    <x v="2"/>
    <x v="4"/>
    <x v="4"/>
    <x v="0"/>
    <n v="0"/>
    <n v="0"/>
    <n v="0"/>
    <n v="0"/>
    <n v="0"/>
    <n v="0"/>
    <n v="0"/>
    <n v="0"/>
    <n v="0"/>
    <n v="0"/>
    <n v="0"/>
    <n v="0"/>
    <n v="0"/>
    <n v="0"/>
    <n v="0"/>
    <n v="0"/>
    <n v="0"/>
    <n v="0"/>
    <n v="0"/>
    <n v="0"/>
    <n v="0"/>
    <n v="0"/>
    <n v="0"/>
    <n v="0"/>
    <n v="0"/>
    <n v="0"/>
    <n v="0"/>
    <n v="0"/>
  </r>
  <r>
    <s v="ORIndustrialVariable Peak PricingWinter Peak Reduction @Generation (Therms)Market Potential0"/>
    <x v="2"/>
    <x v="2"/>
    <x v="4"/>
    <x v="5"/>
    <x v="0"/>
    <n v="0"/>
    <n v="0"/>
    <n v="0"/>
    <n v="0"/>
    <n v="0"/>
    <n v="0"/>
    <n v="0"/>
    <n v="0"/>
    <n v="0"/>
    <n v="0"/>
    <n v="0"/>
    <n v="0"/>
    <n v="0"/>
    <n v="0"/>
    <n v="0"/>
    <n v="0"/>
    <n v="0"/>
    <n v="0"/>
    <n v="0"/>
    <n v="0"/>
    <n v="0"/>
    <n v="0"/>
    <n v="0"/>
    <n v="0"/>
    <n v="0"/>
    <n v="0"/>
    <n v="0"/>
    <n v="0"/>
  </r>
  <r>
    <s v="ORIndustrialVariable Peak PricingIncentive CostsMarket Potential0"/>
    <x v="2"/>
    <x v="2"/>
    <x v="4"/>
    <x v="6"/>
    <x v="0"/>
    <n v="0"/>
    <n v="0"/>
    <n v="0"/>
    <n v="0"/>
    <n v="0"/>
    <n v="0"/>
    <n v="0"/>
    <n v="0"/>
    <n v="0"/>
    <n v="0"/>
    <n v="0"/>
    <n v="0"/>
    <n v="0"/>
    <n v="0"/>
    <n v="0"/>
    <n v="0"/>
    <n v="0"/>
    <n v="0"/>
    <n v="0"/>
    <n v="0"/>
    <n v="0"/>
    <n v="0"/>
    <n v="0"/>
    <n v="0"/>
    <n v="0"/>
    <n v="0"/>
    <n v="0"/>
    <n v="0"/>
  </r>
  <r>
    <s v="ORIndustrialVariable Peak PricingNon-Incentive CostsMarket Potential0"/>
    <x v="2"/>
    <x v="2"/>
    <x v="4"/>
    <x v="7"/>
    <x v="0"/>
    <n v="0"/>
    <n v="0"/>
    <n v="0"/>
    <n v="0"/>
    <n v="0"/>
    <n v="0"/>
    <n v="0"/>
    <n v="0"/>
    <n v="0"/>
    <n v="0"/>
    <n v="0"/>
    <n v="0"/>
    <n v="0"/>
    <n v="0"/>
    <n v="0"/>
    <n v="0"/>
    <n v="0"/>
    <n v="0"/>
    <n v="0"/>
    <n v="0"/>
    <n v="0"/>
    <n v="0"/>
    <n v="0"/>
    <n v="0"/>
    <n v="0"/>
    <n v="0"/>
    <n v="0"/>
    <n v="0"/>
  </r>
  <r>
    <s v="ORIndustrialVariable Peak PricingProgram Annual BenefitsMarket Potential0"/>
    <x v="2"/>
    <x v="2"/>
    <x v="4"/>
    <x v="8"/>
    <x v="0"/>
    <n v="0"/>
    <n v="0"/>
    <n v="0"/>
    <n v="0"/>
    <n v="0"/>
    <n v="0"/>
    <n v="0"/>
    <n v="0"/>
    <n v="0"/>
    <n v="0"/>
    <n v="0"/>
    <n v="0"/>
    <n v="0"/>
    <n v="0"/>
    <n v="0"/>
    <n v="0"/>
    <n v="0"/>
    <n v="0"/>
    <n v="0"/>
    <n v="0"/>
    <n v="0"/>
    <n v="0"/>
    <n v="0"/>
    <n v="0"/>
    <n v="0"/>
    <n v="0"/>
    <n v="0"/>
    <n v="0"/>
  </r>
  <r>
    <s v="ORIndustrialVariable Peak PricingProgram Annual CostsMarket Potential0"/>
    <x v="2"/>
    <x v="2"/>
    <x v="4"/>
    <x v="9"/>
    <x v="0"/>
    <n v="0"/>
    <n v="0"/>
    <n v="0"/>
    <n v="0"/>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68874D-DA8C-41BE-BD67-C747362CA264}" name="PivotTable1" cacheId="5" applyNumberFormats="0" applyBorderFormats="0" applyFontFormats="0" applyPatternFormats="0" applyAlignmentFormats="0" applyWidthHeightFormats="1" dataCaption="Values" updatedVersion="7" minRefreshableVersion="3" useAutoFormatting="1" rowGrandTotals="0" colGrandTotals="0" itemPrintTitles="1" createdVersion="6" indent="0" outline="1" outlineData="1" multipleFieldFilters="0">
  <location ref="B66:Z72" firstHeaderRow="0" firstDataRow="1" firstDataCol="1" rowPageCount="1" colPageCount="1"/>
  <pivotFields count="34">
    <pivotField showAll="0"/>
    <pivotField axis="axisRow" showAll="0">
      <items count="4">
        <item x="0"/>
        <item h="1" x="1"/>
        <item h="1" x="2"/>
        <item t="default"/>
      </items>
    </pivotField>
    <pivotField showAll="0"/>
    <pivotField axis="axisRow" showAll="0">
      <items count="7">
        <item x="2"/>
        <item m="1" x="5"/>
        <item x="0"/>
        <item x="3"/>
        <item x="4"/>
        <item x="1"/>
        <item t="default"/>
      </items>
    </pivotField>
    <pivotField axis="axisPage" multipleItemSelectionAllowed="1" showAll="0">
      <items count="11">
        <item h="1" x="6"/>
        <item h="1" x="1"/>
        <item h="1" x="7"/>
        <item h="1" x="0"/>
        <item h="1" x="8"/>
        <item h="1" x="9"/>
        <item h="1" x="2"/>
        <item h="1" x="3"/>
        <item x="4"/>
        <item h="1" x="5"/>
        <item t="default"/>
      </items>
    </pivotField>
    <pivotField showAll="0">
      <items count="2">
        <item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s>
  <rowFields count="2">
    <field x="1"/>
    <field x="3"/>
  </rowFields>
  <rowItems count="6">
    <i>
      <x/>
    </i>
    <i r="1">
      <x/>
    </i>
    <i r="1">
      <x v="2"/>
    </i>
    <i r="1">
      <x v="3"/>
    </i>
    <i r="1">
      <x v="4"/>
    </i>
    <i r="1">
      <x v="5"/>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pageFields count="1">
    <pageField fld="4" hier="-1"/>
  </pageFields>
  <dataFields count="24">
    <dataField name="Sum of 2023" fld="8" baseField="0" baseItem="0"/>
    <dataField name="Sum of 2024" fld="9" baseField="0" baseItem="0"/>
    <dataField name="Sum of 2025" fld="10" baseField="0" baseItem="0"/>
    <dataField name="Sum of 2026" fld="11" baseField="0" baseItem="0"/>
    <dataField name="Sum of 2027" fld="12" baseField="0" baseItem="0"/>
    <dataField name="Sum of 2028" fld="13" baseField="0" baseItem="0"/>
    <dataField name="Sum of 2029" fld="14" baseField="0" baseItem="0"/>
    <dataField name="Sum of 2030" fld="15" baseField="0" baseItem="0"/>
    <dataField name="Sum of 2031" fld="16" baseField="0" baseItem="0"/>
    <dataField name="Sum of 2032" fld="17" baseField="0" baseItem="0"/>
    <dataField name="Sum of 2033" fld="18" baseField="0" baseItem="0"/>
    <dataField name="Sum of 2034" fld="19" baseField="0" baseItem="0"/>
    <dataField name="Sum of 2035" fld="20" baseField="0" baseItem="0"/>
    <dataField name="Sum of 2036" fld="21" baseField="0" baseItem="0"/>
    <dataField name="Sum of 2037" fld="22" baseField="0" baseItem="0"/>
    <dataField name="Sum of 2038" fld="23" baseField="0" baseItem="0"/>
    <dataField name="Sum of 2039" fld="24" baseField="0" baseItem="0"/>
    <dataField name="Sum of 2040" fld="25" baseField="0"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 name="Sum of 2046" fld="31" baseField="0" baseItem="0"/>
  </dataFields>
  <formats count="7">
    <format dxfId="1">
      <pivotArea type="all" dataOnly="0" outline="0" fieldPosition="0"/>
    </format>
    <format dxfId="2">
      <pivotArea outline="0" collapsedLevelsAreSubtotals="1" fieldPosition="0"/>
    </format>
    <format dxfId="3">
      <pivotArea field="5" type="button" dataOnly="0" labelOnly="1" outline="0"/>
    </format>
    <format dxfId="4">
      <pivotArea dataOnly="0" labelOnly="1" grandRow="1" outline="0" fieldPosition="0"/>
    </format>
    <format dxfId="5">
      <pivotArea dataOnly="0" labelOnly="1" outline="0" fieldPosition="0">
        <references count="1">
          <reference field="4294967294" count="18">
            <x v="0"/>
            <x v="1"/>
            <x v="2"/>
            <x v="3"/>
            <x v="4"/>
            <x v="5"/>
            <x v="6"/>
            <x v="7"/>
            <x v="8"/>
            <x v="9"/>
            <x v="10"/>
            <x v="11"/>
            <x v="12"/>
            <x v="13"/>
            <x v="14"/>
            <x v="15"/>
            <x v="16"/>
            <x v="17"/>
          </reference>
        </references>
      </pivotArea>
    </format>
    <format dxfId="6">
      <pivotArea outline="0" collapsedLevelsAreSubtotals="1" fieldPosition="0"/>
    </format>
    <format dxfId="7">
      <pivotArea collapsedLevelsAreSubtotals="1" fieldPosition="0">
        <references count="2">
          <reference field="1" count="0" selected="0"/>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69FD48D-6C76-461D-95D8-D75B733C7BBF}" name="PivotTable2" cacheId="3" applyNumberFormats="0" applyBorderFormats="0" applyFontFormats="0" applyPatternFormats="0" applyAlignmentFormats="0" applyWidthHeightFormats="1" dataCaption="Values" updatedVersion="8" minRefreshableVersion="3" showCalcMbrs="0" showDrill="0" rowGrandTotals="0" colGrandTotals="0" itemPrintTitles="1" createdVersion="3" indent="0" compact="0" compactData="0" customListSort="0">
  <location ref="B88:Z91" firstHeaderRow="0" firstDataRow="1" firstDataCol="1" rowPageCount="2" colPageCount="1"/>
  <pivotFields count="40">
    <pivotField compact="0" outline="0" showAll="0"/>
    <pivotField axis="axisRow" compact="0" outline="0" showAll="0" defaultSubtotal="0">
      <items count="3">
        <item x="0"/>
        <item x="1"/>
        <item x="2"/>
      </items>
    </pivotField>
    <pivotField axis="axisPage" compact="0" outline="0" showAll="0" defaultSubtotal="0">
      <items count="4">
        <item x="1"/>
        <item x="0"/>
        <item x="2"/>
        <item x="3"/>
      </items>
    </pivotField>
    <pivotField axis="axisPage" compact="0" outline="0" showAll="0" defaultSubtotal="0">
      <items count="9">
        <item x="2"/>
        <item x="1"/>
        <item x="7"/>
        <item x="0"/>
        <item x="3"/>
        <item x="4"/>
        <item x="5"/>
        <item x="8"/>
        <item x="6"/>
      </items>
    </pivotField>
    <pivotField compact="0" outline="0" showAll="0" defaultSubtotal="0"/>
    <pivotField compact="0" outline="0" showAl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1"/>
  </rowFields>
  <rowItems count="3">
    <i>
      <x/>
    </i>
    <i>
      <x v="1"/>
    </i>
    <i>
      <x v="2"/>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pageFields count="2">
    <pageField fld="3" item="1" hier="-1"/>
    <pageField fld="2" item="1" hier="-1"/>
  </pageFields>
  <dataFields count="24">
    <dataField name=" 2023" fld="6" baseField="1" baseItem="0"/>
    <dataField name=" 2024" fld="7" baseField="1" baseItem="0"/>
    <dataField name=" 2025" fld="8" baseField="1" baseItem="0"/>
    <dataField name=" 2026" fld="9" baseField="1" baseItem="0"/>
    <dataField name=" 2027" fld="10" baseField="1" baseItem="0"/>
    <dataField name=" 2028" fld="11" baseField="1" baseItem="0"/>
    <dataField name=" 2029" fld="12" baseField="1" baseItem="0"/>
    <dataField name=" 2030" fld="13" baseField="1" baseItem="0"/>
    <dataField name=" 2031" fld="14" baseField="1" baseItem="0"/>
    <dataField name=" 2032" fld="15" baseField="1" baseItem="0"/>
    <dataField name=" 2033" fld="16" baseField="1" baseItem="0"/>
    <dataField name=" 2034" fld="17" baseField="1" baseItem="0"/>
    <dataField name=" 2035" fld="18" baseField="1" baseItem="0"/>
    <dataField name="Sum of 2036" fld="19" baseField="0" baseItem="0"/>
    <dataField name="Sum of 2037" fld="20" baseField="0" baseItem="7"/>
    <dataField name="Sum of 2038" fld="21" baseField="0" baseItem="0"/>
    <dataField name="Sum of 2039" fld="22" baseField="0" baseItem="0"/>
    <dataField name="Sum of 2040" fld="23" baseField="0" baseItem="0"/>
    <dataField name="Sum of 2041" fld="24" baseField="0" baseItem="0"/>
    <dataField name="Sum of 2042" fld="25" baseField="0" baseItem="0"/>
    <dataField name="Sum of 2043" fld="26" baseField="0" baseItem="0"/>
    <dataField name="Sum of 2044" fld="27" baseField="0" baseItem="0"/>
    <dataField name="Sum of 2045" fld="28" baseField="0" baseItem="0"/>
    <dataField name="Sum of 2046" fld="29" baseField="0" baseItem="0"/>
  </dataFields>
  <formats count="22">
    <format dxfId="278">
      <pivotArea type="all" dataOnly="0" outline="0" fieldPosition="0"/>
    </format>
    <format dxfId="277">
      <pivotArea outline="0" collapsedLevelsAreSubtotals="1" fieldPosition="0"/>
    </format>
    <format dxfId="276">
      <pivotArea dataOnly="0" labelOnly="1" outline="0" fieldPosition="0">
        <references count="1">
          <reference field="4294967294" count="13">
            <x v="0"/>
            <x v="1"/>
            <x v="2"/>
            <x v="3"/>
            <x v="4"/>
            <x v="5"/>
            <x v="6"/>
            <x v="7"/>
            <x v="8"/>
            <x v="9"/>
            <x v="10"/>
            <x v="11"/>
            <x v="12"/>
          </reference>
        </references>
      </pivotArea>
    </format>
    <format dxfId="275">
      <pivotArea dataOnly="0" labelOnly="1" outline="0" fieldPosition="0">
        <references count="1">
          <reference field="4294967294" count="13">
            <x v="0"/>
            <x v="1"/>
            <x v="2"/>
            <x v="3"/>
            <x v="4"/>
            <x v="5"/>
            <x v="6"/>
            <x v="7"/>
            <x v="8"/>
            <x v="9"/>
            <x v="10"/>
            <x v="11"/>
            <x v="12"/>
          </reference>
        </references>
      </pivotArea>
    </format>
    <format dxfId="274">
      <pivotArea dataOnly="0" labelOnly="1" outline="0" fieldPosition="0">
        <references count="1">
          <reference field="4294967294" count="13">
            <x v="0"/>
            <x v="1"/>
            <x v="2"/>
            <x v="3"/>
            <x v="4"/>
            <x v="5"/>
            <x v="6"/>
            <x v="7"/>
            <x v="8"/>
            <x v="9"/>
            <x v="10"/>
            <x v="11"/>
            <x v="12"/>
          </reference>
        </references>
      </pivotArea>
    </format>
    <format dxfId="273">
      <pivotArea type="all" dataOnly="0" outline="0" fieldPosition="0"/>
    </format>
    <format dxfId="272">
      <pivotArea outline="0" collapsedLevelsAreSubtotals="1" fieldPosition="0"/>
    </format>
    <format dxfId="271">
      <pivotArea dataOnly="0" labelOnly="1" outline="0" fieldPosition="0">
        <references count="1">
          <reference field="4294967294" count="13">
            <x v="0"/>
            <x v="1"/>
            <x v="2"/>
            <x v="3"/>
            <x v="4"/>
            <x v="5"/>
            <x v="6"/>
            <x v="7"/>
            <x v="8"/>
            <x v="9"/>
            <x v="10"/>
            <x v="11"/>
            <x v="12"/>
          </reference>
        </references>
      </pivotArea>
    </format>
    <format dxfId="270">
      <pivotArea outline="0" collapsedLevelsAreSubtotals="1" fieldPosition="0"/>
    </format>
    <format dxfId="269">
      <pivotArea outline="0" collapsedLevelsAreSubtotals="1" fieldPosition="0"/>
    </format>
    <format dxfId="268">
      <pivotArea outline="0" collapsedLevelsAreSubtotals="1" fieldPosition="0">
        <references count="1">
          <reference field="2" count="1" selected="0">
            <x v="1"/>
          </reference>
        </references>
      </pivotArea>
    </format>
    <format dxfId="267">
      <pivotArea dataOnly="0" labelOnly="1" outline="0" fieldPosition="0">
        <references count="1">
          <reference field="2" count="1">
            <x v="1"/>
          </reference>
        </references>
      </pivotArea>
    </format>
    <format dxfId="266">
      <pivotArea field="2" type="button" dataOnly="0" labelOnly="1" outline="0" axis="axisPage" fieldPosition="1"/>
    </format>
    <format dxfId="265">
      <pivotArea dataOnly="0" labelOnly="1" outline="0" fieldPosition="0">
        <references count="1">
          <reference field="4294967294" count="14">
            <x v="0"/>
            <x v="1"/>
            <x v="2"/>
            <x v="3"/>
            <x v="4"/>
            <x v="5"/>
            <x v="6"/>
            <x v="7"/>
            <x v="8"/>
            <x v="9"/>
            <x v="10"/>
            <x v="11"/>
            <x v="12"/>
            <x v="13"/>
          </reference>
        </references>
      </pivotArea>
    </format>
    <format dxfId="264">
      <pivotArea dataOnly="0" labelOnly="1" outline="0" fieldPosition="0">
        <references count="1">
          <reference field="4294967294" count="1">
            <x v="13"/>
          </reference>
        </references>
      </pivotArea>
    </format>
    <format dxfId="263">
      <pivotArea type="all" dataOnly="0" outline="0" fieldPosition="0"/>
    </format>
    <format dxfId="262">
      <pivotArea outline="0" collapsedLevelsAreSubtotals="1" fieldPosition="0"/>
    </format>
    <format dxfId="261">
      <pivotArea field="1" type="button" dataOnly="0" labelOnly="1" outline="0" axis="axisRow" fieldPosition="0"/>
    </format>
    <format dxfId="260">
      <pivotArea dataOnly="0" labelOnly="1" grandRow="1" outline="0" fieldPosition="0"/>
    </format>
    <format dxfId="259">
      <pivotArea dataOnly="0" labelOnly="1" outline="0" fieldPosition="0">
        <references count="1">
          <reference field="4294967294" count="15">
            <x v="0"/>
            <x v="1"/>
            <x v="2"/>
            <x v="3"/>
            <x v="4"/>
            <x v="5"/>
            <x v="6"/>
            <x v="7"/>
            <x v="8"/>
            <x v="9"/>
            <x v="10"/>
            <x v="11"/>
            <x v="12"/>
            <x v="13"/>
            <x v="14"/>
          </reference>
        </references>
      </pivotArea>
    </format>
    <format dxfId="258">
      <pivotArea dataOnly="0" labelOnly="1" outline="0" fieldPosition="0">
        <references count="1">
          <reference field="4294967294" count="15">
            <x v="0"/>
            <x v="1"/>
            <x v="2"/>
            <x v="3"/>
            <x v="4"/>
            <x v="5"/>
            <x v="6"/>
            <x v="7"/>
            <x v="8"/>
            <x v="9"/>
            <x v="10"/>
            <x v="11"/>
            <x v="12"/>
            <x v="13"/>
            <x v="14"/>
          </reference>
        </references>
      </pivotArea>
    </format>
    <format dxfId="257">
      <pivotArea dataOnly="0" labelOnly="1" outline="0" fieldPosition="0">
        <references count="1">
          <reference field="4294967294" count="15">
            <x v="0"/>
            <x v="1"/>
            <x v="2"/>
            <x v="3"/>
            <x v="4"/>
            <x v="5"/>
            <x v="6"/>
            <x v="7"/>
            <x v="8"/>
            <x v="9"/>
            <x v="10"/>
            <x v="11"/>
            <x v="12"/>
            <x v="13"/>
            <x v="14"/>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8B7F011-EE66-4787-95EC-E089E7004E81}" name="PivotTable1" cacheId="5" applyNumberFormats="0" applyBorderFormats="0" applyFontFormats="0" applyPatternFormats="0" applyAlignmentFormats="0" applyWidthHeightFormats="1" dataCaption="Values" updatedVersion="8" minRefreshableVersion="3" colGrandTotals="0" itemPrintTitles="1" createdVersion="6" indent="0" outline="1" outlineData="1" multipleFieldFilters="0">
  <location ref="B76:N84" firstHeaderRow="1" firstDataRow="3" firstDataCol="1" rowPageCount="1" colPageCount="1"/>
  <pivotFields count="34">
    <pivotField showAll="0"/>
    <pivotField axis="axisCol" showAll="0">
      <items count="4">
        <item x="0"/>
        <item x="1"/>
        <item x="2"/>
        <item t="default"/>
      </items>
    </pivotField>
    <pivotField axis="axisCol" showAll="0">
      <items count="4">
        <item x="0"/>
        <item x="1"/>
        <item x="2"/>
        <item t="default"/>
      </items>
    </pivotField>
    <pivotField axis="axisRow" showAll="0">
      <items count="7">
        <item x="2"/>
        <item m="1" x="5"/>
        <item x="0"/>
        <item x="3"/>
        <item x="4"/>
        <item x="1"/>
        <item t="default"/>
      </items>
    </pivotField>
    <pivotField axis="axisPage" multipleItemSelectionAllowed="1" showAll="0">
      <items count="11">
        <item h="1" x="6"/>
        <item h="1" x="1"/>
        <item h="1" x="7"/>
        <item h="1" x="0"/>
        <item h="1" x="8"/>
        <item h="1" x="9"/>
        <item h="1" x="2"/>
        <item h="1" x="3"/>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3"/>
  </rowFields>
  <rowItems count="6">
    <i>
      <x/>
    </i>
    <i>
      <x v="2"/>
    </i>
    <i>
      <x v="3"/>
    </i>
    <i>
      <x v="4"/>
    </i>
    <i>
      <x v="5"/>
    </i>
    <i t="grand">
      <x/>
    </i>
  </rowItems>
  <colFields count="2">
    <field x="1"/>
    <field x="2"/>
  </colFields>
  <colItems count="12">
    <i>
      <x/>
      <x/>
    </i>
    <i r="1">
      <x v="1"/>
    </i>
    <i r="1">
      <x v="2"/>
    </i>
    <i t="default">
      <x/>
    </i>
    <i>
      <x v="1"/>
      <x/>
    </i>
    <i r="1">
      <x v="1"/>
    </i>
    <i r="1">
      <x v="2"/>
    </i>
    <i t="default">
      <x v="1"/>
    </i>
    <i>
      <x v="2"/>
      <x/>
    </i>
    <i r="1">
      <x v="1"/>
    </i>
    <i r="1">
      <x v="2"/>
    </i>
    <i t="default">
      <x v="2"/>
    </i>
  </colItems>
  <pageFields count="1">
    <pageField fld="4" hier="-1"/>
  </pageFields>
  <dataFields count="1">
    <dataField name="Sum of 2045" fld="30" baseField="0" baseItem="0"/>
  </dataFields>
  <formats count="1">
    <format dxfId="2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C411BD3-FC44-4661-A1D3-3DB8B7EB55F2}" name="PivotTable2" cacheId="5"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location ref="G94:AG130" firstHeaderRow="0" firstDataRow="1" firstDataCol="3" rowPageCount="2" colPageCount="1"/>
  <pivotFields count="34">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6">
        <item x="2"/>
        <item m="1" x="5"/>
        <item x="0"/>
        <item x="3"/>
        <item x="4"/>
        <item x="1"/>
      </items>
      <extLst>
        <ext xmlns:x14="http://schemas.microsoft.com/office/spreadsheetml/2009/9/main" uri="{2946ED86-A175-432a-8AC1-64E0C546D7DE}">
          <x14:pivotField fillDownLabels="1"/>
        </ext>
      </extLst>
    </pivotField>
    <pivotField axis="axisPage" compact="0" outline="0" multipleItemSelectionAllowed="1" showAll="0" defaultSubtotal="0">
      <items count="10">
        <item h="1" x="6"/>
        <item h="1" x="1"/>
        <item h="1" x="7"/>
        <item h="1" x="0"/>
        <item h="1" x="8"/>
        <item h="1" x="9"/>
        <item h="1" x="2"/>
        <item h="1" x="3"/>
        <item x="4"/>
        <item h="1" x="5"/>
      </items>
      <extLst>
        <ext xmlns:x14="http://schemas.microsoft.com/office/spreadsheetml/2009/9/main" uri="{2946ED86-A175-432a-8AC1-64E0C546D7DE}">
          <x14:pivotField fillDownLabels="1"/>
        </ext>
      </extLst>
    </pivotField>
    <pivotField axis="axisPage"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3">
    <field x="1"/>
    <field x="2"/>
    <field x="3"/>
  </rowFields>
  <rowItems count="36">
    <i>
      <x/>
      <x/>
      <x/>
    </i>
    <i r="2">
      <x v="2"/>
    </i>
    <i r="2">
      <x v="3"/>
    </i>
    <i r="2">
      <x v="4"/>
    </i>
    <i r="1">
      <x v="1"/>
      <x/>
    </i>
    <i r="2">
      <x v="2"/>
    </i>
    <i r="2">
      <x v="3"/>
    </i>
    <i r="2">
      <x v="4"/>
    </i>
    <i r="2">
      <x v="5"/>
    </i>
    <i r="1">
      <x v="2"/>
      <x v="3"/>
    </i>
    <i r="2">
      <x v="4"/>
    </i>
    <i r="2">
      <x v="5"/>
    </i>
    <i>
      <x v="1"/>
      <x/>
      <x/>
    </i>
    <i r="2">
      <x v="2"/>
    </i>
    <i r="2">
      <x v="3"/>
    </i>
    <i r="2">
      <x v="4"/>
    </i>
    <i r="1">
      <x v="1"/>
      <x/>
    </i>
    <i r="2">
      <x v="2"/>
    </i>
    <i r="2">
      <x v="3"/>
    </i>
    <i r="2">
      <x v="4"/>
    </i>
    <i r="2">
      <x v="5"/>
    </i>
    <i r="1">
      <x v="2"/>
      <x v="3"/>
    </i>
    <i r="2">
      <x v="4"/>
    </i>
    <i r="2">
      <x v="5"/>
    </i>
    <i>
      <x v="2"/>
      <x/>
      <x/>
    </i>
    <i r="2">
      <x v="2"/>
    </i>
    <i r="2">
      <x v="3"/>
    </i>
    <i r="2">
      <x v="4"/>
    </i>
    <i r="1">
      <x v="1"/>
      <x/>
    </i>
    <i r="2">
      <x v="2"/>
    </i>
    <i r="2">
      <x v="3"/>
    </i>
    <i r="2">
      <x v="4"/>
    </i>
    <i r="2">
      <x v="5"/>
    </i>
    <i r="1">
      <x v="2"/>
      <x v="3"/>
    </i>
    <i r="2">
      <x v="4"/>
    </i>
    <i r="2">
      <x v="5"/>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pageFields count="2">
    <pageField fld="4" hier="-1"/>
    <pageField fld="5" item="0" hier="-1"/>
  </pageFields>
  <dataFields count="24">
    <dataField name="Sum of 2023" fld="8" baseField="0" baseItem="0"/>
    <dataField name="Sum of 2024" fld="9" baseField="0" baseItem="0"/>
    <dataField name="Sum of 2025" fld="10" baseField="0" baseItem="0"/>
    <dataField name="Sum of 2026" fld="11" baseField="0" baseItem="0"/>
    <dataField name="Sum of 2027" fld="12" baseField="0" baseItem="0"/>
    <dataField name="Sum of 2028" fld="13" baseField="0" baseItem="0"/>
    <dataField name="Sum of 2029" fld="14" baseField="0" baseItem="0"/>
    <dataField name="Sum of 2030" fld="15" baseField="0" baseItem="0"/>
    <dataField name="Sum of 2031" fld="16" baseField="0" baseItem="0"/>
    <dataField name="Sum of 2032" fld="17" baseField="0" baseItem="0"/>
    <dataField name="Sum of 2033" fld="18" baseField="0" baseItem="0"/>
    <dataField name="Sum of 2034" fld="19" baseField="0" baseItem="0"/>
    <dataField name="Sum of 2035" fld="20" baseField="0" baseItem="0"/>
    <dataField name="Sum of 2036" fld="21" baseField="0" baseItem="0"/>
    <dataField name="Sum of 2037" fld="22" baseField="0" baseItem="0"/>
    <dataField name="Sum of 2038" fld="23" baseField="0" baseItem="0"/>
    <dataField name="Sum of 2039" fld="24" baseField="0" baseItem="0"/>
    <dataField name="Sum of 2040" fld="25" baseField="0"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 name="Sum of 2046"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4AB22C1-57AA-40F5-AF85-FE3DABFF9809}" name="PivotTable8" cacheId="5"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location ref="G43:AF52" firstHeaderRow="0" firstDataRow="1" firstDataCol="2" rowPageCount="2" colPageCount="1"/>
  <pivotFields count="34">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10">
        <item x="6"/>
        <item x="1"/>
        <item x="7"/>
        <item x="0"/>
        <item x="8"/>
        <item x="9"/>
        <item x="2"/>
        <item x="3"/>
        <item x="4"/>
        <item x="5"/>
      </items>
      <extLst>
        <ext xmlns:x14="http://schemas.microsoft.com/office/spreadsheetml/2009/9/main" uri="{2946ED86-A175-432a-8AC1-64E0C546D7DE}">
          <x14:pivotField fillDownLabels="1"/>
        </ext>
      </extLst>
    </pivotField>
    <pivotField axis="axisPage"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1"/>
    <field x="2"/>
  </rowFields>
  <rowItems count="9">
    <i>
      <x/>
      <x/>
    </i>
    <i r="1">
      <x v="1"/>
    </i>
    <i r="1">
      <x v="2"/>
    </i>
    <i>
      <x v="1"/>
      <x/>
    </i>
    <i r="1">
      <x v="1"/>
    </i>
    <i r="1">
      <x v="2"/>
    </i>
    <i>
      <x v="2"/>
      <x/>
    </i>
    <i r="1">
      <x v="1"/>
    </i>
    <i r="1">
      <x v="2"/>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pageFields count="2">
    <pageField fld="4" item="8" hier="-1"/>
    <pageField fld="5" item="0" hier="-1"/>
  </pageFields>
  <dataFields count="24">
    <dataField name="Sum of 2023" fld="8" baseField="0" baseItem="0"/>
    <dataField name="Sum of 2024" fld="9" baseField="0" baseItem="0"/>
    <dataField name="Sum of 2025" fld="10" baseField="0" baseItem="0"/>
    <dataField name="Sum of 2026" fld="11" baseField="0" baseItem="0"/>
    <dataField name="Sum of 2027" fld="12" baseField="0" baseItem="0"/>
    <dataField name="Sum of 2028" fld="13" baseField="0" baseItem="0"/>
    <dataField name="Sum of 2029" fld="14" baseField="0" baseItem="0"/>
    <dataField name="Sum of 2030" fld="15" baseField="0" baseItem="0"/>
    <dataField name="Sum of 2031" fld="16" baseField="0" baseItem="0"/>
    <dataField name="Sum of 2032" fld="17" baseField="0" baseItem="0"/>
    <dataField name="Sum of 2033" fld="18" baseField="0" baseItem="0"/>
    <dataField name="Sum of 2034" fld="19" baseField="0" baseItem="0"/>
    <dataField name="Sum of 2035" fld="20" baseField="0" baseItem="0"/>
    <dataField name="Sum of 2036" fld="21" baseField="0" baseItem="0"/>
    <dataField name="Sum of 2037" fld="22" baseField="0" baseItem="0"/>
    <dataField name="Sum of 2038" fld="23" baseField="0" baseItem="0"/>
    <dataField name="Sum of 2039" fld="24" baseField="0" baseItem="0"/>
    <dataField name="Sum of 2040" fld="25" baseField="0"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 name="Sum of 2046"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315680D-784F-4A99-AE62-C3B9BC215E2D}" name="PivotTable6" cacheId="5" applyNumberFormats="0" applyBorderFormats="0" applyFontFormats="0" applyPatternFormats="0" applyAlignmentFormats="0" applyWidthHeightFormats="1" dataCaption="Values" updatedVersion="8" minRefreshableVersion="3" colGrandTotals="0" itemPrintTitles="1" createdVersion="6" indent="0" outline="1" outlineData="1" multipleFieldFilters="0">
  <location ref="B30:E35" firstHeaderRow="1" firstDataRow="2" firstDataCol="1" rowPageCount="1" colPageCount="1"/>
  <pivotFields count="34">
    <pivotField showAll="0"/>
    <pivotField axis="axisCol" showAll="0">
      <items count="4">
        <item x="0"/>
        <item x="1"/>
        <item x="2"/>
        <item t="default"/>
      </items>
    </pivotField>
    <pivotField axis="axisRow" showAll="0">
      <items count="4">
        <item x="0"/>
        <item x="1"/>
        <item x="2"/>
        <item t="default"/>
      </items>
    </pivotField>
    <pivotField showAll="0"/>
    <pivotField axis="axisPage" showAll="0">
      <items count="11">
        <item x="6"/>
        <item x="1"/>
        <item x="7"/>
        <item x="0"/>
        <item x="8"/>
        <item x="9"/>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2"/>
  </rowFields>
  <rowItems count="4">
    <i>
      <x/>
    </i>
    <i>
      <x v="1"/>
    </i>
    <i>
      <x v="2"/>
    </i>
    <i t="grand">
      <x/>
    </i>
  </rowItems>
  <colFields count="1">
    <field x="1"/>
  </colFields>
  <colItems count="3">
    <i>
      <x/>
    </i>
    <i>
      <x v="1"/>
    </i>
    <i>
      <x v="2"/>
    </i>
  </colItems>
  <pageFields count="1">
    <pageField fld="4" item="8" hier="-1"/>
  </pageFields>
  <dataFields count="1">
    <dataField name="Sum of 2045" fld="30" baseField="0" baseItem="0"/>
  </dataFields>
  <formats count="1">
    <format dxfId="25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F9AA7FFA-5A80-4915-BEB3-FADAF8388165}" name="PivotTable1"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78:Z84" firstHeaderRow="0" firstDataRow="1" firstDataCol="1" rowPageCount="3" colPageCount="1"/>
  <pivotFields count="34">
    <pivotField showAll="0"/>
    <pivotField axis="axisPage" showAll="0">
      <items count="4">
        <item x="0"/>
        <item x="1"/>
        <item x="2"/>
        <item t="default"/>
      </items>
    </pivotField>
    <pivotField showAll="0"/>
    <pivotField axis="axisRow" showAll="0">
      <items count="7">
        <item x="2"/>
        <item m="1" x="5"/>
        <item x="0"/>
        <item x="3"/>
        <item x="4"/>
        <item x="1"/>
        <item t="default"/>
      </items>
    </pivotField>
    <pivotField axis="axisPage" multipleItemSelectionAllowed="1" showAll="0">
      <items count="11">
        <item h="1" x="6"/>
        <item h="1" x="1"/>
        <item h="1" x="7"/>
        <item h="1" x="0"/>
        <item h="1" x="8"/>
        <item x="9"/>
        <item h="1" x="2"/>
        <item h="1" x="3"/>
        <item h="1" x="4"/>
        <item h="1" x="5"/>
        <item t="default"/>
      </items>
    </pivotField>
    <pivotField axis="axisPage" showAll="0">
      <items count="2">
        <item x="0"/>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3"/>
  </rowFields>
  <rowItems count="6">
    <i>
      <x/>
    </i>
    <i>
      <x v="2"/>
    </i>
    <i>
      <x v="3"/>
    </i>
    <i>
      <x v="4"/>
    </i>
    <i>
      <x v="5"/>
    </i>
    <i t="grand">
      <x/>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pageFields count="3">
    <pageField fld="4" hier="-1"/>
    <pageField fld="1" item="0" hier="-1"/>
    <pageField fld="5" item="0" hier="-1"/>
  </pageFields>
  <dataFields count="24">
    <dataField name="Sum of 2024" fld="9" baseField="0" baseItem="0"/>
    <dataField name="Sum of 2025" fld="10" baseField="0" baseItem="0"/>
    <dataField name="Sum of 2026" fld="11" baseField="0" baseItem="0"/>
    <dataField name="Sum of 2027" fld="12" baseField="0" baseItem="0"/>
    <dataField name="Sum of 2028" fld="13" baseField="0" baseItem="0"/>
    <dataField name="Sum of 2029" fld="14" baseField="0" baseItem="0"/>
    <dataField name="Sum of 2030" fld="15" baseField="0" baseItem="0"/>
    <dataField name="Sum of 2031" fld="16" baseField="0" baseItem="0"/>
    <dataField name="Sum of 2032" fld="17" baseField="0" baseItem="0"/>
    <dataField name="Sum of 2033" fld="18" baseField="0" baseItem="0"/>
    <dataField name="Sum of 2034" fld="19" baseField="0" baseItem="0"/>
    <dataField name="Sum of 2035" fld="20" baseField="0" baseItem="0"/>
    <dataField name="Sum of 2036" fld="21" baseField="0" baseItem="0"/>
    <dataField name="Sum of 2037" fld="22" baseField="0" baseItem="0"/>
    <dataField name="Sum of 2038" fld="23" baseField="0" baseItem="0"/>
    <dataField name="Sum of 2039" fld="24" baseField="0" baseItem="0"/>
    <dataField name="Sum of 2040" fld="25" baseField="0"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 name="Sum of 2046" fld="31" baseField="0" baseItem="0"/>
    <dataField name="Sum of 2047" fld="32" baseField="0" baseItem="0"/>
  </dataFields>
  <formats count="1">
    <format dxfId="25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7CBEC0A-A51A-41C3-BA8F-E4BEC09B810C}" name="PivotTable2" cacheId="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100:Z106" firstHeaderRow="0" firstDataRow="1" firstDataCol="1" rowPageCount="3" colPageCount="1"/>
  <pivotFields count="34">
    <pivotField showAll="0"/>
    <pivotField axis="axisPage" showAll="0">
      <items count="4">
        <item x="0"/>
        <item x="1"/>
        <item x="2"/>
        <item t="default"/>
      </items>
    </pivotField>
    <pivotField showAll="0"/>
    <pivotField axis="axisRow" showAll="0">
      <items count="7">
        <item x="2"/>
        <item m="1" x="5"/>
        <item x="1"/>
        <item x="0"/>
        <item x="3"/>
        <item x="4"/>
        <item t="default"/>
      </items>
    </pivotField>
    <pivotField axis="axisPage" multipleItemSelectionAllowed="1" showAll="0">
      <items count="11">
        <item h="1" x="6"/>
        <item h="1" x="1"/>
        <item x="7"/>
        <item h="1" x="0"/>
        <item h="1" x="8"/>
        <item h="1" x="9"/>
        <item h="1" x="2"/>
        <item h="1" x="3"/>
        <item h="1" x="4"/>
        <item h="1" x="5"/>
        <item t="default"/>
      </items>
    </pivotField>
    <pivotField axis="axisPage" showAll="0">
      <items count="2">
        <item x="0"/>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3"/>
  </rowFields>
  <rowItems count="6">
    <i>
      <x/>
    </i>
    <i>
      <x v="2"/>
    </i>
    <i>
      <x v="3"/>
    </i>
    <i>
      <x v="4"/>
    </i>
    <i>
      <x v="5"/>
    </i>
    <i t="grand">
      <x/>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pageFields count="3">
    <pageField fld="4" hier="-1"/>
    <pageField fld="1" item="1" hier="-1"/>
    <pageField fld="5" item="0" hier="-1"/>
  </pageFields>
  <dataFields count="24">
    <dataField name="Sum of 2024" fld="9" baseField="0" baseItem="0"/>
    <dataField name="Sum of 2025" fld="10" baseField="0" baseItem="0"/>
    <dataField name="Sum of 2026" fld="11" baseField="0" baseItem="0"/>
    <dataField name="Sum of 2027" fld="12" baseField="0" baseItem="0"/>
    <dataField name="Sum of 2028" fld="13" baseField="0" baseItem="0"/>
    <dataField name="Sum of 2029" fld="14" baseField="0" baseItem="0"/>
    <dataField name="Sum of 2030" fld="15" baseField="0" baseItem="0"/>
    <dataField name="Sum of 2031" fld="16" baseField="0" baseItem="0"/>
    <dataField name="Sum of 2032" fld="17" baseField="0" baseItem="0"/>
    <dataField name="Sum of 2033" fld="18" baseField="0" baseItem="0"/>
    <dataField name="Sum of 2034" fld="19" baseField="0" baseItem="0"/>
    <dataField name="Sum of 2035" fld="20" baseField="0" baseItem="0"/>
    <dataField name="Sum of 2036" fld="21" baseField="0" baseItem="0"/>
    <dataField name="Sum of 2037" fld="22" baseField="0" baseItem="0"/>
    <dataField name="Sum of 2038" fld="23" baseField="0" baseItem="0"/>
    <dataField name="Sum of 2039" fld="24" baseField="0" baseItem="0"/>
    <dataField name="Sum of 2040" fld="25" baseField="0"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 name="Sum of 2046" fld="31" baseField="0" baseItem="0"/>
    <dataField name="Sum of 2047" fld="32" baseField="0" baseItem="0"/>
  </dataFields>
  <formats count="1">
    <format dxfId="25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9BF4D24-548C-4696-929E-92ED3F6B1D6F}" name="PivotTable3"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121:Z127" firstHeaderRow="0" firstDataRow="1" firstDataCol="1" rowPageCount="3" colPageCount="1"/>
  <pivotFields count="34">
    <pivotField showAll="0"/>
    <pivotField axis="axisPage" showAll="0">
      <items count="4">
        <item x="0"/>
        <item x="1"/>
        <item x="2"/>
        <item t="default"/>
      </items>
    </pivotField>
    <pivotField showAll="0"/>
    <pivotField axis="axisRow" showAll="0">
      <items count="7">
        <item x="2"/>
        <item m="1" x="5"/>
        <item x="0"/>
        <item x="3"/>
        <item x="4"/>
        <item x="1"/>
        <item t="default"/>
      </items>
    </pivotField>
    <pivotField axis="axisPage" multipleItemSelectionAllowed="1" showAll="0">
      <items count="11">
        <item h="1" x="6"/>
        <item h="1" x="1"/>
        <item h="1" x="7"/>
        <item h="1" x="0"/>
        <item h="1" x="8"/>
        <item x="9"/>
        <item h="1" x="2"/>
        <item h="1" x="3"/>
        <item h="1" x="4"/>
        <item h="1" x="5"/>
        <item t="default"/>
      </items>
    </pivotField>
    <pivotField axis="axisPage" showAll="0">
      <items count="2">
        <item x="0"/>
        <item t="default"/>
      </items>
    </pivotField>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3"/>
  </rowFields>
  <rowItems count="6">
    <i>
      <x/>
    </i>
    <i>
      <x v="2"/>
    </i>
    <i>
      <x v="3"/>
    </i>
    <i>
      <x v="4"/>
    </i>
    <i>
      <x v="5"/>
    </i>
    <i t="grand">
      <x/>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pageFields count="3">
    <pageField fld="4" hier="-1"/>
    <pageField fld="1" item="2" hier="-1"/>
    <pageField fld="5" item="0" hier="-1"/>
  </pageFields>
  <dataFields count="24">
    <dataField name="Sum of 2024" fld="9" baseField="0" baseItem="0"/>
    <dataField name="Sum of 2025" fld="10" baseField="0" baseItem="0"/>
    <dataField name="Sum of 2026" fld="11" baseField="0" baseItem="0"/>
    <dataField name="Sum of 2027" fld="12" baseField="0" baseItem="0"/>
    <dataField name="Sum of 2028" fld="13" baseField="0" baseItem="0"/>
    <dataField name="Sum of 2029" fld="14" baseField="0" baseItem="0"/>
    <dataField name="Sum of 2030" fld="15" baseField="0" baseItem="0"/>
    <dataField name="Sum of 2031" fld="16" baseField="0" baseItem="0"/>
    <dataField name="Sum of 2032" fld="17" baseField="0" baseItem="0"/>
    <dataField name="Sum of 2033" fld="18" baseField="0" baseItem="0"/>
    <dataField name="Sum of 2034" fld="19" baseField="0" baseItem="0"/>
    <dataField name="Sum of 2035" fld="20" baseField="0" baseItem="0"/>
    <dataField name="Sum of 2036" fld="21" baseField="0" baseItem="0"/>
    <dataField name="Sum of 2037" fld="22" baseField="0" baseItem="0"/>
    <dataField name="Sum of 2038" fld="23" baseField="0" baseItem="0"/>
    <dataField name="Sum of 2039" fld="24" baseField="0" baseItem="0"/>
    <dataField name="Sum of 2040" fld="25" baseField="0"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 name="Sum of 2046" fld="31" baseField="0" baseItem="0"/>
    <dataField name="Sum of 2047" fld="32" baseField="0" baseItem="0"/>
  </dataFields>
  <formats count="1">
    <format dxfId="2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BB972FE8-2189-4C2B-A1AD-655E9FBE86F2}" name="PivotTable2" cacheId="4"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27">
  <location ref="G4:H10" firstHeaderRow="1" firstDataRow="2" firstDataCol="1" rowPageCount="1" colPageCount="1"/>
  <pivotFields count="34">
    <pivotField showAll="0"/>
    <pivotField axis="axisPage" showAll="0">
      <items count="4">
        <item x="1"/>
        <item x="0"/>
        <item x="2"/>
        <item t="default"/>
      </items>
    </pivotField>
    <pivotField showAll="0"/>
    <pivotField axis="axisRow" showAll="0" sortType="ascending">
      <items count="7">
        <item m="1" x="5"/>
        <item x="2"/>
        <item x="0"/>
        <item x="3"/>
        <item x="4"/>
        <item x="1"/>
        <item t="default"/>
      </items>
      <autoSortScope>
        <pivotArea dataOnly="0" outline="0" fieldPosition="0">
          <references count="2">
            <reference field="4294967294" count="1" selected="0">
              <x v="0"/>
            </reference>
            <reference field="4" count="1" selected="0">
              <x v="8"/>
            </reference>
          </references>
        </pivotArea>
      </autoSortScope>
    </pivotField>
    <pivotField axis="axisCol" showAll="0">
      <items count="11">
        <item h="1" x="6"/>
        <item h="1" x="1"/>
        <item h="1" x="7"/>
        <item h="1" x="0"/>
        <item h="1" x="8"/>
        <item h="1" x="9"/>
        <item h="1" x="2"/>
        <item h="1" x="3"/>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v="5"/>
    </i>
    <i>
      <x v="3"/>
    </i>
    <i>
      <x v="1"/>
    </i>
    <i>
      <x v="4"/>
    </i>
    <i>
      <x v="2"/>
    </i>
  </rowItems>
  <colFields count="1">
    <field x="4"/>
  </colFields>
  <colItems count="1">
    <i>
      <x v="8"/>
    </i>
  </colItems>
  <pageFields count="1">
    <pageField fld="1" item="1" hier="-1"/>
  </pageFields>
  <dataFields count="1">
    <dataField name="Sum of 2035" fld="20" baseField="0" baseItem="0"/>
  </dataFields>
  <formats count="5">
    <format dxfId="245">
      <pivotArea outline="0" collapsedLevelsAreSubtotals="1" fieldPosition="0"/>
    </format>
    <format dxfId="244">
      <pivotArea outline="0" collapsedLevelsAreSubtotals="1" fieldPosition="0">
        <references count="1">
          <reference field="4" count="1" selected="0">
            <x v="5"/>
          </reference>
        </references>
      </pivotArea>
    </format>
    <format dxfId="243">
      <pivotArea field="3" type="button" dataOnly="0" labelOnly="1" outline="0" axis="axisRow" fieldPosition="0"/>
    </format>
    <format dxfId="242">
      <pivotArea outline="0" collapsedLevelsAreSubtotals="1" fieldPosition="0"/>
    </format>
    <format dxfId="241">
      <pivotArea dataOnly="0" labelOnly="1" fieldPosition="0">
        <references count="1">
          <reference field="4" count="0"/>
        </references>
      </pivotArea>
    </format>
  </formats>
  <chartFormats count="8">
    <chartFormat chart="26" format="114" series="1">
      <pivotArea type="data" outline="0" fieldPosition="0"/>
    </chartFormat>
    <chartFormat chart="26" format="150" series="1">
      <pivotArea type="data" outline="0" fieldPosition="0">
        <references count="1">
          <reference field="4294967294" count="1" selected="0">
            <x v="0"/>
          </reference>
        </references>
      </pivotArea>
    </chartFormat>
    <chartFormat chart="26" format="157">
      <pivotArea type="data" outline="0" fieldPosition="0">
        <references count="2">
          <reference field="4294967294" count="1" selected="0">
            <x v="0"/>
          </reference>
          <reference field="3" count="1" selected="0">
            <x v="5"/>
          </reference>
        </references>
      </pivotArea>
    </chartFormat>
    <chartFormat chart="26" format="158">
      <pivotArea type="data" outline="0" fieldPosition="0">
        <references count="2">
          <reference field="4294967294" count="1" selected="0">
            <x v="0"/>
          </reference>
          <reference field="3" count="1" selected="0">
            <x v="3"/>
          </reference>
        </references>
      </pivotArea>
    </chartFormat>
    <chartFormat chart="26" format="159">
      <pivotArea type="data" outline="0" fieldPosition="0">
        <references count="2">
          <reference field="4294967294" count="1" selected="0">
            <x v="0"/>
          </reference>
          <reference field="3" count="1" selected="0">
            <x v="1"/>
          </reference>
        </references>
      </pivotArea>
    </chartFormat>
    <chartFormat chart="26" format="160">
      <pivotArea type="data" outline="0" fieldPosition="0">
        <references count="2">
          <reference field="4294967294" count="1" selected="0">
            <x v="0"/>
          </reference>
          <reference field="3" count="1" selected="0">
            <x v="0"/>
          </reference>
        </references>
      </pivotArea>
    </chartFormat>
    <chartFormat chart="26" format="161">
      <pivotArea type="data" outline="0" fieldPosition="0">
        <references count="2">
          <reference field="4294967294" count="1" selected="0">
            <x v="0"/>
          </reference>
          <reference field="3" count="1" selected="0">
            <x v="2"/>
          </reference>
        </references>
      </pivotArea>
    </chartFormat>
    <chartFormat chart="26" format="162">
      <pivotArea type="data" outline="0" fieldPosition="0">
        <references count="2">
          <reference field="4294967294" count="1" selected="0">
            <x v="0"/>
          </reference>
          <reference field="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FED187D-825E-4964-BDE8-24C605F05444}" name="PivotTable1" cacheId="4"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14">
  <location ref="B4:C10" firstHeaderRow="1" firstDataRow="2" firstDataCol="1" rowPageCount="1" colPageCount="1"/>
  <pivotFields count="34">
    <pivotField showAll="0"/>
    <pivotField axis="axisPage" showAll="0">
      <items count="4">
        <item x="1"/>
        <item x="0"/>
        <item x="2"/>
        <item t="default"/>
      </items>
    </pivotField>
    <pivotField showAll="0"/>
    <pivotField axis="axisRow" showAll="0" sortType="ascending">
      <items count="7">
        <item m="1" x="5"/>
        <item x="2"/>
        <item x="0"/>
        <item x="3"/>
        <item x="4"/>
        <item x="1"/>
        <item t="default"/>
      </items>
      <autoSortScope>
        <pivotArea dataOnly="0" outline="0" fieldPosition="0">
          <references count="2">
            <reference field="4294967294" count="1" selected="0">
              <x v="0"/>
            </reference>
            <reference field="4" count="1" selected="0">
              <x v="8"/>
            </reference>
          </references>
        </pivotArea>
      </autoSortScope>
    </pivotField>
    <pivotField axis="axisCol" showAll="0">
      <items count="11">
        <item h="1" x="6"/>
        <item h="1" x="1"/>
        <item h="1" x="7"/>
        <item h="1" x="0"/>
        <item h="1" x="8"/>
        <item h="1" x="9"/>
        <item h="1" x="2"/>
        <item h="1" x="3"/>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3"/>
  </rowFields>
  <rowItems count="5">
    <i>
      <x v="5"/>
    </i>
    <i>
      <x v="3"/>
    </i>
    <i>
      <x v="1"/>
    </i>
    <i>
      <x v="4"/>
    </i>
    <i>
      <x v="2"/>
    </i>
  </rowItems>
  <colFields count="1">
    <field x="4"/>
  </colFields>
  <colItems count="1">
    <i>
      <x v="8"/>
    </i>
  </colItems>
  <pageFields count="1">
    <pageField fld="1" item="1" hier="-1"/>
  </pageFields>
  <dataFields count="1">
    <dataField name="Sum of 2045" fld="30" baseField="0" baseItem="0"/>
  </dataFields>
  <formats count="6">
    <format dxfId="251">
      <pivotArea outline="0" collapsedLevelsAreSubtotals="1" fieldPosition="0"/>
    </format>
    <format dxfId="250">
      <pivotArea outline="0" collapsedLevelsAreSubtotals="1" fieldPosition="0">
        <references count="1">
          <reference field="4" count="1" selected="0">
            <x v="5"/>
          </reference>
        </references>
      </pivotArea>
    </format>
    <format dxfId="249">
      <pivotArea outline="0" collapsedLevelsAreSubtotals="1" fieldPosition="0"/>
    </format>
    <format dxfId="248">
      <pivotArea field="3" type="button" dataOnly="0" labelOnly="1" outline="0" axis="axisRow" fieldPosition="0"/>
    </format>
    <format dxfId="247">
      <pivotArea dataOnly="0" labelOnly="1" fieldPosition="0">
        <references count="1">
          <reference field="4" count="0"/>
        </references>
      </pivotArea>
    </format>
    <format dxfId="246">
      <pivotArea outline="0" collapsedLevelsAreSubtotals="1" fieldPosition="0"/>
    </format>
  </formats>
  <chartFormats count="8">
    <chartFormat chart="13" format="103" series="1">
      <pivotArea type="data" outline="0" fieldPosition="0"/>
    </chartFormat>
    <chartFormat chart="13" format="138" series="1">
      <pivotArea type="data" outline="0" fieldPosition="0">
        <references count="1">
          <reference field="4294967294" count="1" selected="0">
            <x v="0"/>
          </reference>
        </references>
      </pivotArea>
    </chartFormat>
    <chartFormat chart="13" format="145">
      <pivotArea type="data" outline="0" fieldPosition="0">
        <references count="2">
          <reference field="4294967294" count="1" selected="0">
            <x v="0"/>
          </reference>
          <reference field="3" count="1" selected="0">
            <x v="5"/>
          </reference>
        </references>
      </pivotArea>
    </chartFormat>
    <chartFormat chart="13" format="146">
      <pivotArea type="data" outline="0" fieldPosition="0">
        <references count="2">
          <reference field="4294967294" count="1" selected="0">
            <x v="0"/>
          </reference>
          <reference field="3" count="1" selected="0">
            <x v="3"/>
          </reference>
        </references>
      </pivotArea>
    </chartFormat>
    <chartFormat chart="13" format="147">
      <pivotArea type="data" outline="0" fieldPosition="0">
        <references count="2">
          <reference field="4294967294" count="1" selected="0">
            <x v="0"/>
          </reference>
          <reference field="3" count="1" selected="0">
            <x v="1"/>
          </reference>
        </references>
      </pivotArea>
    </chartFormat>
    <chartFormat chart="13" format="148">
      <pivotArea type="data" outline="0" fieldPosition="0">
        <references count="2">
          <reference field="4294967294" count="1" selected="0">
            <x v="0"/>
          </reference>
          <reference field="3" count="1" selected="0">
            <x v="0"/>
          </reference>
        </references>
      </pivotArea>
    </chartFormat>
    <chartFormat chart="13" format="149">
      <pivotArea type="data" outline="0" fieldPosition="0">
        <references count="2">
          <reference field="4294967294" count="1" selected="0">
            <x v="0"/>
          </reference>
          <reference field="3" count="1" selected="0">
            <x v="2"/>
          </reference>
        </references>
      </pivotArea>
    </chartFormat>
    <chartFormat chart="13" format="150">
      <pivotArea type="data" outline="0" fieldPosition="0">
        <references count="2">
          <reference field="4294967294" count="1" selected="0">
            <x v="0"/>
          </reference>
          <reference field="3"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BB42EF1-53A2-4AE6-9305-88757E8CEC77}" name="PivotTable1" cacheId="4" applyNumberFormats="0" applyBorderFormats="0" applyFontFormats="0" applyPatternFormats="0" applyAlignmentFormats="0" applyWidthHeightFormats="1" dataCaption="Values" updatedVersion="8" minRefreshableVersion="3" showCalcMbrs="0" showDrill="0" rowGrandTotals="0" colGrandTotals="0" itemPrintTitles="1" createdVersion="3" indent="0" compact="0" compactData="0" customListSort="0">
  <location ref="K42:BF56" firstHeaderRow="1" firstDataRow="3" firstDataCol="2" rowPageCount="1" colPageCount="1"/>
  <pivotFields count="34">
    <pivotField compact="0" outline="0" showAl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6">
        <item x="2"/>
        <item m="1" x="5"/>
        <item x="0"/>
        <item x="3"/>
        <item x="4"/>
        <item x="1"/>
      </items>
      <extLst>
        <ext xmlns:x14="http://schemas.microsoft.com/office/spreadsheetml/2009/9/main" uri="{2946ED86-A175-432a-8AC1-64E0C546D7DE}">
          <x14:pivotField fillDownLabels="1"/>
        </ext>
      </extLst>
    </pivotField>
    <pivotField axis="axisCol" compact="0" outline="0" showAll="0" defaultSubtotal="0">
      <items count="10">
        <item h="1" x="1"/>
        <item h="1" x="0"/>
        <item h="1" x="8"/>
        <item h="1" x="7"/>
        <item h="1" x="4"/>
        <item x="5"/>
        <item x="9"/>
        <item h="1" x="6"/>
        <item h="1" x="2"/>
        <item h="1" x="3"/>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2"/>
    <field x="3"/>
  </rowFields>
  <rowItems count="12">
    <i>
      <x/>
      <x/>
    </i>
    <i r="1">
      <x v="2"/>
    </i>
    <i r="1">
      <x v="3"/>
    </i>
    <i r="1">
      <x v="4"/>
    </i>
    <i>
      <x v="1"/>
      <x/>
    </i>
    <i r="1">
      <x v="2"/>
    </i>
    <i r="1">
      <x v="3"/>
    </i>
    <i r="1">
      <x v="4"/>
    </i>
    <i r="1">
      <x v="5"/>
    </i>
    <i>
      <x v="2"/>
      <x v="3"/>
    </i>
    <i r="1">
      <x v="4"/>
    </i>
    <i r="1">
      <x v="5"/>
    </i>
  </rowItems>
  <colFields count="2">
    <field x="4"/>
    <field x="-2"/>
  </colFields>
  <colItems count="46">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colItems>
  <pageFields count="1">
    <pageField fld="1" item="0" hier="-1"/>
  </pageFields>
  <dataFields count="23">
    <dataField name=" 2023" fld="8" baseField="1" baseItem="0"/>
    <dataField name=" 2024" fld="9" baseField="1" baseItem="0"/>
    <dataField name=" 2025" fld="10" baseField="1" baseItem="0"/>
    <dataField name=" 2026" fld="11" baseField="1" baseItem="0"/>
    <dataField name=" 2027" fld="12" baseField="1" baseItem="0"/>
    <dataField name=" 2028" fld="13" baseField="1" baseItem="0"/>
    <dataField name=" 2029" fld="14" baseField="1" baseItem="0"/>
    <dataField name=" 2030" fld="15" baseField="1" baseItem="0"/>
    <dataField name=" 2031" fld="16" baseField="1" baseItem="0"/>
    <dataField name=" 2032" fld="17" baseField="1" baseItem="0"/>
    <dataField name=" 2033" fld="18" baseField="1" baseItem="0"/>
    <dataField name=" 2034" fld="19" baseField="1" baseItem="0"/>
    <dataField name="Sum of 2035" fld="20" baseField="1" baseItem="5"/>
    <dataField name="Sum of 2036" fld="21" baseField="1" baseItem="5"/>
    <dataField name="Sum of 2037" fld="22" baseField="0" baseItem="0"/>
    <dataField name="Sum of 2038" fld="23" baseField="0" baseItem="0"/>
    <dataField name="Sum of 2039" fld="24" baseField="0" baseItem="0"/>
    <dataField name="Sum of 2040" fld="25" baseField="1"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s>
  <formats count="55">
    <format dxfId="240">
      <pivotArea type="all" dataOnly="0" outline="0" fieldPosition="0"/>
    </format>
    <format dxfId="239">
      <pivotArea outline="0" collapsedLevelsAreSubtotals="1" fieldPosition="0"/>
    </format>
    <format dxfId="238">
      <pivotArea dataOnly="0" labelOnly="1" outline="0" fieldPosition="0">
        <references count="1">
          <reference field="4294967294" count="12">
            <x v="0"/>
            <x v="1"/>
            <x v="2"/>
            <x v="3"/>
            <x v="4"/>
            <x v="5"/>
            <x v="6"/>
            <x v="7"/>
            <x v="8"/>
            <x v="9"/>
            <x v="10"/>
            <x v="11"/>
          </reference>
        </references>
      </pivotArea>
    </format>
    <format dxfId="237">
      <pivotArea dataOnly="0" labelOnly="1" outline="0" fieldPosition="0">
        <references count="1">
          <reference field="4294967294" count="12">
            <x v="0"/>
            <x v="1"/>
            <x v="2"/>
            <x v="3"/>
            <x v="4"/>
            <x v="5"/>
            <x v="6"/>
            <x v="7"/>
            <x v="8"/>
            <x v="9"/>
            <x v="10"/>
            <x v="11"/>
          </reference>
        </references>
      </pivotArea>
    </format>
    <format dxfId="236">
      <pivotArea dataOnly="0" labelOnly="1" outline="0" fieldPosition="0">
        <references count="1">
          <reference field="4294967294" count="12">
            <x v="0"/>
            <x v="1"/>
            <x v="2"/>
            <x v="3"/>
            <x v="4"/>
            <x v="5"/>
            <x v="6"/>
            <x v="7"/>
            <x v="8"/>
            <x v="9"/>
            <x v="10"/>
            <x v="11"/>
          </reference>
        </references>
      </pivotArea>
    </format>
    <format dxfId="235">
      <pivotArea field="3" type="button" dataOnly="0" labelOnly="1" outline="0" axis="axisRow" fieldPosition="1"/>
    </format>
    <format dxfId="234">
      <pivotArea field="3" type="button" dataOnly="0" labelOnly="1" outline="0" axis="axisRow" fieldPosition="1"/>
    </format>
    <format dxfId="233">
      <pivotArea type="all" dataOnly="0" outline="0" fieldPosition="0"/>
    </format>
    <format dxfId="232">
      <pivotArea outline="0" collapsedLevelsAreSubtotals="1" fieldPosition="0"/>
    </format>
    <format dxfId="231">
      <pivotArea field="3" type="button" dataOnly="0" labelOnly="1" outline="0" axis="axisRow" fieldPosition="1"/>
    </format>
    <format dxfId="230">
      <pivotArea dataOnly="0" labelOnly="1" outline="0" fieldPosition="0">
        <references count="1">
          <reference field="4294967294" count="12">
            <x v="0"/>
            <x v="1"/>
            <x v="2"/>
            <x v="3"/>
            <x v="4"/>
            <x v="5"/>
            <x v="6"/>
            <x v="7"/>
            <x v="8"/>
            <x v="9"/>
            <x v="10"/>
            <x v="11"/>
          </reference>
        </references>
      </pivotArea>
    </format>
    <format dxfId="229">
      <pivotArea outline="0" collapsedLevelsAreSubtotals="1" fieldPosition="0"/>
    </format>
    <format dxfId="228">
      <pivotArea field="6" type="button" dataOnly="0" labelOnly="1" outline="0"/>
    </format>
    <format dxfId="227">
      <pivotArea field="6" type="button" dataOnly="0" labelOnly="1" outline="0"/>
    </format>
    <format dxfId="226">
      <pivotArea field="5" type="button" dataOnly="0" labelOnly="1" outline="0"/>
    </format>
    <format dxfId="225">
      <pivotArea outline="0" collapsedLevelsAreSubtotals="1" fieldPosition="0">
        <references count="1">
          <reference field="4" count="1" selected="0">
            <x v="6"/>
          </reference>
        </references>
      </pivotArea>
    </format>
    <format dxfId="224">
      <pivotArea outline="0" collapsedLevelsAreSubtotals="1" fieldPosition="0">
        <references count="1">
          <reference field="4" count="1" selected="0">
            <x v="6"/>
          </reference>
        </references>
      </pivotArea>
    </format>
    <format dxfId="223">
      <pivotArea type="origin" dataOnly="0" labelOnly="1" outline="0" fieldPosition="0"/>
    </format>
    <format dxfId="222">
      <pivotArea dataOnly="0" labelOnly="1" outline="0" fieldPosition="0">
        <references count="1">
          <reference field="4" count="0"/>
        </references>
      </pivotArea>
    </format>
    <format dxfId="221">
      <pivotArea type="origin" dataOnly="0" labelOnly="1" outline="0" fieldPosition="0"/>
    </format>
    <format dxfId="220">
      <pivotArea dataOnly="0" labelOnly="1" outline="0" fieldPosition="0">
        <references count="1">
          <reference field="4" count="0"/>
        </references>
      </pivotArea>
    </format>
    <format dxfId="219">
      <pivotArea field="1" type="button" dataOnly="0" labelOnly="1" outline="0" axis="axisPage" fieldPosition="0"/>
    </format>
    <format dxfId="218">
      <pivotArea field="2" type="button" dataOnly="0" labelOnly="1" outline="0" axis="axisRow" fieldPosition="0"/>
    </format>
    <format dxfId="217">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216">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215">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214">
      <pivotArea type="all" dataOnly="0" outline="0" fieldPosition="0"/>
    </format>
    <format dxfId="213">
      <pivotArea outline="0" collapsedLevelsAreSubtotals="1" fieldPosition="0"/>
    </format>
    <format dxfId="212">
      <pivotArea dataOnly="0" labelOnly="1" outline="0" fieldPosition="0">
        <references count="1">
          <reference field="1" count="0"/>
        </references>
      </pivotArea>
    </format>
    <format dxfId="211">
      <pivotArea dataOnly="0" labelOnly="1" outline="0" fieldPosition="0">
        <references count="1">
          <reference field="4" count="0"/>
        </references>
      </pivotArea>
    </format>
    <format dxfId="210">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209">
      <pivotArea type="all" dataOnly="0" outline="0" fieldPosition="0"/>
    </format>
    <format dxfId="208">
      <pivotArea outline="0" collapsedLevelsAreSubtotals="1" fieldPosition="0"/>
    </format>
    <format dxfId="207">
      <pivotArea type="origin" dataOnly="0" labelOnly="1" outline="0" fieldPosition="0"/>
    </format>
    <format dxfId="206">
      <pivotArea field="4" type="button" dataOnly="0" labelOnly="1" outline="0" axis="axisCol" fieldPosition="0"/>
    </format>
    <format dxfId="205">
      <pivotArea field="-2" type="button" dataOnly="0" labelOnly="1" outline="0" axis="axisCol" fieldPosition="1"/>
    </format>
    <format dxfId="204">
      <pivotArea type="topRight" dataOnly="0" labelOnly="1" outline="0" fieldPosition="0"/>
    </format>
    <format dxfId="203">
      <pivotArea field="1" type="button" dataOnly="0" labelOnly="1" outline="0" axis="axisPage" fieldPosition="0"/>
    </format>
    <format dxfId="202">
      <pivotArea field="3" type="button" dataOnly="0" labelOnly="1" outline="0" axis="axisRow" fieldPosition="1"/>
    </format>
    <format dxfId="201">
      <pivotArea field="2" type="button" dataOnly="0" labelOnly="1" outline="0" axis="axisRow" fieldPosition="0"/>
    </format>
    <format dxfId="200">
      <pivotArea dataOnly="0" labelOnly="1" outline="0" fieldPosition="0">
        <references count="1">
          <reference field="4" count="0"/>
        </references>
      </pivotArea>
    </format>
    <format dxfId="199">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98">
      <pivotArea type="all" dataOnly="0" outline="0" fieldPosition="0"/>
    </format>
    <format dxfId="197">
      <pivotArea outline="0" collapsedLevelsAreSubtotals="1" fieldPosition="0"/>
    </format>
    <format dxfId="196">
      <pivotArea type="origin" dataOnly="0" labelOnly="1" outline="0" fieldPosition="0"/>
    </format>
    <format dxfId="195">
      <pivotArea field="4" type="button" dataOnly="0" labelOnly="1" outline="0" axis="axisCol" fieldPosition="0"/>
    </format>
    <format dxfId="194">
      <pivotArea field="-2" type="button" dataOnly="0" labelOnly="1" outline="0" axis="axisCol" fieldPosition="1"/>
    </format>
    <format dxfId="193">
      <pivotArea type="topRight" dataOnly="0" labelOnly="1" outline="0" fieldPosition="0"/>
    </format>
    <format dxfId="192">
      <pivotArea field="1" type="button" dataOnly="0" labelOnly="1" outline="0" axis="axisPage" fieldPosition="0"/>
    </format>
    <format dxfId="191">
      <pivotArea field="3" type="button" dataOnly="0" labelOnly="1" outline="0" axis="axisRow" fieldPosition="1"/>
    </format>
    <format dxfId="190">
      <pivotArea field="2" type="button" dataOnly="0" labelOnly="1" outline="0" axis="axisRow" fieldPosition="0"/>
    </format>
    <format dxfId="189">
      <pivotArea dataOnly="0" labelOnly="1" outline="0" fieldPosition="0">
        <references count="1">
          <reference field="4" count="0"/>
        </references>
      </pivotArea>
    </format>
    <format dxfId="188">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87">
      <pivotArea dataOnly="0" labelOnly="1" outline="0" fieldPosition="0">
        <references count="2">
          <reference field="4294967294" count="11">
            <x v="12"/>
            <x v="13"/>
            <x v="14"/>
            <x v="15"/>
            <x v="16"/>
            <x v="17"/>
            <x v="18"/>
            <x v="19"/>
            <x v="20"/>
            <x v="21"/>
            <x v="22"/>
          </reference>
          <reference field="4" count="1" selected="0">
            <x v="4"/>
          </reference>
        </references>
      </pivotArea>
    </format>
    <format dxfId="186">
      <pivotArea dataOnly="0" labelOnly="1" outline="0" fieldPosition="0">
        <references count="2">
          <reference field="4294967294" count="11">
            <x v="12"/>
            <x v="13"/>
            <x v="14"/>
            <x v="15"/>
            <x v="16"/>
            <x v="17"/>
            <x v="18"/>
            <x v="19"/>
            <x v="20"/>
            <x v="21"/>
            <x v="22"/>
          </reference>
          <reference field="4" count="1" selected="0">
            <x v="5"/>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16EC6BD-68AE-49F9-9681-EE2C032A9019}" name="PivotTable1" cacheId="4" applyNumberFormats="0" applyBorderFormats="0" applyFontFormats="0" applyPatternFormats="0" applyAlignmentFormats="0" applyWidthHeightFormats="1" dataCaption="Values" updatedVersion="8" minRefreshableVersion="3" showCalcMbrs="0" showDrill="0" rowGrandTotals="0" colGrandTotals="0" itemPrintTitles="1" createdVersion="3" indent="0" compact="0" compactData="0" customListSort="0">
  <location ref="K42:BF56" firstHeaderRow="1" firstDataRow="3" firstDataCol="2" rowPageCount="1" colPageCount="1"/>
  <pivotFields count="34">
    <pivotField compact="0" outline="0" showAl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6">
        <item x="2"/>
        <item m="1" x="5"/>
        <item x="0"/>
        <item x="3"/>
        <item x="4"/>
        <item x="1"/>
      </items>
      <extLst>
        <ext xmlns:x14="http://schemas.microsoft.com/office/spreadsheetml/2009/9/main" uri="{2946ED86-A175-432a-8AC1-64E0C546D7DE}">
          <x14:pivotField fillDownLabels="1"/>
        </ext>
      </extLst>
    </pivotField>
    <pivotField axis="axisCol" compact="0" outline="0" showAll="0" defaultSubtotal="0">
      <items count="10">
        <item h="1" x="1"/>
        <item h="1" x="0"/>
        <item h="1" x="8"/>
        <item h="1" x="7"/>
        <item h="1" x="4"/>
        <item x="5"/>
        <item x="9"/>
        <item h="1" x="6"/>
        <item h="1" x="2"/>
        <item h="1" x="3"/>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2"/>
    <field x="3"/>
  </rowFields>
  <rowItems count="12">
    <i>
      <x/>
      <x/>
    </i>
    <i r="1">
      <x v="2"/>
    </i>
    <i r="1">
      <x v="3"/>
    </i>
    <i r="1">
      <x v="4"/>
    </i>
    <i>
      <x v="1"/>
      <x/>
    </i>
    <i r="1">
      <x v="2"/>
    </i>
    <i r="1">
      <x v="3"/>
    </i>
    <i r="1">
      <x v="4"/>
    </i>
    <i r="1">
      <x v="5"/>
    </i>
    <i>
      <x v="2"/>
      <x v="3"/>
    </i>
    <i r="1">
      <x v="4"/>
    </i>
    <i r="1">
      <x v="5"/>
    </i>
  </rowItems>
  <colFields count="2">
    <field x="4"/>
    <field x="-2"/>
  </colFields>
  <colItems count="46">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colItems>
  <pageFields count="1">
    <pageField fld="1" item="0" hier="-1"/>
  </pageFields>
  <dataFields count="23">
    <dataField name=" 2023" fld="8" baseField="1" baseItem="0"/>
    <dataField name=" 2024" fld="9" baseField="1" baseItem="0"/>
    <dataField name=" 2025" fld="10" baseField="1" baseItem="0"/>
    <dataField name=" 2026" fld="11" baseField="1" baseItem="0"/>
    <dataField name=" 2027" fld="12" baseField="1" baseItem="0"/>
    <dataField name=" 2028" fld="13" baseField="1" baseItem="0"/>
    <dataField name=" 2029" fld="14" baseField="1" baseItem="0"/>
    <dataField name=" 2030" fld="15" baseField="1" baseItem="0"/>
    <dataField name=" 2031" fld="16" baseField="1" baseItem="0"/>
    <dataField name=" 2032" fld="17" baseField="1" baseItem="0"/>
    <dataField name=" 2033" fld="18" baseField="1" baseItem="0"/>
    <dataField name=" 2034" fld="19" baseField="1" baseItem="0"/>
    <dataField name="Sum of 2035" fld="20" baseField="1" baseItem="5"/>
    <dataField name="Sum of 2036" fld="21" baseField="1" baseItem="5"/>
    <dataField name="Sum of 2037" fld="22" baseField="0" baseItem="0"/>
    <dataField name="Sum of 2038" fld="23" baseField="0" baseItem="0"/>
    <dataField name="Sum of 2039" fld="24" baseField="0" baseItem="0"/>
    <dataField name="Sum of 2040" fld="25" baseField="1"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s>
  <formats count="55">
    <format dxfId="185">
      <pivotArea type="all" dataOnly="0" outline="0" fieldPosition="0"/>
    </format>
    <format dxfId="184">
      <pivotArea outline="0" collapsedLevelsAreSubtotals="1" fieldPosition="0"/>
    </format>
    <format dxfId="183">
      <pivotArea dataOnly="0" labelOnly="1" outline="0" fieldPosition="0">
        <references count="1">
          <reference field="4294967294" count="12">
            <x v="0"/>
            <x v="1"/>
            <x v="2"/>
            <x v="3"/>
            <x v="4"/>
            <x v="5"/>
            <x v="6"/>
            <x v="7"/>
            <x v="8"/>
            <x v="9"/>
            <x v="10"/>
            <x v="11"/>
          </reference>
        </references>
      </pivotArea>
    </format>
    <format dxfId="182">
      <pivotArea dataOnly="0" labelOnly="1" outline="0" fieldPosition="0">
        <references count="1">
          <reference field="4294967294" count="12">
            <x v="0"/>
            <x v="1"/>
            <x v="2"/>
            <x v="3"/>
            <x v="4"/>
            <x v="5"/>
            <x v="6"/>
            <x v="7"/>
            <x v="8"/>
            <x v="9"/>
            <x v="10"/>
            <x v="11"/>
          </reference>
        </references>
      </pivotArea>
    </format>
    <format dxfId="181">
      <pivotArea dataOnly="0" labelOnly="1" outline="0" fieldPosition="0">
        <references count="1">
          <reference field="4294967294" count="12">
            <x v="0"/>
            <x v="1"/>
            <x v="2"/>
            <x v="3"/>
            <x v="4"/>
            <x v="5"/>
            <x v="6"/>
            <x v="7"/>
            <x v="8"/>
            <x v="9"/>
            <x v="10"/>
            <x v="11"/>
          </reference>
        </references>
      </pivotArea>
    </format>
    <format dxfId="180">
      <pivotArea field="3" type="button" dataOnly="0" labelOnly="1" outline="0" axis="axisRow" fieldPosition="1"/>
    </format>
    <format dxfId="179">
      <pivotArea field="3" type="button" dataOnly="0" labelOnly="1" outline="0" axis="axisRow" fieldPosition="1"/>
    </format>
    <format dxfId="178">
      <pivotArea type="all" dataOnly="0" outline="0" fieldPosition="0"/>
    </format>
    <format dxfId="177">
      <pivotArea outline="0" collapsedLevelsAreSubtotals="1" fieldPosition="0"/>
    </format>
    <format dxfId="176">
      <pivotArea field="3" type="button" dataOnly="0" labelOnly="1" outline="0" axis="axisRow" fieldPosition="1"/>
    </format>
    <format dxfId="175">
      <pivotArea dataOnly="0" labelOnly="1" outline="0" fieldPosition="0">
        <references count="1">
          <reference field="4294967294" count="12">
            <x v="0"/>
            <x v="1"/>
            <x v="2"/>
            <x v="3"/>
            <x v="4"/>
            <x v="5"/>
            <x v="6"/>
            <x v="7"/>
            <x v="8"/>
            <x v="9"/>
            <x v="10"/>
            <x v="11"/>
          </reference>
        </references>
      </pivotArea>
    </format>
    <format dxfId="174">
      <pivotArea outline="0" collapsedLevelsAreSubtotals="1" fieldPosition="0"/>
    </format>
    <format dxfId="173">
      <pivotArea field="6" type="button" dataOnly="0" labelOnly="1" outline="0"/>
    </format>
    <format dxfId="172">
      <pivotArea field="6" type="button" dataOnly="0" labelOnly="1" outline="0"/>
    </format>
    <format dxfId="171">
      <pivotArea field="5" type="button" dataOnly="0" labelOnly="1" outline="0"/>
    </format>
    <format dxfId="170">
      <pivotArea outline="0" collapsedLevelsAreSubtotals="1" fieldPosition="0">
        <references count="1">
          <reference field="4" count="1" selected="0">
            <x v="6"/>
          </reference>
        </references>
      </pivotArea>
    </format>
    <format dxfId="169">
      <pivotArea outline="0" collapsedLevelsAreSubtotals="1" fieldPosition="0">
        <references count="1">
          <reference field="4" count="1" selected="0">
            <x v="6"/>
          </reference>
        </references>
      </pivotArea>
    </format>
    <format dxfId="168">
      <pivotArea type="origin" dataOnly="0" labelOnly="1" outline="0" fieldPosition="0"/>
    </format>
    <format dxfId="167">
      <pivotArea dataOnly="0" labelOnly="1" outline="0" fieldPosition="0">
        <references count="1">
          <reference field="4" count="0"/>
        </references>
      </pivotArea>
    </format>
    <format dxfId="166">
      <pivotArea type="origin" dataOnly="0" labelOnly="1" outline="0" fieldPosition="0"/>
    </format>
    <format dxfId="165">
      <pivotArea dataOnly="0" labelOnly="1" outline="0" fieldPosition="0">
        <references count="1">
          <reference field="4" count="0"/>
        </references>
      </pivotArea>
    </format>
    <format dxfId="164">
      <pivotArea field="1" type="button" dataOnly="0" labelOnly="1" outline="0" axis="axisPage" fieldPosition="0"/>
    </format>
    <format dxfId="163">
      <pivotArea field="2" type="button" dataOnly="0" labelOnly="1" outline="0" axis="axisRow" fieldPosition="0"/>
    </format>
    <format dxfId="162">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61">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60">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59">
      <pivotArea type="all" dataOnly="0" outline="0" fieldPosition="0"/>
    </format>
    <format dxfId="158">
      <pivotArea outline="0" collapsedLevelsAreSubtotals="1" fieldPosition="0"/>
    </format>
    <format dxfId="157">
      <pivotArea dataOnly="0" labelOnly="1" outline="0" fieldPosition="0">
        <references count="1">
          <reference field="1" count="0"/>
        </references>
      </pivotArea>
    </format>
    <format dxfId="156">
      <pivotArea dataOnly="0" labelOnly="1" outline="0" fieldPosition="0">
        <references count="1">
          <reference field="4" count="0"/>
        </references>
      </pivotArea>
    </format>
    <format dxfId="155">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54">
      <pivotArea type="all" dataOnly="0" outline="0" fieldPosition="0"/>
    </format>
    <format dxfId="153">
      <pivotArea outline="0" collapsedLevelsAreSubtotals="1" fieldPosition="0"/>
    </format>
    <format dxfId="152">
      <pivotArea type="origin" dataOnly="0" labelOnly="1" outline="0" fieldPosition="0"/>
    </format>
    <format dxfId="151">
      <pivotArea field="4" type="button" dataOnly="0" labelOnly="1" outline="0" axis="axisCol" fieldPosition="0"/>
    </format>
    <format dxfId="150">
      <pivotArea field="-2" type="button" dataOnly="0" labelOnly="1" outline="0" axis="axisCol" fieldPosition="1"/>
    </format>
    <format dxfId="149">
      <pivotArea type="topRight" dataOnly="0" labelOnly="1" outline="0" fieldPosition="0"/>
    </format>
    <format dxfId="148">
      <pivotArea field="1" type="button" dataOnly="0" labelOnly="1" outline="0" axis="axisPage" fieldPosition="0"/>
    </format>
    <format dxfId="147">
      <pivotArea field="3" type="button" dataOnly="0" labelOnly="1" outline="0" axis="axisRow" fieldPosition="1"/>
    </format>
    <format dxfId="146">
      <pivotArea field="2" type="button" dataOnly="0" labelOnly="1" outline="0" axis="axisRow" fieldPosition="0"/>
    </format>
    <format dxfId="145">
      <pivotArea dataOnly="0" labelOnly="1" outline="0" fieldPosition="0">
        <references count="1">
          <reference field="4" count="0"/>
        </references>
      </pivotArea>
    </format>
    <format dxfId="144">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43">
      <pivotArea type="all" dataOnly="0" outline="0" fieldPosition="0"/>
    </format>
    <format dxfId="142">
      <pivotArea outline="0" collapsedLevelsAreSubtotals="1" fieldPosition="0"/>
    </format>
    <format dxfId="141">
      <pivotArea type="origin" dataOnly="0" labelOnly="1" outline="0" fieldPosition="0"/>
    </format>
    <format dxfId="140">
      <pivotArea field="4" type="button" dataOnly="0" labelOnly="1" outline="0" axis="axisCol" fieldPosition="0"/>
    </format>
    <format dxfId="139">
      <pivotArea field="-2" type="button" dataOnly="0" labelOnly="1" outline="0" axis="axisCol" fieldPosition="1"/>
    </format>
    <format dxfId="138">
      <pivotArea type="topRight" dataOnly="0" labelOnly="1" outline="0" fieldPosition="0"/>
    </format>
    <format dxfId="137">
      <pivotArea field="1" type="button" dataOnly="0" labelOnly="1" outline="0" axis="axisPage" fieldPosition="0"/>
    </format>
    <format dxfId="136">
      <pivotArea field="3" type="button" dataOnly="0" labelOnly="1" outline="0" axis="axisRow" fieldPosition="1"/>
    </format>
    <format dxfId="135">
      <pivotArea field="2" type="button" dataOnly="0" labelOnly="1" outline="0" axis="axisRow" fieldPosition="0"/>
    </format>
    <format dxfId="134">
      <pivotArea dataOnly="0" labelOnly="1" outline="0" fieldPosition="0">
        <references count="1">
          <reference field="4" count="0"/>
        </references>
      </pivotArea>
    </format>
    <format dxfId="133">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32">
      <pivotArea dataOnly="0" labelOnly="1" outline="0" fieldPosition="0">
        <references count="2">
          <reference field="4294967294" count="11">
            <x v="12"/>
            <x v="13"/>
            <x v="14"/>
            <x v="15"/>
            <x v="16"/>
            <x v="17"/>
            <x v="18"/>
            <x v="19"/>
            <x v="20"/>
            <x v="21"/>
            <x v="22"/>
          </reference>
          <reference field="4" count="1" selected="0">
            <x v="4"/>
          </reference>
        </references>
      </pivotArea>
    </format>
    <format dxfId="131">
      <pivotArea dataOnly="0" labelOnly="1" outline="0" fieldPosition="0">
        <references count="2">
          <reference field="4294967294" count="11">
            <x v="12"/>
            <x v="13"/>
            <x v="14"/>
            <x v="15"/>
            <x v="16"/>
            <x v="17"/>
            <x v="18"/>
            <x v="19"/>
            <x v="20"/>
            <x v="21"/>
            <x v="22"/>
          </reference>
          <reference field="4" count="1" selected="0">
            <x v="5"/>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B3DF29B-A83D-41E5-8586-A878FD0C54BA}" name="PivotTable2" cacheId="4"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28">
  <location ref="G4:H10" firstHeaderRow="1" firstDataRow="2" firstDataCol="1" rowPageCount="1" colPageCount="1"/>
  <pivotFields count="34">
    <pivotField showAll="0"/>
    <pivotField axis="axisPage" showAll="0">
      <items count="4">
        <item x="1"/>
        <item x="0"/>
        <item x="2"/>
        <item t="default"/>
      </items>
    </pivotField>
    <pivotField showAll="0"/>
    <pivotField axis="axisRow" showAll="0" sortType="ascending">
      <items count="7">
        <item m="1" x="5"/>
        <item x="2"/>
        <item x="0"/>
        <item x="3"/>
        <item x="4"/>
        <item x="1"/>
        <item t="default"/>
      </items>
      <autoSortScope>
        <pivotArea dataOnly="0" outline="0" fieldPosition="0">
          <references count="2">
            <reference field="4294967294" count="1" selected="0">
              <x v="0"/>
            </reference>
            <reference field="4" count="1" selected="0">
              <x v="8"/>
            </reference>
          </references>
        </pivotArea>
      </autoSortScope>
    </pivotField>
    <pivotField axis="axisCol" showAll="0">
      <items count="11">
        <item h="1" x="6"/>
        <item h="1" x="1"/>
        <item h="1" x="7"/>
        <item h="1" x="0"/>
        <item h="1" x="8"/>
        <item h="1" x="9"/>
        <item h="1" x="2"/>
        <item h="1" x="3"/>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v="3"/>
    </i>
    <i>
      <x v="1"/>
    </i>
    <i>
      <x v="4"/>
    </i>
    <i>
      <x v="5"/>
    </i>
    <i>
      <x v="2"/>
    </i>
  </rowItems>
  <colFields count="1">
    <field x="4"/>
  </colFields>
  <colItems count="1">
    <i>
      <x v="8"/>
    </i>
  </colItems>
  <pageFields count="1">
    <pageField fld="1" item="0" hier="-1"/>
  </pageFields>
  <dataFields count="1">
    <dataField name="Sum of 2035" fld="20" baseField="0" baseItem="0"/>
  </dataFields>
  <formats count="5">
    <format dxfId="124">
      <pivotArea outline="0" collapsedLevelsAreSubtotals="1" fieldPosition="0"/>
    </format>
    <format dxfId="123">
      <pivotArea outline="0" collapsedLevelsAreSubtotals="1" fieldPosition="0">
        <references count="1">
          <reference field="4" count="1" selected="0">
            <x v="5"/>
          </reference>
        </references>
      </pivotArea>
    </format>
    <format dxfId="122">
      <pivotArea field="3" type="button" dataOnly="0" labelOnly="1" outline="0" axis="axisRow" fieldPosition="0"/>
    </format>
    <format dxfId="121">
      <pivotArea outline="0" collapsedLevelsAreSubtotals="1" fieldPosition="0"/>
    </format>
    <format dxfId="120">
      <pivotArea dataOnly="0" labelOnly="1" fieldPosition="0">
        <references count="1">
          <reference field="4" count="0"/>
        </references>
      </pivotArea>
    </format>
  </formats>
  <chartFormats count="9">
    <chartFormat chart="26" format="114" series="1">
      <pivotArea type="data" outline="0" fieldPosition="0"/>
    </chartFormat>
    <chartFormat chart="27" format="160" series="1">
      <pivotArea type="data" outline="0" fieldPosition="0"/>
    </chartFormat>
    <chartFormat chart="27" format="162" series="1">
      <pivotArea type="data" outline="0" fieldPosition="0">
        <references count="1">
          <reference field="4294967294" count="1" selected="0">
            <x v="0"/>
          </reference>
        </references>
      </pivotArea>
    </chartFormat>
    <chartFormat chart="27" format="169">
      <pivotArea type="data" outline="0" fieldPosition="0">
        <references count="2">
          <reference field="4294967294" count="1" selected="0">
            <x v="0"/>
          </reference>
          <reference field="3" count="1" selected="0">
            <x v="1"/>
          </reference>
        </references>
      </pivotArea>
    </chartFormat>
    <chartFormat chart="27" format="170">
      <pivotArea type="data" outline="0" fieldPosition="0">
        <references count="2">
          <reference field="4294967294" count="1" selected="0">
            <x v="0"/>
          </reference>
          <reference field="3" count="1" selected="0">
            <x v="5"/>
          </reference>
        </references>
      </pivotArea>
    </chartFormat>
    <chartFormat chart="27" format="171">
      <pivotArea type="data" outline="0" fieldPosition="0">
        <references count="2">
          <reference field="4294967294" count="1" selected="0">
            <x v="0"/>
          </reference>
          <reference field="3" count="1" selected="0">
            <x v="3"/>
          </reference>
        </references>
      </pivotArea>
    </chartFormat>
    <chartFormat chart="27" format="172">
      <pivotArea type="data" outline="0" fieldPosition="0">
        <references count="2">
          <reference field="4294967294" count="1" selected="0">
            <x v="0"/>
          </reference>
          <reference field="3" count="1" selected="0">
            <x v="0"/>
          </reference>
        </references>
      </pivotArea>
    </chartFormat>
    <chartFormat chart="27" format="173">
      <pivotArea type="data" outline="0" fieldPosition="0">
        <references count="2">
          <reference field="4294967294" count="1" selected="0">
            <x v="0"/>
          </reference>
          <reference field="3" count="1" selected="0">
            <x v="4"/>
          </reference>
        </references>
      </pivotArea>
    </chartFormat>
    <chartFormat chart="27" format="174">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342E26C-72E4-4259-812B-16C3E352ECEB}" name="PivotTable1" cacheId="4"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15">
  <location ref="B4:C10" firstHeaderRow="1" firstDataRow="2" firstDataCol="1" rowPageCount="1" colPageCount="1"/>
  <pivotFields count="34">
    <pivotField showAll="0"/>
    <pivotField axis="axisPage" showAll="0">
      <items count="4">
        <item x="1"/>
        <item x="0"/>
        <item x="2"/>
        <item t="default"/>
      </items>
    </pivotField>
    <pivotField showAll="0"/>
    <pivotField axis="axisRow" showAll="0" sortType="ascending">
      <items count="7">
        <item m="1" x="5"/>
        <item x="2"/>
        <item x="0"/>
        <item x="3"/>
        <item x="4"/>
        <item x="1"/>
        <item t="default"/>
      </items>
      <autoSortScope>
        <pivotArea dataOnly="0" outline="0" fieldPosition="0">
          <references count="2">
            <reference field="4294967294" count="1" selected="0">
              <x v="0"/>
            </reference>
            <reference field="4" count="1" selected="0">
              <x v="8"/>
            </reference>
          </references>
        </pivotArea>
      </autoSortScope>
    </pivotField>
    <pivotField axis="axisCol" showAll="0">
      <items count="11">
        <item h="1" x="6"/>
        <item h="1" x="1"/>
        <item h="1" x="7"/>
        <item h="1" x="0"/>
        <item h="1" x="8"/>
        <item h="1" x="9"/>
        <item h="1" x="2"/>
        <item h="1" x="3"/>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3"/>
  </rowFields>
  <rowItems count="5">
    <i>
      <x v="3"/>
    </i>
    <i>
      <x v="1"/>
    </i>
    <i>
      <x v="4"/>
    </i>
    <i>
      <x v="5"/>
    </i>
    <i>
      <x v="2"/>
    </i>
  </rowItems>
  <colFields count="1">
    <field x="4"/>
  </colFields>
  <colItems count="1">
    <i>
      <x v="8"/>
    </i>
  </colItems>
  <pageFields count="1">
    <pageField fld="1" item="0" hier="-1"/>
  </pageFields>
  <dataFields count="1">
    <dataField name="Sum of 2045" fld="30" baseField="0" baseItem="0"/>
  </dataFields>
  <formats count="6">
    <format dxfId="130">
      <pivotArea outline="0" collapsedLevelsAreSubtotals="1" fieldPosition="0"/>
    </format>
    <format dxfId="129">
      <pivotArea outline="0" collapsedLevelsAreSubtotals="1" fieldPosition="0">
        <references count="1">
          <reference field="4" count="1" selected="0">
            <x v="5"/>
          </reference>
        </references>
      </pivotArea>
    </format>
    <format dxfId="128">
      <pivotArea outline="0" collapsedLevelsAreSubtotals="1" fieldPosition="0"/>
    </format>
    <format dxfId="127">
      <pivotArea field="3" type="button" dataOnly="0" labelOnly="1" outline="0" axis="axisRow" fieldPosition="0"/>
    </format>
    <format dxfId="126">
      <pivotArea dataOnly="0" labelOnly="1" fieldPosition="0">
        <references count="1">
          <reference field="4" count="0"/>
        </references>
      </pivotArea>
    </format>
    <format dxfId="125">
      <pivotArea outline="0" collapsedLevelsAreSubtotals="1" fieldPosition="0"/>
    </format>
  </formats>
  <chartFormats count="9">
    <chartFormat chart="13" format="103" series="1">
      <pivotArea type="data" outline="0" fieldPosition="0"/>
    </chartFormat>
    <chartFormat chart="14" format="149" series="1">
      <pivotArea type="data" outline="0" fieldPosition="0"/>
    </chartFormat>
    <chartFormat chart="14" format="151" series="1">
      <pivotArea type="data" outline="0" fieldPosition="0">
        <references count="1">
          <reference field="4294967294" count="1" selected="0">
            <x v="0"/>
          </reference>
        </references>
      </pivotArea>
    </chartFormat>
    <chartFormat chart="14" format="158">
      <pivotArea type="data" outline="0" fieldPosition="0">
        <references count="2">
          <reference field="4294967294" count="1" selected="0">
            <x v="0"/>
          </reference>
          <reference field="3" count="1" selected="0">
            <x v="1"/>
          </reference>
        </references>
      </pivotArea>
    </chartFormat>
    <chartFormat chart="14" format="159">
      <pivotArea type="data" outline="0" fieldPosition="0">
        <references count="2">
          <reference field="4294967294" count="1" selected="0">
            <x v="0"/>
          </reference>
          <reference field="3" count="1" selected="0">
            <x v="5"/>
          </reference>
        </references>
      </pivotArea>
    </chartFormat>
    <chartFormat chart="14" format="160">
      <pivotArea type="data" outline="0" fieldPosition="0">
        <references count="2">
          <reference field="4294967294" count="1" selected="0">
            <x v="0"/>
          </reference>
          <reference field="3" count="1" selected="0">
            <x v="3"/>
          </reference>
        </references>
      </pivotArea>
    </chartFormat>
    <chartFormat chart="14" format="161">
      <pivotArea type="data" outline="0" fieldPosition="0">
        <references count="2">
          <reference field="4294967294" count="1" selected="0">
            <x v="0"/>
          </reference>
          <reference field="3" count="1" selected="0">
            <x v="0"/>
          </reference>
        </references>
      </pivotArea>
    </chartFormat>
    <chartFormat chart="14" format="162">
      <pivotArea type="data" outline="0" fieldPosition="0">
        <references count="2">
          <reference field="4294967294" count="1" selected="0">
            <x v="0"/>
          </reference>
          <reference field="3" count="1" selected="0">
            <x v="4"/>
          </reference>
        </references>
      </pivotArea>
    </chartFormat>
    <chartFormat chart="14" format="16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847003D-C2F1-4C68-8A44-06E6734DCC7F}" name="PivotTable1" cacheId="4" applyNumberFormats="0" applyBorderFormats="0" applyFontFormats="0" applyPatternFormats="0" applyAlignmentFormats="0" applyWidthHeightFormats="1" dataCaption="Values" updatedVersion="8" minRefreshableVersion="3" showCalcMbrs="0" showDrill="0" rowGrandTotals="0" colGrandTotals="0" itemPrintTitles="1" createdVersion="3" indent="0" compact="0" compactData="0" customListSort="0">
  <location ref="K42:BF56" firstHeaderRow="1" firstDataRow="3" firstDataCol="2" rowPageCount="1" colPageCount="1"/>
  <pivotFields count="34">
    <pivotField compact="0" outline="0" showAl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6">
        <item x="2"/>
        <item m="1" x="5"/>
        <item x="0"/>
        <item x="3"/>
        <item x="4"/>
        <item x="1"/>
      </items>
      <extLst>
        <ext xmlns:x14="http://schemas.microsoft.com/office/spreadsheetml/2009/9/main" uri="{2946ED86-A175-432a-8AC1-64E0C546D7DE}">
          <x14:pivotField fillDownLabels="1"/>
        </ext>
      </extLst>
    </pivotField>
    <pivotField axis="axisCol" compact="0" outline="0" showAll="0" defaultSubtotal="0">
      <items count="10">
        <item h="1" x="1"/>
        <item h="1" x="0"/>
        <item h="1" x="8"/>
        <item h="1" x="7"/>
        <item h="1" x="4"/>
        <item x="5"/>
        <item x="9"/>
        <item h="1" x="6"/>
        <item h="1" x="2"/>
        <item h="1" x="3"/>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2"/>
    <field x="3"/>
  </rowFields>
  <rowItems count="12">
    <i>
      <x/>
      <x/>
    </i>
    <i r="1">
      <x v="2"/>
    </i>
    <i r="1">
      <x v="3"/>
    </i>
    <i r="1">
      <x v="4"/>
    </i>
    <i>
      <x v="1"/>
      <x/>
    </i>
    <i r="1">
      <x v="2"/>
    </i>
    <i r="1">
      <x v="3"/>
    </i>
    <i r="1">
      <x v="4"/>
    </i>
    <i r="1">
      <x v="5"/>
    </i>
    <i>
      <x v="2"/>
      <x v="3"/>
    </i>
    <i r="1">
      <x v="4"/>
    </i>
    <i r="1">
      <x v="5"/>
    </i>
  </rowItems>
  <colFields count="2">
    <field x="4"/>
    <field x="-2"/>
  </colFields>
  <colItems count="46">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colItems>
  <pageFields count="1">
    <pageField fld="1" item="1" hier="-1"/>
  </pageFields>
  <dataFields count="23">
    <dataField name=" 2023" fld="8" baseField="1" baseItem="0"/>
    <dataField name=" 2024" fld="9" baseField="1" baseItem="0"/>
    <dataField name=" 2025" fld="10" baseField="1" baseItem="0"/>
    <dataField name=" 2026" fld="11" baseField="1" baseItem="0"/>
    <dataField name=" 2027" fld="12" baseField="1" baseItem="0"/>
    <dataField name=" 2028" fld="13" baseField="1" baseItem="0"/>
    <dataField name=" 2029" fld="14" baseField="1" baseItem="0"/>
    <dataField name=" 2030" fld="15" baseField="1" baseItem="0"/>
    <dataField name=" 2031" fld="16" baseField="1" baseItem="0"/>
    <dataField name=" 2032" fld="17" baseField="1" baseItem="0"/>
    <dataField name=" 2033" fld="18" baseField="1" baseItem="0"/>
    <dataField name=" 2034" fld="19" baseField="1" baseItem="0"/>
    <dataField name="Sum of 2035" fld="20" baseField="1" baseItem="5"/>
    <dataField name="Sum of 2036" fld="21" baseField="1" baseItem="5"/>
    <dataField name="Sum of 2037" fld="22" baseField="0" baseItem="0"/>
    <dataField name="Sum of 2038" fld="23" baseField="0" baseItem="0"/>
    <dataField name="Sum of 2039" fld="24" baseField="0" baseItem="0"/>
    <dataField name="Sum of 2040" fld="25" baseField="1"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s>
  <formats count="55">
    <format dxfId="119">
      <pivotArea type="all" dataOnly="0" outline="0" fieldPosition="0"/>
    </format>
    <format dxfId="118">
      <pivotArea outline="0" collapsedLevelsAreSubtotals="1" fieldPosition="0"/>
    </format>
    <format dxfId="117">
      <pivotArea dataOnly="0" labelOnly="1" outline="0" fieldPosition="0">
        <references count="1">
          <reference field="4294967294" count="12">
            <x v="0"/>
            <x v="1"/>
            <x v="2"/>
            <x v="3"/>
            <x v="4"/>
            <x v="5"/>
            <x v="6"/>
            <x v="7"/>
            <x v="8"/>
            <x v="9"/>
            <x v="10"/>
            <x v="11"/>
          </reference>
        </references>
      </pivotArea>
    </format>
    <format dxfId="116">
      <pivotArea dataOnly="0" labelOnly="1" outline="0" fieldPosition="0">
        <references count="1">
          <reference field="4294967294" count="12">
            <x v="0"/>
            <x v="1"/>
            <x v="2"/>
            <x v="3"/>
            <x v="4"/>
            <x v="5"/>
            <x v="6"/>
            <x v="7"/>
            <x v="8"/>
            <x v="9"/>
            <x v="10"/>
            <x v="11"/>
          </reference>
        </references>
      </pivotArea>
    </format>
    <format dxfId="115">
      <pivotArea dataOnly="0" labelOnly="1" outline="0" fieldPosition="0">
        <references count="1">
          <reference field="4294967294" count="12">
            <x v="0"/>
            <x v="1"/>
            <x v="2"/>
            <x v="3"/>
            <x v="4"/>
            <x v="5"/>
            <x v="6"/>
            <x v="7"/>
            <x v="8"/>
            <x v="9"/>
            <x v="10"/>
            <x v="11"/>
          </reference>
        </references>
      </pivotArea>
    </format>
    <format dxfId="114">
      <pivotArea field="3" type="button" dataOnly="0" labelOnly="1" outline="0" axis="axisRow" fieldPosition="1"/>
    </format>
    <format dxfId="113">
      <pivotArea field="3" type="button" dataOnly="0" labelOnly="1" outline="0" axis="axisRow" fieldPosition="1"/>
    </format>
    <format dxfId="112">
      <pivotArea type="all" dataOnly="0" outline="0" fieldPosition="0"/>
    </format>
    <format dxfId="111">
      <pivotArea outline="0" collapsedLevelsAreSubtotals="1" fieldPosition="0"/>
    </format>
    <format dxfId="110">
      <pivotArea field="3" type="button" dataOnly="0" labelOnly="1" outline="0" axis="axisRow" fieldPosition="1"/>
    </format>
    <format dxfId="109">
      <pivotArea dataOnly="0" labelOnly="1" outline="0" fieldPosition="0">
        <references count="1">
          <reference field="4294967294" count="12">
            <x v="0"/>
            <x v="1"/>
            <x v="2"/>
            <x v="3"/>
            <x v="4"/>
            <x v="5"/>
            <x v="6"/>
            <x v="7"/>
            <x v="8"/>
            <x v="9"/>
            <x v="10"/>
            <x v="11"/>
          </reference>
        </references>
      </pivotArea>
    </format>
    <format dxfId="108">
      <pivotArea outline="0" collapsedLevelsAreSubtotals="1" fieldPosition="0"/>
    </format>
    <format dxfId="107">
      <pivotArea field="6" type="button" dataOnly="0" labelOnly="1" outline="0"/>
    </format>
    <format dxfId="106">
      <pivotArea field="6" type="button" dataOnly="0" labelOnly="1" outline="0"/>
    </format>
    <format dxfId="105">
      <pivotArea field="5" type="button" dataOnly="0" labelOnly="1" outline="0"/>
    </format>
    <format dxfId="104">
      <pivotArea outline="0" collapsedLevelsAreSubtotals="1" fieldPosition="0">
        <references count="1">
          <reference field="4" count="1" selected="0">
            <x v="6"/>
          </reference>
        </references>
      </pivotArea>
    </format>
    <format dxfId="103">
      <pivotArea outline="0" collapsedLevelsAreSubtotals="1" fieldPosition="0">
        <references count="1">
          <reference field="4" count="1" selected="0">
            <x v="6"/>
          </reference>
        </references>
      </pivotArea>
    </format>
    <format dxfId="102">
      <pivotArea type="origin" dataOnly="0" labelOnly="1" outline="0" fieldPosition="0"/>
    </format>
    <format dxfId="101">
      <pivotArea dataOnly="0" labelOnly="1" outline="0" fieldPosition="0">
        <references count="1">
          <reference field="4" count="0"/>
        </references>
      </pivotArea>
    </format>
    <format dxfId="100">
      <pivotArea type="origin" dataOnly="0" labelOnly="1" outline="0" fieldPosition="0"/>
    </format>
    <format dxfId="99">
      <pivotArea dataOnly="0" labelOnly="1" outline="0" fieldPosition="0">
        <references count="1">
          <reference field="4" count="0"/>
        </references>
      </pivotArea>
    </format>
    <format dxfId="98">
      <pivotArea field="1" type="button" dataOnly="0" labelOnly="1" outline="0" axis="axisPage" fieldPosition="0"/>
    </format>
    <format dxfId="97">
      <pivotArea field="2" type="button" dataOnly="0" labelOnly="1" outline="0" axis="axisRow" fieldPosition="0"/>
    </format>
    <format dxfId="96">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95">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94">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93">
      <pivotArea type="all" dataOnly="0" outline="0" fieldPosition="0"/>
    </format>
    <format dxfId="92">
      <pivotArea outline="0" collapsedLevelsAreSubtotals="1" fieldPosition="0"/>
    </format>
    <format dxfId="91">
      <pivotArea dataOnly="0" labelOnly="1" outline="0" fieldPosition="0">
        <references count="1">
          <reference field="1" count="0"/>
        </references>
      </pivotArea>
    </format>
    <format dxfId="90">
      <pivotArea dataOnly="0" labelOnly="1" outline="0" fieldPosition="0">
        <references count="1">
          <reference field="4" count="0"/>
        </references>
      </pivotArea>
    </format>
    <format dxfId="89">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88">
      <pivotArea type="all" dataOnly="0" outline="0" fieldPosition="0"/>
    </format>
    <format dxfId="87">
      <pivotArea outline="0" collapsedLevelsAreSubtotals="1" fieldPosition="0"/>
    </format>
    <format dxfId="86">
      <pivotArea type="origin" dataOnly="0" labelOnly="1" outline="0" fieldPosition="0"/>
    </format>
    <format dxfId="85">
      <pivotArea field="4" type="button" dataOnly="0" labelOnly="1" outline="0" axis="axisCol" fieldPosition="0"/>
    </format>
    <format dxfId="84">
      <pivotArea field="-2" type="button" dataOnly="0" labelOnly="1" outline="0" axis="axisCol" fieldPosition="1"/>
    </format>
    <format dxfId="83">
      <pivotArea type="topRight" dataOnly="0" labelOnly="1" outline="0" fieldPosition="0"/>
    </format>
    <format dxfId="82">
      <pivotArea field="1" type="button" dataOnly="0" labelOnly="1" outline="0" axis="axisPage" fieldPosition="0"/>
    </format>
    <format dxfId="81">
      <pivotArea field="3" type="button" dataOnly="0" labelOnly="1" outline="0" axis="axisRow" fieldPosition="1"/>
    </format>
    <format dxfId="80">
      <pivotArea field="2" type="button" dataOnly="0" labelOnly="1" outline="0" axis="axisRow" fieldPosition="0"/>
    </format>
    <format dxfId="79">
      <pivotArea dataOnly="0" labelOnly="1" outline="0" fieldPosition="0">
        <references count="1">
          <reference field="4" count="0"/>
        </references>
      </pivotArea>
    </format>
    <format dxfId="78">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77">
      <pivotArea type="all" dataOnly="0" outline="0" fieldPosition="0"/>
    </format>
    <format dxfId="76">
      <pivotArea outline="0" collapsedLevelsAreSubtotals="1" fieldPosition="0"/>
    </format>
    <format dxfId="75">
      <pivotArea type="origin" dataOnly="0" labelOnly="1" outline="0" fieldPosition="0"/>
    </format>
    <format dxfId="74">
      <pivotArea field="4" type="button" dataOnly="0" labelOnly="1" outline="0" axis="axisCol" fieldPosition="0"/>
    </format>
    <format dxfId="73">
      <pivotArea field="-2" type="button" dataOnly="0" labelOnly="1" outline="0" axis="axisCol" fieldPosition="1"/>
    </format>
    <format dxfId="72">
      <pivotArea type="topRight" dataOnly="0" labelOnly="1" outline="0" fieldPosition="0"/>
    </format>
    <format dxfId="71">
      <pivotArea field="1" type="button" dataOnly="0" labelOnly="1" outline="0" axis="axisPage" fieldPosition="0"/>
    </format>
    <format dxfId="70">
      <pivotArea field="3" type="button" dataOnly="0" labelOnly="1" outline="0" axis="axisRow" fieldPosition="1"/>
    </format>
    <format dxfId="69">
      <pivotArea field="2" type="button" dataOnly="0" labelOnly="1" outline="0" axis="axisRow" fieldPosition="0"/>
    </format>
    <format dxfId="68">
      <pivotArea dataOnly="0" labelOnly="1" outline="0" fieldPosition="0">
        <references count="1">
          <reference field="4" count="0"/>
        </references>
      </pivotArea>
    </format>
    <format dxfId="67">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66">
      <pivotArea dataOnly="0" labelOnly="1" outline="0" fieldPosition="0">
        <references count="2">
          <reference field="4294967294" count="11">
            <x v="12"/>
            <x v="13"/>
            <x v="14"/>
            <x v="15"/>
            <x v="16"/>
            <x v="17"/>
            <x v="18"/>
            <x v="19"/>
            <x v="20"/>
            <x v="21"/>
            <x v="22"/>
          </reference>
          <reference field="4" count="1" selected="0">
            <x v="4"/>
          </reference>
        </references>
      </pivotArea>
    </format>
    <format dxfId="65">
      <pivotArea dataOnly="0" labelOnly="1" outline="0" fieldPosition="0">
        <references count="2">
          <reference field="4294967294" count="11">
            <x v="12"/>
            <x v="13"/>
            <x v="14"/>
            <x v="15"/>
            <x v="16"/>
            <x v="17"/>
            <x v="18"/>
            <x v="19"/>
            <x v="20"/>
            <x v="21"/>
            <x v="22"/>
          </reference>
          <reference field="4" count="1" selected="0">
            <x v="5"/>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401E98B-21E7-427F-BC40-14C609DA894B}" name="PivotTable1" cacheId="4" applyNumberFormats="0" applyBorderFormats="0" applyFontFormats="0" applyPatternFormats="0" applyAlignmentFormats="0" applyWidthHeightFormats="1" dataCaption="Values" updatedVersion="8" minRefreshableVersion="3" showCalcMbrs="0" showDrill="0" rowGrandTotals="0" colGrandTotals="0" itemPrintTitles="1" createdVersion="3" indent="0" compact="0" compactData="0" customListSort="0">
  <location ref="K42:BF56" firstHeaderRow="1" firstDataRow="3" firstDataCol="2" rowPageCount="1" colPageCount="1"/>
  <pivotFields count="34">
    <pivotField compact="0" outline="0" showAl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3">
        <item x="0"/>
        <item x="1"/>
        <item x="2"/>
      </items>
      <extLst>
        <ext xmlns:x14="http://schemas.microsoft.com/office/spreadsheetml/2009/9/main" uri="{2946ED86-A175-432a-8AC1-64E0C546D7DE}">
          <x14:pivotField fillDownLabels="1"/>
        </ext>
      </extLst>
    </pivotField>
    <pivotField axis="axisRow" compact="0" outline="0" showAll="0" defaultSubtotal="0">
      <items count="6">
        <item x="2"/>
        <item m="1" x="5"/>
        <item x="0"/>
        <item x="3"/>
        <item x="4"/>
        <item x="1"/>
      </items>
      <extLst>
        <ext xmlns:x14="http://schemas.microsoft.com/office/spreadsheetml/2009/9/main" uri="{2946ED86-A175-432a-8AC1-64E0C546D7DE}">
          <x14:pivotField fillDownLabels="1"/>
        </ext>
      </extLst>
    </pivotField>
    <pivotField axis="axisCol" compact="0" outline="0" showAll="0" defaultSubtotal="0">
      <items count="10">
        <item h="1" x="1"/>
        <item h="1" x="0"/>
        <item h="1" x="8"/>
        <item h="1" x="7"/>
        <item h="1" x="4"/>
        <item x="5"/>
        <item x="9"/>
        <item h="1" x="6"/>
        <item h="1" x="2"/>
        <item h="1" x="3"/>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2">
    <field x="2"/>
    <field x="3"/>
  </rowFields>
  <rowItems count="12">
    <i>
      <x/>
      <x/>
    </i>
    <i r="1">
      <x v="2"/>
    </i>
    <i r="1">
      <x v="3"/>
    </i>
    <i r="1">
      <x v="4"/>
    </i>
    <i>
      <x v="1"/>
      <x/>
    </i>
    <i r="1">
      <x v="2"/>
    </i>
    <i r="1">
      <x v="3"/>
    </i>
    <i r="1">
      <x v="4"/>
    </i>
    <i r="1">
      <x v="5"/>
    </i>
    <i>
      <x v="2"/>
      <x v="3"/>
    </i>
    <i r="1">
      <x v="4"/>
    </i>
    <i r="1">
      <x v="5"/>
    </i>
  </rowItems>
  <colFields count="2">
    <field x="4"/>
    <field x="-2"/>
  </colFields>
  <colItems count="46">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colItems>
  <pageFields count="1">
    <pageField fld="1" item="1" hier="-1"/>
  </pageFields>
  <dataFields count="23">
    <dataField name=" 2023" fld="8" baseField="1" baseItem="0"/>
    <dataField name=" 2024" fld="9" baseField="1" baseItem="0"/>
    <dataField name=" 2025" fld="10" baseField="1" baseItem="0"/>
    <dataField name=" 2026" fld="11" baseField="1" baseItem="0"/>
    <dataField name=" 2027" fld="12" baseField="1" baseItem="0"/>
    <dataField name=" 2028" fld="13" baseField="1" baseItem="0"/>
    <dataField name=" 2029" fld="14" baseField="1" baseItem="0"/>
    <dataField name=" 2030" fld="15" baseField="1" baseItem="0"/>
    <dataField name=" 2031" fld="16" baseField="1" baseItem="0"/>
    <dataField name=" 2032" fld="17" baseField="1" baseItem="0"/>
    <dataField name=" 2033" fld="18" baseField="1" baseItem="0"/>
    <dataField name=" 2034" fld="19" baseField="1" baseItem="0"/>
    <dataField name="Sum of 2035" fld="20" baseField="1" baseItem="5"/>
    <dataField name="Sum of 2036" fld="21" baseField="1" baseItem="5"/>
    <dataField name="Sum of 2037" fld="22" baseField="0" baseItem="0"/>
    <dataField name="Sum of 2038" fld="23" baseField="0" baseItem="0"/>
    <dataField name="Sum of 2039" fld="24" baseField="0" baseItem="0"/>
    <dataField name="Sum of 2040" fld="25" baseField="1" baseItem="0"/>
    <dataField name="Sum of 2041" fld="26" baseField="0" baseItem="0"/>
    <dataField name="Sum of 2042" fld="27" baseField="0" baseItem="0"/>
    <dataField name="Sum of 2043" fld="28" baseField="0" baseItem="0"/>
    <dataField name="Sum of 2044" fld="29" baseField="0" baseItem="0"/>
    <dataField name="Sum of 2045" fld="30" baseField="0" baseItem="0"/>
  </dataFields>
  <formats count="55">
    <format dxfId="64">
      <pivotArea type="all" dataOnly="0" outline="0" fieldPosition="0"/>
    </format>
    <format dxfId="63">
      <pivotArea outline="0" collapsedLevelsAreSubtotals="1" fieldPosition="0"/>
    </format>
    <format dxfId="62">
      <pivotArea dataOnly="0" labelOnly="1" outline="0" fieldPosition="0">
        <references count="1">
          <reference field="4294967294" count="12">
            <x v="0"/>
            <x v="1"/>
            <x v="2"/>
            <x v="3"/>
            <x v="4"/>
            <x v="5"/>
            <x v="6"/>
            <x v="7"/>
            <x v="8"/>
            <x v="9"/>
            <x v="10"/>
            <x v="11"/>
          </reference>
        </references>
      </pivotArea>
    </format>
    <format dxfId="61">
      <pivotArea dataOnly="0" labelOnly="1" outline="0" fieldPosition="0">
        <references count="1">
          <reference field="4294967294" count="12">
            <x v="0"/>
            <x v="1"/>
            <x v="2"/>
            <x v="3"/>
            <x v="4"/>
            <x v="5"/>
            <x v="6"/>
            <x v="7"/>
            <x v="8"/>
            <x v="9"/>
            <x v="10"/>
            <x v="11"/>
          </reference>
        </references>
      </pivotArea>
    </format>
    <format dxfId="60">
      <pivotArea dataOnly="0" labelOnly="1" outline="0" fieldPosition="0">
        <references count="1">
          <reference field="4294967294" count="12">
            <x v="0"/>
            <x v="1"/>
            <x v="2"/>
            <x v="3"/>
            <x v="4"/>
            <x v="5"/>
            <x v="6"/>
            <x v="7"/>
            <x v="8"/>
            <x v="9"/>
            <x v="10"/>
            <x v="11"/>
          </reference>
        </references>
      </pivotArea>
    </format>
    <format dxfId="59">
      <pivotArea field="3" type="button" dataOnly="0" labelOnly="1" outline="0" axis="axisRow" fieldPosition="1"/>
    </format>
    <format dxfId="58">
      <pivotArea field="3" type="button" dataOnly="0" labelOnly="1" outline="0" axis="axisRow" fieldPosition="1"/>
    </format>
    <format dxfId="57">
      <pivotArea type="all" dataOnly="0" outline="0" fieldPosition="0"/>
    </format>
    <format dxfId="56">
      <pivotArea outline="0" collapsedLevelsAreSubtotals="1" fieldPosition="0"/>
    </format>
    <format dxfId="55">
      <pivotArea field="3" type="button" dataOnly="0" labelOnly="1" outline="0" axis="axisRow" fieldPosition="1"/>
    </format>
    <format dxfId="54">
      <pivotArea dataOnly="0" labelOnly="1" outline="0" fieldPosition="0">
        <references count="1">
          <reference field="4294967294" count="12">
            <x v="0"/>
            <x v="1"/>
            <x v="2"/>
            <x v="3"/>
            <x v="4"/>
            <x v="5"/>
            <x v="6"/>
            <x v="7"/>
            <x v="8"/>
            <x v="9"/>
            <x v="10"/>
            <x v="11"/>
          </reference>
        </references>
      </pivotArea>
    </format>
    <format dxfId="53">
      <pivotArea outline="0" collapsedLevelsAreSubtotals="1" fieldPosition="0"/>
    </format>
    <format dxfId="52">
      <pivotArea field="6" type="button" dataOnly="0" labelOnly="1" outline="0"/>
    </format>
    <format dxfId="51">
      <pivotArea field="6" type="button" dataOnly="0" labelOnly="1" outline="0"/>
    </format>
    <format dxfId="50">
      <pivotArea field="5" type="button" dataOnly="0" labelOnly="1" outline="0"/>
    </format>
    <format dxfId="49">
      <pivotArea outline="0" collapsedLevelsAreSubtotals="1" fieldPosition="0">
        <references count="1">
          <reference field="4" count="1" selected="0">
            <x v="6"/>
          </reference>
        </references>
      </pivotArea>
    </format>
    <format dxfId="48">
      <pivotArea outline="0" collapsedLevelsAreSubtotals="1" fieldPosition="0">
        <references count="1">
          <reference field="4" count="1" selected="0">
            <x v="6"/>
          </reference>
        </references>
      </pivotArea>
    </format>
    <format dxfId="47">
      <pivotArea type="origin" dataOnly="0" labelOnly="1" outline="0" fieldPosition="0"/>
    </format>
    <format dxfId="46">
      <pivotArea dataOnly="0" labelOnly="1" outline="0" fieldPosition="0">
        <references count="1">
          <reference field="4" count="0"/>
        </references>
      </pivotArea>
    </format>
    <format dxfId="45">
      <pivotArea type="origin" dataOnly="0" labelOnly="1" outline="0" fieldPosition="0"/>
    </format>
    <format dxfId="44">
      <pivotArea dataOnly="0" labelOnly="1" outline="0" fieldPosition="0">
        <references count="1">
          <reference field="4" count="0"/>
        </references>
      </pivotArea>
    </format>
    <format dxfId="43">
      <pivotArea field="1" type="button" dataOnly="0" labelOnly="1" outline="0" axis="axisPage" fieldPosition="0"/>
    </format>
    <format dxfId="42">
      <pivotArea field="2" type="button" dataOnly="0" labelOnly="1" outline="0" axis="axisRow" fieldPosition="0"/>
    </format>
    <format dxfId="41">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40">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39">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38">
      <pivotArea type="all" dataOnly="0" outline="0" fieldPosition="0"/>
    </format>
    <format dxfId="37">
      <pivotArea outline="0" collapsedLevelsAreSubtotals="1" fieldPosition="0"/>
    </format>
    <format dxfId="36">
      <pivotArea dataOnly="0" labelOnly="1" outline="0" fieldPosition="0">
        <references count="1">
          <reference field="1" count="0"/>
        </references>
      </pivotArea>
    </format>
    <format dxfId="35">
      <pivotArea dataOnly="0" labelOnly="1" outline="0" fieldPosition="0">
        <references count="1">
          <reference field="4" count="0"/>
        </references>
      </pivotArea>
    </format>
    <format dxfId="34">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33">
      <pivotArea type="all" dataOnly="0" outline="0" fieldPosition="0"/>
    </format>
    <format dxfId="32">
      <pivotArea outline="0" collapsedLevelsAreSubtotals="1" fieldPosition="0"/>
    </format>
    <format dxfId="31">
      <pivotArea type="origin" dataOnly="0" labelOnly="1" outline="0" fieldPosition="0"/>
    </format>
    <format dxfId="30">
      <pivotArea field="4" type="button" dataOnly="0" labelOnly="1" outline="0" axis="axisCol" fieldPosition="0"/>
    </format>
    <format dxfId="29">
      <pivotArea field="-2" type="button" dataOnly="0" labelOnly="1" outline="0" axis="axisCol" fieldPosition="1"/>
    </format>
    <format dxfId="28">
      <pivotArea type="topRight" dataOnly="0" labelOnly="1" outline="0" fieldPosition="0"/>
    </format>
    <format dxfId="27">
      <pivotArea field="1" type="button" dataOnly="0" labelOnly="1" outline="0" axis="axisPage" fieldPosition="0"/>
    </format>
    <format dxfId="26">
      <pivotArea field="3" type="button" dataOnly="0" labelOnly="1" outline="0" axis="axisRow" fieldPosition="1"/>
    </format>
    <format dxfId="25">
      <pivotArea field="2" type="button" dataOnly="0" labelOnly="1" outline="0" axis="axisRow" fieldPosition="0"/>
    </format>
    <format dxfId="24">
      <pivotArea dataOnly="0" labelOnly="1" outline="0" fieldPosition="0">
        <references count="1">
          <reference field="4" count="0"/>
        </references>
      </pivotArea>
    </format>
    <format dxfId="23">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22">
      <pivotArea type="all" dataOnly="0" outline="0" fieldPosition="0"/>
    </format>
    <format dxfId="21">
      <pivotArea outline="0" collapsedLevelsAreSubtotals="1" fieldPosition="0"/>
    </format>
    <format dxfId="20">
      <pivotArea type="origin" dataOnly="0" labelOnly="1" outline="0" fieldPosition="0"/>
    </format>
    <format dxfId="19">
      <pivotArea field="4" type="button" dataOnly="0" labelOnly="1" outline="0" axis="axisCol" fieldPosition="0"/>
    </format>
    <format dxfId="18">
      <pivotArea field="-2" type="button" dataOnly="0" labelOnly="1" outline="0" axis="axisCol" fieldPosition="1"/>
    </format>
    <format dxfId="17">
      <pivotArea type="topRight" dataOnly="0" labelOnly="1" outline="0" fieldPosition="0"/>
    </format>
    <format dxfId="16">
      <pivotArea field="1" type="button" dataOnly="0" labelOnly="1" outline="0" axis="axisPage" fieldPosition="0"/>
    </format>
    <format dxfId="15">
      <pivotArea field="3" type="button" dataOnly="0" labelOnly="1" outline="0" axis="axisRow" fieldPosition="1"/>
    </format>
    <format dxfId="14">
      <pivotArea field="2" type="button" dataOnly="0" labelOnly="1" outline="0" axis="axisRow" fieldPosition="0"/>
    </format>
    <format dxfId="13">
      <pivotArea dataOnly="0" labelOnly="1" outline="0" fieldPosition="0">
        <references count="1">
          <reference field="4" count="0"/>
        </references>
      </pivotArea>
    </format>
    <format dxfId="12">
      <pivotArea dataOnly="0" labelOnly="1" outline="0" fieldPosition="0">
        <references count="2">
          <reference field="4294967294" count="14">
            <x v="0"/>
            <x v="1"/>
            <x v="2"/>
            <x v="3"/>
            <x v="4"/>
            <x v="5"/>
            <x v="6"/>
            <x v="7"/>
            <x v="8"/>
            <x v="9"/>
            <x v="10"/>
            <x v="11"/>
            <x v="12"/>
            <x v="13"/>
          </reference>
          <reference field="4" count="1" selected="0">
            <x v="6"/>
          </reference>
        </references>
      </pivotArea>
    </format>
    <format dxfId="11">
      <pivotArea dataOnly="0" labelOnly="1" outline="0" fieldPosition="0">
        <references count="2">
          <reference field="4294967294" count="11">
            <x v="12"/>
            <x v="13"/>
            <x v="14"/>
            <x v="15"/>
            <x v="16"/>
            <x v="17"/>
            <x v="18"/>
            <x v="19"/>
            <x v="20"/>
            <x v="21"/>
            <x v="22"/>
          </reference>
          <reference field="4" count="1" selected="0">
            <x v="4"/>
          </reference>
        </references>
      </pivotArea>
    </format>
    <format dxfId="10">
      <pivotArea dataOnly="0" labelOnly="1" outline="0" fieldPosition="0">
        <references count="2">
          <reference field="4294967294" count="11">
            <x v="12"/>
            <x v="13"/>
            <x v="14"/>
            <x v="15"/>
            <x v="16"/>
            <x v="17"/>
            <x v="18"/>
            <x v="19"/>
            <x v="20"/>
            <x v="21"/>
            <x v="22"/>
          </reference>
          <reference field="4" count="1" selected="0">
            <x v="5"/>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AEG Theme 2020">
      <a:dk1>
        <a:srgbClr val="19172B"/>
      </a:dk1>
      <a:lt1>
        <a:sysClr val="window" lastClr="FFFFFF"/>
      </a:lt1>
      <a:dk2>
        <a:srgbClr val="7140D1"/>
      </a:dk2>
      <a:lt2>
        <a:srgbClr val="BEBEC6"/>
      </a:lt2>
      <a:accent1>
        <a:srgbClr val="3CD39C"/>
      </a:accent1>
      <a:accent2>
        <a:srgbClr val="1E13A6"/>
      </a:accent2>
      <a:accent3>
        <a:srgbClr val="E03F3F"/>
      </a:accent3>
      <a:accent4>
        <a:srgbClr val="FFDA00"/>
      </a:accent4>
      <a:accent5>
        <a:srgbClr val="FFA35B"/>
      </a:accent5>
      <a:accent6>
        <a:srgbClr val="00B3FF"/>
      </a:accent6>
      <a:hlink>
        <a:srgbClr val="F26548"/>
      </a:hlink>
      <a:folHlink>
        <a:srgbClr val="7F7F7F"/>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1" dT="2019-10-28T17:48:29.26" personId="{74CBE62B-0194-4CEA-AF1A-6FA1BFAEFE90}" id="{31C0822A-F60A-4410-B0D8-AE076E20DC89}">
    <text>Line Loss Factor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1.xml"/><Relationship Id="rId1" Type="http://schemas.openxmlformats.org/officeDocument/2006/relationships/pivotTable" Target="../pivotTables/pivotTable10.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1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1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ivotTable" Target="../pivotTables/pivotTable15.xml"/><Relationship Id="rId1" Type="http://schemas.openxmlformats.org/officeDocument/2006/relationships/pivotTable" Target="../pivotTables/pivotTable1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pivotTable" Target="../pivotTables/pivotTable1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pivotTable" Target="../pivotTables/pivotTable1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7" tint="0.39997558519241921"/>
  </sheetPr>
  <dimension ref="A1:AH141"/>
  <sheetViews>
    <sheetView tabSelected="1" zoomScale="90" zoomScaleNormal="90" workbookViewId="0">
      <selection activeCell="E83" sqref="E83"/>
    </sheetView>
  </sheetViews>
  <sheetFormatPr defaultColWidth="8.85546875" defaultRowHeight="15"/>
  <cols>
    <col min="1" max="1" width="2.42578125" style="1" customWidth="1"/>
    <col min="2" max="2" width="34.42578125" style="1" bestFit="1" customWidth="1"/>
    <col min="3" max="3" width="42.7109375" style="1" bestFit="1" customWidth="1"/>
    <col min="4" max="10" width="14.7109375" style="1" bestFit="1" customWidth="1"/>
    <col min="11" max="11" width="14.42578125" style="1" bestFit="1" customWidth="1"/>
    <col min="12" max="20" width="14.7109375" style="1" bestFit="1" customWidth="1"/>
    <col min="21" max="21" width="14.42578125" style="1" bestFit="1" customWidth="1"/>
    <col min="22" max="26" width="14.7109375" style="1" bestFit="1" customWidth="1"/>
    <col min="27" max="27" width="12.140625" style="1" bestFit="1" customWidth="1"/>
    <col min="28" max="16384" width="8.85546875" style="1"/>
  </cols>
  <sheetData>
    <row r="1" spans="1:22" s="9" customFormat="1" ht="16.5">
      <c r="A1" s="1"/>
    </row>
    <row r="2" spans="1:22" s="9" customFormat="1" ht="17.25" thickBot="1">
      <c r="A2" s="1"/>
      <c r="B2" s="1"/>
      <c r="C2" s="1"/>
      <c r="D2" s="1"/>
      <c r="E2" s="1"/>
      <c r="F2" s="1"/>
      <c r="G2" s="1"/>
      <c r="H2" s="1"/>
      <c r="P2" s="128"/>
      <c r="Q2" s="1"/>
      <c r="R2" s="1"/>
      <c r="S2" s="1"/>
      <c r="T2" s="1"/>
      <c r="U2" s="1"/>
      <c r="V2" s="1"/>
    </row>
    <row r="3" spans="1:22" s="9" customFormat="1" ht="16.5">
      <c r="A3" s="1"/>
      <c r="C3" s="1"/>
      <c r="D3" s="11">
        <v>2026</v>
      </c>
      <c r="E3" s="12">
        <f>$D3+1</f>
        <v>2027</v>
      </c>
      <c r="F3" s="12">
        <f>$D3+2</f>
        <v>2028</v>
      </c>
      <c r="G3" s="12">
        <f>$D3+9</f>
        <v>2035</v>
      </c>
      <c r="H3" s="13">
        <f>$D3+19</f>
        <v>2045</v>
      </c>
      <c r="I3" s="1"/>
      <c r="K3" s="1"/>
      <c r="L3" s="1"/>
      <c r="M3" s="1"/>
      <c r="N3" s="1"/>
      <c r="O3" s="1"/>
      <c r="P3" s="1"/>
      <c r="Q3" s="1"/>
      <c r="R3" s="1"/>
      <c r="S3" s="1"/>
      <c r="T3" s="1"/>
      <c r="U3" s="1"/>
      <c r="V3" s="1"/>
    </row>
    <row r="4" spans="1:22" s="9" customFormat="1" ht="16.5">
      <c r="A4" s="1"/>
      <c r="C4" s="1"/>
      <c r="D4" s="97"/>
      <c r="E4" s="98"/>
      <c r="F4" s="98"/>
      <c r="G4" s="98"/>
      <c r="H4" s="99"/>
      <c r="I4" s="1"/>
      <c r="K4" s="1"/>
      <c r="L4" s="1"/>
      <c r="M4" s="1"/>
      <c r="N4" s="1"/>
      <c r="O4" s="1"/>
      <c r="P4" s="1"/>
      <c r="Q4" s="1"/>
      <c r="R4" s="1"/>
      <c r="S4" s="1"/>
      <c r="T4" s="1"/>
      <c r="U4" s="1"/>
      <c r="V4" s="1"/>
    </row>
    <row r="5" spans="1:22" s="9" customFormat="1" ht="17.25" thickBot="1">
      <c r="A5" s="1"/>
      <c r="C5" s="1"/>
      <c r="D5" s="186" t="s">
        <v>0</v>
      </c>
      <c r="E5" s="187"/>
      <c r="F5" s="187"/>
      <c r="G5" s="187"/>
      <c r="H5" s="188"/>
      <c r="I5" s="1"/>
      <c r="J5" s="129"/>
      <c r="K5" s="1"/>
      <c r="L5" s="1"/>
      <c r="M5" s="1"/>
      <c r="N5" s="1"/>
      <c r="O5" s="1"/>
      <c r="P5" s="1"/>
      <c r="Q5" s="1"/>
      <c r="R5" s="1"/>
      <c r="S5" s="1"/>
      <c r="T5" s="1"/>
      <c r="U5" s="1"/>
      <c r="V5" s="1"/>
    </row>
    <row r="6" spans="1:22" s="9" customFormat="1" ht="16.5">
      <c r="A6" s="1"/>
      <c r="C6" s="1"/>
      <c r="D6" s="1"/>
      <c r="E6" s="1"/>
      <c r="F6" s="1"/>
      <c r="G6" s="1"/>
      <c r="H6" s="1"/>
      <c r="I6" s="1"/>
      <c r="J6" s="129"/>
      <c r="K6" s="130"/>
      <c r="L6" s="130"/>
      <c r="M6" s="130"/>
      <c r="N6" s="130"/>
      <c r="O6" s="130"/>
      <c r="Q6" s="1"/>
      <c r="R6" s="1"/>
      <c r="S6" s="1"/>
      <c r="T6" s="1"/>
      <c r="U6" s="1"/>
      <c r="V6" s="1"/>
    </row>
    <row r="7" spans="1:22" s="9" customFormat="1" ht="16.5">
      <c r="A7" s="1"/>
      <c r="C7" s="137" t="s">
        <v>1</v>
      </c>
      <c r="D7" s="138"/>
      <c r="E7" s="138"/>
      <c r="F7" s="138"/>
      <c r="G7" s="138"/>
      <c r="H7" s="138"/>
    </row>
    <row r="8" spans="1:22" s="9" customFormat="1" ht="19.7" customHeight="1">
      <c r="A8" s="1"/>
      <c r="C8" s="77" t="s">
        <v>2</v>
      </c>
      <c r="D8" s="78">
        <f>D$3</f>
        <v>2026</v>
      </c>
      <c r="E8" s="78">
        <f>E$3</f>
        <v>2027</v>
      </c>
      <c r="F8" s="78">
        <f>F$3</f>
        <v>2028</v>
      </c>
      <c r="G8" s="78">
        <f>G$3</f>
        <v>2035</v>
      </c>
      <c r="H8" s="78">
        <f>H$3</f>
        <v>2045</v>
      </c>
      <c r="I8" s="1"/>
    </row>
    <row r="9" spans="1:22" s="9" customFormat="1" ht="18.75">
      <c r="A9" s="1"/>
      <c r="C9" s="95" t="s">
        <v>3</v>
      </c>
      <c r="D9" s="96">
        <f t="shared" ref="D9:H10" si="0">INDEX($C$47:$Z$49,MATCH($C9,$B$47:$B$49,0),MATCH(D$8,$C$46:$Z$46))</f>
        <v>138895.62559094603</v>
      </c>
      <c r="E9" s="96">
        <f t="shared" si="0"/>
        <v>140570.12389216479</v>
      </c>
      <c r="F9" s="96">
        <f t="shared" si="0"/>
        <v>142265.43991745045</v>
      </c>
      <c r="G9" s="96">
        <f t="shared" si="0"/>
        <v>154738.30510143988</v>
      </c>
      <c r="H9" s="96">
        <f t="shared" si="0"/>
        <v>174542.3157381248</v>
      </c>
      <c r="I9" s="1"/>
    </row>
    <row r="10" spans="1:22" s="9" customFormat="1" ht="18.75">
      <c r="A10" s="1"/>
      <c r="C10" s="80" t="str">
        <f>B48</f>
        <v>Market Potential</v>
      </c>
      <c r="D10" s="81">
        <f t="shared" si="0"/>
        <v>2406.5891756940846</v>
      </c>
      <c r="E10" s="81">
        <f t="shared" si="0"/>
        <v>3049.9244937696144</v>
      </c>
      <c r="F10" s="81">
        <f t="shared" si="0"/>
        <v>3401.8646976435207</v>
      </c>
      <c r="G10" s="81">
        <f t="shared" si="0"/>
        <v>3719.8562403266515</v>
      </c>
      <c r="H10" s="81">
        <f t="shared" si="0"/>
        <v>4207.4976864696137</v>
      </c>
      <c r="I10" s="1"/>
    </row>
    <row r="11" spans="1:22" s="9" customFormat="1" ht="18.75">
      <c r="A11" s="1"/>
      <c r="C11" s="82" t="s">
        <v>4</v>
      </c>
      <c r="D11" s="83">
        <f>D10/D9</f>
        <v>1.7326601651095907E-2</v>
      </c>
      <c r="E11" s="83">
        <f>E10/E9</f>
        <v>2.1696818707432421E-2</v>
      </c>
      <c r="F11" s="83">
        <f>F10/F9</f>
        <v>2.3912094881353149E-2</v>
      </c>
      <c r="G11" s="83">
        <f>G10/G9</f>
        <v>2.4039659978749742E-2</v>
      </c>
      <c r="H11" s="83">
        <f>H10/H9</f>
        <v>2.4105888985581858E-2</v>
      </c>
      <c r="I11" s="1"/>
    </row>
    <row r="12" spans="1:22" s="9" customFormat="1" ht="18.75">
      <c r="A12" s="1"/>
      <c r="C12" s="84" t="str">
        <f>B49</f>
        <v>Potential Forecast</v>
      </c>
      <c r="D12" s="79">
        <f>INDEX($C$47:$Z$49,MATCH($C12,$B$47:$B$49,0),MATCH(D$8,$C$46:$Z$46))</f>
        <v>136489.03641525193</v>
      </c>
      <c r="E12" s="79">
        <f>INDEX($C$47:$Z$49,MATCH($C12,$B$47:$B$49,0),MATCH(E$8,$C$46:$Z$46))</f>
        <v>137520.19939839517</v>
      </c>
      <c r="F12" s="79">
        <f>INDEX($C$47:$Z$49,MATCH($C12,$B$47:$B$49,0),MATCH(F$8,$C$46:$Z$46))</f>
        <v>138863.57521980692</v>
      </c>
      <c r="G12" s="79">
        <f>INDEX($C$47:$Z$49,MATCH($C12,$B$47:$B$49,0),MATCH(G$8,$C$46:$Z$46))</f>
        <v>151018.44886111323</v>
      </c>
      <c r="H12" s="79">
        <f>INDEX($C$47:$Z$49,MATCH($C12,$B$47:$B$49,0),MATCH(H$8,$C$46:$Z$46))</f>
        <v>170334.81805165519</v>
      </c>
      <c r="I12" s="1"/>
    </row>
    <row r="13" spans="1:22" s="9" customFormat="1" ht="16.5">
      <c r="A13" s="1"/>
      <c r="C13" s="1"/>
      <c r="D13" s="1"/>
      <c r="E13" s="1"/>
      <c r="F13" s="1"/>
      <c r="G13" s="1"/>
      <c r="H13" s="1"/>
      <c r="I13" s="1"/>
      <c r="Q13" s="1"/>
      <c r="R13" s="1"/>
      <c r="S13" s="1"/>
      <c r="T13" s="1"/>
      <c r="U13" s="1"/>
      <c r="V13" s="1"/>
    </row>
    <row r="14" spans="1:22" s="9" customFormat="1" ht="17.25">
      <c r="A14" s="1"/>
      <c r="C14" s="125"/>
      <c r="D14" s="126"/>
      <c r="E14" s="124"/>
      <c r="F14" s="124"/>
      <c r="G14" s="124"/>
      <c r="P14" s="1"/>
      <c r="Q14" s="1"/>
      <c r="R14" s="1"/>
      <c r="S14" s="1"/>
      <c r="T14" s="1"/>
      <c r="U14" s="1"/>
      <c r="V14" s="1"/>
    </row>
    <row r="15" spans="1:22" s="9" customFormat="1" ht="16.5">
      <c r="A15" s="1"/>
      <c r="C15" s="135" t="s">
        <v>5</v>
      </c>
      <c r="D15" s="136"/>
      <c r="E15" s="136"/>
      <c r="F15" s="136"/>
      <c r="G15" s="136"/>
      <c r="H15" s="136"/>
      <c r="Q15" s="1"/>
      <c r="R15" s="1"/>
      <c r="S15" s="1"/>
      <c r="T15" s="1"/>
      <c r="U15" s="1"/>
      <c r="V15" s="1"/>
    </row>
    <row r="16" spans="1:22" s="9" customFormat="1" ht="19.7" customHeight="1">
      <c r="A16" s="1"/>
      <c r="C16" s="77" t="s">
        <v>2</v>
      </c>
      <c r="D16" s="78">
        <f>D$3</f>
        <v>2026</v>
      </c>
      <c r="E16" s="78">
        <f>E$3</f>
        <v>2027</v>
      </c>
      <c r="F16" s="78">
        <f>F$3</f>
        <v>2028</v>
      </c>
      <c r="G16" s="78">
        <f>G$3</f>
        <v>2035</v>
      </c>
      <c r="H16" s="78">
        <f>H$3</f>
        <v>2045</v>
      </c>
      <c r="I16" s="1"/>
      <c r="Q16" s="1"/>
      <c r="R16" s="1"/>
      <c r="S16" s="1"/>
      <c r="T16" s="1"/>
      <c r="U16" s="1"/>
      <c r="V16" s="1"/>
    </row>
    <row r="17" spans="1:22" s="9" customFormat="1" ht="18.75">
      <c r="A17" s="1"/>
      <c r="C17" s="95" t="s">
        <v>3</v>
      </c>
      <c r="D17" s="96">
        <f t="shared" ref="D17:H18" si="1">INDEX($C$51:$Z$53,MATCH($C17,$B$51:$B$53,0),MATCH(D$16,$C$50:$Z$50))</f>
        <v>71550.101483486767</v>
      </c>
      <c r="E17" s="96">
        <f t="shared" si="1"/>
        <v>72508.987695579635</v>
      </c>
      <c r="F17" s="96">
        <f t="shared" si="1"/>
        <v>73483.537752197473</v>
      </c>
      <c r="G17" s="96">
        <f t="shared" si="1"/>
        <v>80767.466594179714</v>
      </c>
      <c r="H17" s="96">
        <f t="shared" si="1"/>
        <v>92731.020574821712</v>
      </c>
      <c r="I17" s="1"/>
      <c r="Q17" s="1"/>
      <c r="R17" s="1"/>
      <c r="S17" s="1"/>
      <c r="T17" s="1"/>
      <c r="U17" s="1"/>
      <c r="V17" s="1"/>
    </row>
    <row r="18" spans="1:22" s="9" customFormat="1" ht="18.75">
      <c r="A18" s="1"/>
      <c r="C18" s="80" t="str">
        <f>C10</f>
        <v>Market Potential</v>
      </c>
      <c r="D18" s="81">
        <f t="shared" si="1"/>
        <v>290.4788111444426</v>
      </c>
      <c r="E18" s="81">
        <f t="shared" si="1"/>
        <v>293.96023169694149</v>
      </c>
      <c r="F18" s="81">
        <f t="shared" si="1"/>
        <v>297.48460857430075</v>
      </c>
      <c r="G18" s="81">
        <f t="shared" si="1"/>
        <v>323.40451168633172</v>
      </c>
      <c r="H18" s="81">
        <f t="shared" si="1"/>
        <v>364.5254927837691</v>
      </c>
      <c r="I18" s="1"/>
      <c r="Q18" s="1"/>
      <c r="R18" s="1"/>
      <c r="S18" s="1"/>
      <c r="T18" s="1"/>
      <c r="U18" s="1"/>
      <c r="V18" s="1"/>
    </row>
    <row r="19" spans="1:22" s="9" customFormat="1" ht="18.75">
      <c r="A19" s="1"/>
      <c r="C19" s="82" t="str">
        <f>C11</f>
        <v>Peak Reduction % of Baseline</v>
      </c>
      <c r="D19" s="83">
        <f>D18/D17</f>
        <v>4.0597959349014051E-3</v>
      </c>
      <c r="E19" s="83">
        <f>E18/E17</f>
        <v>4.0541213032941319E-3</v>
      </c>
      <c r="F19" s="83">
        <f>F18/F17</f>
        <v>4.0483163668233258E-3</v>
      </c>
      <c r="G19" s="83">
        <f>G18/G17</f>
        <v>4.0041433181418739E-3</v>
      </c>
      <c r="H19" s="83">
        <f>H18/H17</f>
        <v>3.9309983921685093E-3</v>
      </c>
      <c r="I19" s="1"/>
      <c r="Q19" s="1"/>
      <c r="R19" s="1"/>
      <c r="S19" s="1"/>
      <c r="T19" s="1"/>
      <c r="U19" s="1"/>
      <c r="V19" s="1"/>
    </row>
    <row r="20" spans="1:22" s="9" customFormat="1" ht="18.75">
      <c r="A20" s="1"/>
      <c r="C20" s="84" t="str">
        <f>C12</f>
        <v>Potential Forecast</v>
      </c>
      <c r="D20" s="79">
        <f>INDEX($C$51:$Z$53,MATCH($C20,$B$51:$B$53,0),MATCH(D$16,$C$50:$Z$50))</f>
        <v>71259.622672342331</v>
      </c>
      <c r="E20" s="79">
        <f>INDEX($C$51:$Z$53,MATCH($C20,$B$51:$B$53,0),MATCH(E$16,$C$50:$Z$50))</f>
        <v>72215.027463882696</v>
      </c>
      <c r="F20" s="79">
        <f>INDEX($C$51:$Z$53,MATCH($C20,$B$51:$B$53,0),MATCH(F$16,$C$50:$Z$50))</f>
        <v>73186.053143623169</v>
      </c>
      <c r="G20" s="79">
        <f>INDEX($C$51:$Z$53,MATCH($C20,$B$51:$B$53,0),MATCH(G$16,$C$50:$Z$50))</f>
        <v>80444.062082493387</v>
      </c>
      <c r="H20" s="79">
        <f>INDEX($C$51:$Z$53,MATCH($C20,$B$51:$B$53,0),MATCH(H$16,$C$50:$Z$50))</f>
        <v>92366.495082037945</v>
      </c>
      <c r="I20" s="1"/>
    </row>
    <row r="21" spans="1:22" s="9" customFormat="1" ht="16.5">
      <c r="A21" s="1"/>
      <c r="C21" s="1"/>
      <c r="D21" s="1"/>
      <c r="E21" s="1"/>
      <c r="F21" s="1"/>
      <c r="G21" s="1"/>
      <c r="H21" s="1"/>
      <c r="I21" s="1"/>
    </row>
    <row r="22" spans="1:22" s="9" customFormat="1" ht="16.5">
      <c r="A22" s="1"/>
      <c r="C22" s="1"/>
      <c r="D22" s="1"/>
      <c r="E22" s="1"/>
      <c r="F22" s="1"/>
      <c r="G22" s="1"/>
      <c r="H22" s="1"/>
      <c r="I22" s="1"/>
    </row>
    <row r="23" spans="1:22" s="9" customFormat="1" ht="16.5">
      <c r="A23" s="1"/>
      <c r="C23" s="174" t="s">
        <v>6</v>
      </c>
      <c r="D23" s="175"/>
      <c r="E23" s="175"/>
      <c r="F23" s="175"/>
      <c r="G23" s="175"/>
      <c r="H23" s="175"/>
      <c r="I23" s="1"/>
    </row>
    <row r="24" spans="1:22" s="9" customFormat="1" ht="18.75">
      <c r="A24" s="1"/>
      <c r="C24" s="77" t="s">
        <v>2</v>
      </c>
      <c r="D24" s="78">
        <f>D$3</f>
        <v>2026</v>
      </c>
      <c r="E24" s="78">
        <f>E$3</f>
        <v>2027</v>
      </c>
      <c r="F24" s="78">
        <f>F$3</f>
        <v>2028</v>
      </c>
      <c r="G24" s="78">
        <f>G$3</f>
        <v>2035</v>
      </c>
      <c r="H24" s="78">
        <f>H$3</f>
        <v>2045</v>
      </c>
      <c r="I24" s="1"/>
    </row>
    <row r="25" spans="1:22" s="9" customFormat="1" ht="18.75">
      <c r="A25" s="1"/>
      <c r="C25" s="95" t="s">
        <v>3</v>
      </c>
      <c r="D25" s="96">
        <f t="shared" ref="D25:H26" si="2">INDEX($C$55:$Z$57,MATCH($C25,$B$55:$B$57,0),MATCH(D$24,$C$54:$Z$54))</f>
        <v>62806.426670175693</v>
      </c>
      <c r="E25" s="96">
        <f t="shared" si="2"/>
        <v>63342.78344333257</v>
      </c>
      <c r="F25" s="96">
        <f t="shared" si="2"/>
        <v>63883.830635114966</v>
      </c>
      <c r="G25" s="96">
        <f t="shared" si="2"/>
        <v>67806.056469268355</v>
      </c>
      <c r="H25" s="96">
        <f t="shared" si="2"/>
        <v>73841.333557587655</v>
      </c>
      <c r="I25" s="1"/>
    </row>
    <row r="26" spans="1:22" s="9" customFormat="1" ht="18.75">
      <c r="A26" s="1"/>
      <c r="C26" s="80" t="str">
        <f>C10</f>
        <v>Market Potential</v>
      </c>
      <c r="D26" s="81">
        <f t="shared" si="2"/>
        <v>1155.9002211864524</v>
      </c>
      <c r="E26" s="81">
        <f t="shared" si="2"/>
        <v>1509.1141565711318</v>
      </c>
      <c r="F26" s="81">
        <f t="shared" si="2"/>
        <v>1702.7533580106308</v>
      </c>
      <c r="G26" s="81">
        <f t="shared" si="2"/>
        <v>1865.4031839648442</v>
      </c>
      <c r="H26" s="81">
        <f t="shared" si="2"/>
        <v>2105.5367179960026</v>
      </c>
      <c r="I26" s="1"/>
    </row>
    <row r="27" spans="1:22" s="9" customFormat="1" ht="18.75">
      <c r="A27" s="1"/>
      <c r="C27" s="82" t="s">
        <v>4</v>
      </c>
      <c r="D27" s="83">
        <f>D26/D25</f>
        <v>1.8404171077214683E-2</v>
      </c>
      <c r="E27" s="83">
        <f>E26/E25</f>
        <v>2.3824563344634335E-2</v>
      </c>
      <c r="F27" s="83">
        <f>F26/F25</f>
        <v>2.6653901951125016E-2</v>
      </c>
      <c r="G27" s="83">
        <f>G26/G25</f>
        <v>2.7510863794450252E-2</v>
      </c>
      <c r="H27" s="83">
        <f>H26/H25</f>
        <v>2.8514337655534468E-2</v>
      </c>
      <c r="I27" s="1"/>
    </row>
    <row r="28" spans="1:22" s="9" customFormat="1" ht="18.75">
      <c r="A28" s="1"/>
      <c r="C28" s="84" t="str">
        <f>C12</f>
        <v>Potential Forecast</v>
      </c>
      <c r="D28" s="79">
        <f>INDEX($C$55:$Z$57,MATCH($C28,$B$55:$B$57,0),MATCH(D$24,$C$54:$Z$54))</f>
        <v>61650.526448989243</v>
      </c>
      <c r="E28" s="79">
        <f t="shared" ref="E28:H28" si="3">INDEX($C$55:$Z$57,MATCH($C28,$B$55:$B$57,0),MATCH(E$24,$C$54:$Z$54))</f>
        <v>61833.66928676144</v>
      </c>
      <c r="F28" s="79">
        <f t="shared" si="3"/>
        <v>62181.077277104334</v>
      </c>
      <c r="G28" s="79">
        <f t="shared" si="3"/>
        <v>65940.653285303517</v>
      </c>
      <c r="H28" s="79">
        <f t="shared" si="3"/>
        <v>71735.796839591654</v>
      </c>
      <c r="I28" s="1"/>
    </row>
    <row r="29" spans="1:22" s="9" customFormat="1" ht="16.5">
      <c r="A29" s="1"/>
      <c r="C29" s="1"/>
      <c r="D29" s="1"/>
      <c r="E29" s="1"/>
      <c r="F29" s="1"/>
      <c r="G29" s="1"/>
      <c r="H29" s="1"/>
      <c r="I29" s="1"/>
    </row>
    <row r="30" spans="1:22" s="9" customFormat="1" ht="16.5">
      <c r="A30" s="1"/>
      <c r="C30" s="1"/>
      <c r="D30" s="1"/>
      <c r="E30" s="1"/>
      <c r="F30" s="1"/>
      <c r="G30" s="1"/>
      <c r="H30" s="1"/>
      <c r="I30" s="1"/>
    </row>
    <row r="31" spans="1:22" s="9" customFormat="1" ht="17.25">
      <c r="A31" s="1"/>
      <c r="C31" s="124"/>
      <c r="D31" s="124"/>
      <c r="E31" s="124"/>
      <c r="F31" s="124"/>
      <c r="G31" s="124"/>
      <c r="H31" s="1"/>
      <c r="I31" s="1"/>
      <c r="J31" s="1"/>
      <c r="K31" s="1"/>
      <c r="L31" s="1"/>
      <c r="M31" s="1"/>
      <c r="N31" s="1"/>
      <c r="O31" s="1"/>
      <c r="P31" s="1"/>
      <c r="Q31" s="1"/>
      <c r="R31" s="1"/>
      <c r="S31" s="1"/>
      <c r="T31" s="1"/>
      <c r="U31" s="1"/>
      <c r="V31" s="1"/>
    </row>
    <row r="32" spans="1:22" s="9" customFormat="1" ht="19.7" customHeight="1">
      <c r="A32" s="1"/>
      <c r="I32" s="1"/>
      <c r="Q32" s="1"/>
      <c r="R32" s="1"/>
      <c r="S32" s="1"/>
      <c r="T32" s="1"/>
      <c r="U32" s="1"/>
      <c r="V32" s="1"/>
    </row>
    <row r="33" spans="1:26" s="9" customFormat="1" ht="17.25">
      <c r="A33" s="1"/>
      <c r="C33" s="125"/>
      <c r="D33" s="126"/>
      <c r="E33" s="124"/>
      <c r="F33" s="124"/>
      <c r="G33" s="124"/>
    </row>
    <row r="34" spans="1:26" s="9" customFormat="1" ht="16.5">
      <c r="A34" s="1"/>
      <c r="B34" s="1"/>
      <c r="C34" s="1"/>
      <c r="D34" s="1"/>
      <c r="E34" s="1"/>
      <c r="F34" s="1"/>
      <c r="G34" s="1"/>
      <c r="H34" s="1"/>
      <c r="I34" s="1"/>
      <c r="J34" s="1"/>
      <c r="K34" s="1"/>
      <c r="L34" s="1"/>
      <c r="M34" s="1"/>
      <c r="N34" s="1"/>
      <c r="O34" s="1"/>
      <c r="P34" s="1"/>
      <c r="Q34" s="1"/>
      <c r="R34" s="1"/>
      <c r="S34" s="1"/>
      <c r="T34" s="1"/>
      <c r="U34" s="1"/>
      <c r="V34" s="1"/>
    </row>
    <row r="35" spans="1:26" s="9" customFormat="1" ht="16.5">
      <c r="A35" s="1"/>
      <c r="B35" s="1"/>
      <c r="C35" s="1"/>
      <c r="D35" s="1"/>
      <c r="E35" s="1"/>
      <c r="F35" s="1"/>
      <c r="G35" s="1"/>
      <c r="H35" s="1"/>
      <c r="I35" s="1"/>
      <c r="J35" s="1"/>
      <c r="K35" s="1"/>
      <c r="L35" s="1"/>
      <c r="M35" s="1"/>
      <c r="N35" s="1"/>
      <c r="O35" s="1"/>
      <c r="P35" s="1"/>
      <c r="Q35" s="1"/>
      <c r="R35" s="1"/>
      <c r="S35" s="1"/>
      <c r="T35" s="1"/>
      <c r="U35" s="1"/>
      <c r="V35" s="1"/>
    </row>
    <row r="36" spans="1:26" s="9" customFormat="1" ht="16.5">
      <c r="A36" s="1"/>
      <c r="B36" s="1"/>
      <c r="C36" s="1"/>
      <c r="D36" s="1"/>
      <c r="E36" s="1"/>
      <c r="F36" s="1"/>
      <c r="G36" s="1"/>
      <c r="H36" s="1"/>
      <c r="I36" s="1"/>
      <c r="J36" s="1"/>
      <c r="K36" s="1"/>
      <c r="L36" s="1"/>
      <c r="M36" s="1"/>
      <c r="N36" s="1"/>
      <c r="O36" s="1"/>
      <c r="P36" s="1"/>
      <c r="Q36" s="1"/>
      <c r="R36" s="1"/>
      <c r="S36" s="1"/>
      <c r="T36" s="1"/>
      <c r="U36" s="1"/>
      <c r="V36" s="1"/>
    </row>
    <row r="37" spans="1:26" s="9" customFormat="1" ht="16.5">
      <c r="A37" s="1"/>
      <c r="B37" s="1"/>
      <c r="C37" s="149" t="s">
        <v>7</v>
      </c>
      <c r="D37" s="148"/>
      <c r="E37" s="148"/>
      <c r="F37" s="148"/>
      <c r="G37" s="148"/>
      <c r="H37" s="148"/>
      <c r="I37" s="1"/>
      <c r="J37" s="1"/>
      <c r="K37" s="1"/>
      <c r="L37" s="1"/>
      <c r="M37" s="1"/>
      <c r="N37" s="1"/>
      <c r="O37" s="1"/>
      <c r="P37" s="1"/>
      <c r="Q37" s="1"/>
      <c r="R37" s="1"/>
      <c r="S37" s="1"/>
      <c r="T37" s="1"/>
      <c r="U37" s="1"/>
      <c r="V37" s="1"/>
    </row>
    <row r="38" spans="1:26" s="9" customFormat="1" ht="18.75">
      <c r="A38" s="1"/>
      <c r="B38" s="1"/>
      <c r="C38" s="77" t="str">
        <f t="shared" ref="C38:H38" si="4">C8</f>
        <v>Winter Potential</v>
      </c>
      <c r="D38" s="78">
        <f t="shared" si="4"/>
        <v>2026</v>
      </c>
      <c r="E38" s="78">
        <f t="shared" si="4"/>
        <v>2027</v>
      </c>
      <c r="F38" s="78">
        <f t="shared" si="4"/>
        <v>2028</v>
      </c>
      <c r="G38" s="78">
        <f t="shared" si="4"/>
        <v>2035</v>
      </c>
      <c r="H38" s="78">
        <f t="shared" si="4"/>
        <v>2045</v>
      </c>
      <c r="I38" s="1"/>
      <c r="J38" s="1"/>
      <c r="K38" s="1"/>
      <c r="L38" s="1"/>
      <c r="M38" s="1"/>
      <c r="N38" s="1"/>
      <c r="O38" s="1"/>
      <c r="P38" s="1"/>
      <c r="Q38" s="1"/>
      <c r="R38" s="1"/>
      <c r="S38" s="1"/>
      <c r="T38" s="1"/>
      <c r="U38" s="1"/>
      <c r="V38" s="1"/>
    </row>
    <row r="39" spans="1:26" s="9" customFormat="1" ht="18.75">
      <c r="A39" s="1"/>
      <c r="B39" s="1"/>
      <c r="C39" s="95" t="str">
        <f>C9</f>
        <v>Baseline Forecast (Therms)</v>
      </c>
      <c r="D39" s="96">
        <f t="shared" ref="D39:H40" si="5">SUM(D9,D17,D25)</f>
        <v>273252.15374460851</v>
      </c>
      <c r="E39" s="96">
        <f t="shared" si="5"/>
        <v>276421.89503107703</v>
      </c>
      <c r="F39" s="96">
        <f t="shared" si="5"/>
        <v>279632.80830476288</v>
      </c>
      <c r="G39" s="96">
        <f t="shared" si="5"/>
        <v>303311.82816488796</v>
      </c>
      <c r="H39" s="96">
        <f t="shared" si="5"/>
        <v>341114.66987053416</v>
      </c>
      <c r="I39" s="1"/>
      <c r="J39" s="1"/>
      <c r="K39" s="1"/>
      <c r="L39" s="1"/>
      <c r="M39" s="1"/>
      <c r="N39" s="1"/>
      <c r="O39" s="1"/>
      <c r="P39" s="1"/>
      <c r="Q39" s="1"/>
      <c r="R39" s="1"/>
      <c r="S39" s="1"/>
      <c r="T39" s="1"/>
      <c r="U39" s="1"/>
      <c r="V39" s="1"/>
    </row>
    <row r="40" spans="1:26" s="9" customFormat="1" ht="18.75">
      <c r="A40" s="1"/>
      <c r="B40" s="1"/>
      <c r="C40" s="80" t="str">
        <f>C10</f>
        <v>Market Potential</v>
      </c>
      <c r="D40" s="81">
        <f t="shared" si="5"/>
        <v>3852.9682080249795</v>
      </c>
      <c r="E40" s="81">
        <f t="shared" si="5"/>
        <v>4852.9988820376875</v>
      </c>
      <c r="F40" s="81">
        <f t="shared" si="5"/>
        <v>5402.1026642284523</v>
      </c>
      <c r="G40" s="81">
        <f t="shared" si="5"/>
        <v>5908.6639359778274</v>
      </c>
      <c r="H40" s="81">
        <f t="shared" si="5"/>
        <v>6677.5598972493863</v>
      </c>
      <c r="I40" s="1"/>
      <c r="J40" s="1"/>
      <c r="K40" s="1"/>
      <c r="L40" s="1"/>
      <c r="M40" s="1"/>
      <c r="N40" s="1"/>
      <c r="O40" s="1"/>
      <c r="P40" s="1"/>
      <c r="Q40" s="1"/>
      <c r="R40" s="1"/>
      <c r="S40" s="1"/>
      <c r="T40" s="1"/>
      <c r="U40" s="1"/>
      <c r="V40" s="1"/>
    </row>
    <row r="41" spans="1:26" s="9" customFormat="1" ht="18.75">
      <c r="A41" s="1"/>
      <c r="B41" s="1"/>
      <c r="C41" s="82" t="str">
        <f>C11</f>
        <v>Peak Reduction % of Baseline</v>
      </c>
      <c r="D41" s="83">
        <f>D40/D39</f>
        <v>1.4100412952741464E-2</v>
      </c>
      <c r="E41" s="83">
        <f t="shared" ref="E41:H41" si="6">E40/E39</f>
        <v>1.7556492337526604E-2</v>
      </c>
      <c r="F41" s="83">
        <f t="shared" si="6"/>
        <v>1.9318558136929603E-2</v>
      </c>
      <c r="G41" s="83">
        <f t="shared" si="6"/>
        <v>1.948049296899074E-2</v>
      </c>
      <c r="H41" s="83">
        <f t="shared" si="6"/>
        <v>1.9575704263272438E-2</v>
      </c>
      <c r="I41" s="1"/>
      <c r="J41" s="1"/>
      <c r="K41" s="1"/>
      <c r="L41" s="1"/>
      <c r="M41" s="1"/>
      <c r="N41" s="1"/>
      <c r="O41" s="1"/>
      <c r="P41" s="1"/>
      <c r="Q41" s="1"/>
      <c r="R41" s="1"/>
      <c r="S41" s="1"/>
      <c r="T41" s="1"/>
      <c r="U41" s="1"/>
      <c r="V41" s="1"/>
    </row>
    <row r="42" spans="1:26" s="9" customFormat="1" ht="18.75">
      <c r="A42" s="1"/>
      <c r="B42" s="1"/>
      <c r="C42" s="84" t="str">
        <f>C12</f>
        <v>Potential Forecast</v>
      </c>
      <c r="D42" s="79">
        <f>SUM(D12,D20,D28)</f>
        <v>269399.18553658348</v>
      </c>
      <c r="E42" s="79">
        <f>SUM(E12,E20,E28)</f>
        <v>271568.89614903933</v>
      </c>
      <c r="F42" s="79">
        <f>SUM(F12,F20,F28)</f>
        <v>274230.7056405344</v>
      </c>
      <c r="G42" s="79">
        <f>SUM(G12,G20,G28)</f>
        <v>297403.16422891011</v>
      </c>
      <c r="H42" s="79">
        <f>SUM(H12,H20,H28)</f>
        <v>334437.10997328477</v>
      </c>
      <c r="I42" s="1"/>
      <c r="J42" s="1"/>
      <c r="K42" s="1"/>
      <c r="L42" s="1"/>
      <c r="M42" s="1"/>
      <c r="N42" s="1"/>
      <c r="O42" s="1"/>
      <c r="P42" s="1"/>
      <c r="Q42" s="1"/>
      <c r="R42" s="1"/>
      <c r="S42" s="1"/>
      <c r="T42" s="1"/>
      <c r="U42" s="1"/>
      <c r="V42" s="1"/>
    </row>
    <row r="43" spans="1:26" s="9" customFormat="1" ht="16.5">
      <c r="A43" s="1"/>
      <c r="B43" s="1"/>
      <c r="C43" s="1"/>
      <c r="D43" s="1"/>
      <c r="E43" s="1"/>
      <c r="F43" s="1"/>
      <c r="G43" s="1"/>
      <c r="H43" s="1"/>
      <c r="I43" s="1"/>
      <c r="J43" s="1"/>
      <c r="K43" s="1"/>
      <c r="L43" s="1"/>
      <c r="M43" s="1"/>
      <c r="N43" s="1"/>
      <c r="O43" s="1"/>
      <c r="P43" s="1"/>
      <c r="Q43" s="1"/>
      <c r="R43" s="1"/>
      <c r="S43" s="1"/>
      <c r="T43" s="1"/>
      <c r="U43" s="1"/>
      <c r="V43" s="1"/>
    </row>
    <row r="44" spans="1:26" s="9" customFormat="1" ht="16.5">
      <c r="A44" s="1"/>
      <c r="B44" s="1"/>
      <c r="C44" s="1"/>
      <c r="D44" s="1"/>
      <c r="E44" s="1"/>
      <c r="F44" s="1"/>
      <c r="G44" s="1"/>
      <c r="H44" s="1"/>
      <c r="I44" s="1"/>
      <c r="J44" s="1"/>
      <c r="K44" s="1"/>
      <c r="L44" s="1"/>
      <c r="M44" s="1"/>
      <c r="N44" s="1"/>
      <c r="O44" s="1"/>
      <c r="P44" s="1"/>
      <c r="Q44" s="1"/>
      <c r="R44" s="1"/>
      <c r="S44" s="1"/>
      <c r="T44" s="1"/>
      <c r="U44" s="1"/>
      <c r="V44" s="1"/>
    </row>
    <row r="45" spans="1:26" s="9" customFormat="1" ht="25.5">
      <c r="A45" s="1"/>
      <c r="B45" s="127" t="s">
        <v>8</v>
      </c>
    </row>
    <row r="46" spans="1:26" s="9" customFormat="1" ht="16.5">
      <c r="A46" s="1"/>
      <c r="B46" s="51" t="s">
        <v>9</v>
      </c>
      <c r="C46" s="51">
        <v>2023</v>
      </c>
      <c r="D46" s="51">
        <f>C46+1</f>
        <v>2024</v>
      </c>
      <c r="E46" s="51">
        <f t="shared" ref="E46:V46" si="7">D46+1</f>
        <v>2025</v>
      </c>
      <c r="F46" s="51">
        <f t="shared" si="7"/>
        <v>2026</v>
      </c>
      <c r="G46" s="51">
        <f t="shared" si="7"/>
        <v>2027</v>
      </c>
      <c r="H46" s="51">
        <f t="shared" si="7"/>
        <v>2028</v>
      </c>
      <c r="I46" s="51">
        <f t="shared" si="7"/>
        <v>2029</v>
      </c>
      <c r="J46" s="51">
        <f t="shared" si="7"/>
        <v>2030</v>
      </c>
      <c r="K46" s="51">
        <f t="shared" si="7"/>
        <v>2031</v>
      </c>
      <c r="L46" s="51">
        <f t="shared" si="7"/>
        <v>2032</v>
      </c>
      <c r="M46" s="51">
        <f t="shared" si="7"/>
        <v>2033</v>
      </c>
      <c r="N46" s="51">
        <f t="shared" si="7"/>
        <v>2034</v>
      </c>
      <c r="O46" s="51">
        <f t="shared" si="7"/>
        <v>2035</v>
      </c>
      <c r="P46" s="51">
        <f t="shared" si="7"/>
        <v>2036</v>
      </c>
      <c r="Q46" s="51">
        <f t="shared" si="7"/>
        <v>2037</v>
      </c>
      <c r="R46" s="51">
        <f t="shared" si="7"/>
        <v>2038</v>
      </c>
      <c r="S46" s="51">
        <f t="shared" si="7"/>
        <v>2039</v>
      </c>
      <c r="T46" s="51">
        <f t="shared" si="7"/>
        <v>2040</v>
      </c>
      <c r="U46" s="51">
        <f t="shared" si="7"/>
        <v>2041</v>
      </c>
      <c r="V46" s="51">
        <f t="shared" si="7"/>
        <v>2042</v>
      </c>
      <c r="W46" s="51">
        <f t="shared" ref="W46" si="8">V46+1</f>
        <v>2043</v>
      </c>
      <c r="X46" s="51">
        <f t="shared" ref="X46" si="9">W46+1</f>
        <v>2044</v>
      </c>
      <c r="Y46" s="51">
        <f t="shared" ref="Y46:Z46" si="10">X46+1</f>
        <v>2045</v>
      </c>
      <c r="Z46" s="51">
        <f t="shared" si="10"/>
        <v>2046</v>
      </c>
    </row>
    <row r="47" spans="1:26" s="9" customFormat="1" ht="16.5">
      <c r="A47" s="1"/>
      <c r="B47" s="10" t="str">
        <f>$B$84</f>
        <v>Baseline Forecast (Therms)</v>
      </c>
      <c r="C47" s="16">
        <f>C89</f>
        <v>133994.60547889606</v>
      </c>
      <c r="D47" s="16">
        <f t="shared" ref="D47:Z47" si="11">D89</f>
        <v>135530.44842329016</v>
      </c>
      <c r="E47" s="16">
        <f t="shared" si="11"/>
        <v>137210.23929365585</v>
      </c>
      <c r="F47" s="16">
        <f t="shared" si="11"/>
        <v>138895.62559094603</v>
      </c>
      <c r="G47" s="16">
        <f t="shared" si="11"/>
        <v>140570.12389216479</v>
      </c>
      <c r="H47" s="16">
        <f t="shared" si="11"/>
        <v>142265.43991745045</v>
      </c>
      <c r="I47" s="16">
        <f t="shared" si="11"/>
        <v>143981.8393145375</v>
      </c>
      <c r="J47" s="16">
        <f t="shared" si="11"/>
        <v>145719.59119524882</v>
      </c>
      <c r="K47" s="16">
        <f t="shared" si="11"/>
        <v>147478.96818149442</v>
      </c>
      <c r="L47" s="16">
        <f t="shared" si="11"/>
        <v>149260.246451891</v>
      </c>
      <c r="M47" s="16">
        <f t="shared" si="11"/>
        <v>151063.70578901022</v>
      </c>
      <c r="N47" s="16">
        <f t="shared" si="11"/>
        <v>152889.6296272646</v>
      </c>
      <c r="O47" s="16">
        <f t="shared" si="11"/>
        <v>154738.30510143988</v>
      </c>
      <c r="P47" s="16">
        <f t="shared" si="11"/>
        <v>156610.02309588264</v>
      </c>
      <c r="Q47" s="16">
        <f t="shared" si="11"/>
        <v>158505.07829435178</v>
      </c>
      <c r="R47" s="16">
        <f t="shared" si="11"/>
        <v>160423.76923054366</v>
      </c>
      <c r="S47" s="16">
        <f t="shared" si="11"/>
        <v>162366.39833929957</v>
      </c>
      <c r="T47" s="16">
        <f t="shared" si="11"/>
        <v>164333.27200850501</v>
      </c>
      <c r="U47" s="16">
        <f t="shared" si="11"/>
        <v>166324.70063169047</v>
      </c>
      <c r="V47" s="16">
        <f t="shared" si="11"/>
        <v>168340.99866134289</v>
      </c>
      <c r="W47" s="16">
        <f t="shared" si="11"/>
        <v>170382.48466293828</v>
      </c>
      <c r="X47" s="16">
        <f t="shared" si="11"/>
        <v>172449.48136970447</v>
      </c>
      <c r="Y47" s="16">
        <f t="shared" si="11"/>
        <v>174542.3157381248</v>
      </c>
      <c r="Z47" s="16">
        <f t="shared" si="11"/>
        <v>176661.31900419254</v>
      </c>
    </row>
    <row r="48" spans="1:26" s="9" customFormat="1" ht="16.5">
      <c r="A48" s="1"/>
      <c r="B48" s="10" t="s">
        <v>10</v>
      </c>
      <c r="C48" s="17">
        <f>C67</f>
        <v>0</v>
      </c>
      <c r="D48" s="17">
        <f t="shared" ref="D48:V48" si="12">D67</f>
        <v>440.59284606241289</v>
      </c>
      <c r="E48" s="17">
        <f t="shared" si="12"/>
        <v>1129.5222176240259</v>
      </c>
      <c r="F48" s="17">
        <f t="shared" si="12"/>
        <v>2406.5891756940846</v>
      </c>
      <c r="G48" s="17">
        <f t="shared" si="12"/>
        <v>3049.9244937696144</v>
      </c>
      <c r="H48" s="17">
        <f t="shared" si="12"/>
        <v>3401.8646976435207</v>
      </c>
      <c r="I48" s="17">
        <f t="shared" si="12"/>
        <v>3449.6356643717822</v>
      </c>
      <c r="J48" s="17">
        <f t="shared" si="12"/>
        <v>3498.1516267225988</v>
      </c>
      <c r="K48" s="17">
        <f t="shared" si="12"/>
        <v>3541.3825212279171</v>
      </c>
      <c r="L48" s="17">
        <f t="shared" si="12"/>
        <v>3585.161297102356</v>
      </c>
      <c r="M48" s="17">
        <f t="shared" si="12"/>
        <v>3629.4950403895596</v>
      </c>
      <c r="N48" s="17">
        <f t="shared" si="12"/>
        <v>3674.390930275064</v>
      </c>
      <c r="O48" s="17">
        <f t="shared" si="12"/>
        <v>3719.8562403266515</v>
      </c>
      <c r="P48" s="17">
        <f t="shared" si="12"/>
        <v>3765.8983397514171</v>
      </c>
      <c r="Q48" s="17">
        <f t="shared" si="12"/>
        <v>3812.5246946697598</v>
      </c>
      <c r="R48" s="17">
        <f t="shared" si="12"/>
        <v>3859.7428694065266</v>
      </c>
      <c r="S48" s="17">
        <f t="shared" si="12"/>
        <v>3907.5605277995528</v>
      </c>
      <c r="T48" s="17">
        <f t="shared" si="12"/>
        <v>3955.9854345258259</v>
      </c>
      <c r="U48" s="17">
        <f t="shared" si="12"/>
        <v>4005.025456445524</v>
      </c>
      <c r="V48" s="17">
        <f t="shared" si="12"/>
        <v>4054.6885639641491</v>
      </c>
      <c r="W48" s="17">
        <f t="shared" ref="W48:Y48" si="13">W67</f>
        <v>4104.9828324130413</v>
      </c>
      <c r="X48" s="17">
        <f t="shared" si="13"/>
        <v>4155.9164434484683</v>
      </c>
      <c r="Y48" s="17">
        <f t="shared" si="13"/>
        <v>4207.4976864696137</v>
      </c>
      <c r="Z48" s="17">
        <f t="shared" ref="Z48" si="14">Z67</f>
        <v>4259.7349600556399</v>
      </c>
    </row>
    <row r="49" spans="1:34" s="9" customFormat="1" ht="16.5">
      <c r="A49" s="1"/>
      <c r="B49" s="10" t="s">
        <v>11</v>
      </c>
      <c r="C49" s="17">
        <f>C47-C48</f>
        <v>133994.60547889606</v>
      </c>
      <c r="D49" s="17">
        <f t="shared" ref="D49:V49" si="15">D47-D48</f>
        <v>135089.85557722775</v>
      </c>
      <c r="E49" s="17">
        <f t="shared" si="15"/>
        <v>136080.71707603181</v>
      </c>
      <c r="F49" s="17">
        <f t="shared" si="15"/>
        <v>136489.03641525193</v>
      </c>
      <c r="G49" s="17">
        <f t="shared" si="15"/>
        <v>137520.19939839517</v>
      </c>
      <c r="H49" s="17">
        <f t="shared" si="15"/>
        <v>138863.57521980692</v>
      </c>
      <c r="I49" s="17">
        <f t="shared" si="15"/>
        <v>140532.20365016573</v>
      </c>
      <c r="J49" s="17">
        <f t="shared" si="15"/>
        <v>142221.43956852623</v>
      </c>
      <c r="K49" s="17">
        <f t="shared" si="15"/>
        <v>143937.58566026652</v>
      </c>
      <c r="L49" s="17">
        <f t="shared" si="15"/>
        <v>145675.08515478866</v>
      </c>
      <c r="M49" s="17">
        <f t="shared" si="15"/>
        <v>147434.21074862065</v>
      </c>
      <c r="N49" s="17">
        <f t="shared" si="15"/>
        <v>149215.23869698955</v>
      </c>
      <c r="O49" s="17">
        <f t="shared" si="15"/>
        <v>151018.44886111323</v>
      </c>
      <c r="P49" s="17">
        <f t="shared" si="15"/>
        <v>152844.12475613123</v>
      </c>
      <c r="Q49" s="17">
        <f t="shared" si="15"/>
        <v>154692.55359968203</v>
      </c>
      <c r="R49" s="17">
        <f t="shared" si="15"/>
        <v>156564.02636113713</v>
      </c>
      <c r="S49" s="17">
        <f t="shared" si="15"/>
        <v>158458.83781150001</v>
      </c>
      <c r="T49" s="17">
        <f t="shared" si="15"/>
        <v>160377.28657397919</v>
      </c>
      <c r="U49" s="17">
        <f t="shared" si="15"/>
        <v>162319.67517524495</v>
      </c>
      <c r="V49" s="17">
        <f t="shared" si="15"/>
        <v>164286.31009737874</v>
      </c>
      <c r="W49" s="17">
        <f t="shared" ref="W49:Y49" si="16">W47-W48</f>
        <v>166277.50183052523</v>
      </c>
      <c r="X49" s="17">
        <f t="shared" si="16"/>
        <v>168293.56492625602</v>
      </c>
      <c r="Y49" s="17">
        <f t="shared" si="16"/>
        <v>170334.81805165519</v>
      </c>
      <c r="Z49" s="17">
        <f t="shared" ref="Z49" si="17">Z47-Z48</f>
        <v>172401.58404413689</v>
      </c>
    </row>
    <row r="50" spans="1:34" s="9" customFormat="1" ht="16.5">
      <c r="A50" s="1"/>
      <c r="B50" s="51" t="s">
        <v>12</v>
      </c>
      <c r="C50" s="51">
        <v>2023</v>
      </c>
      <c r="D50" s="51">
        <f>C50+1</f>
        <v>2024</v>
      </c>
      <c r="E50" s="51">
        <f t="shared" ref="E50" si="18">D50+1</f>
        <v>2025</v>
      </c>
      <c r="F50" s="51">
        <f t="shared" ref="F50" si="19">E50+1</f>
        <v>2026</v>
      </c>
      <c r="G50" s="51">
        <f t="shared" ref="G50" si="20">F50+1</f>
        <v>2027</v>
      </c>
      <c r="H50" s="51">
        <f t="shared" ref="H50" si="21">G50+1</f>
        <v>2028</v>
      </c>
      <c r="I50" s="51">
        <f t="shared" ref="I50" si="22">H50+1</f>
        <v>2029</v>
      </c>
      <c r="J50" s="51">
        <f t="shared" ref="J50" si="23">I50+1</f>
        <v>2030</v>
      </c>
      <c r="K50" s="51">
        <f t="shared" ref="K50" si="24">J50+1</f>
        <v>2031</v>
      </c>
      <c r="L50" s="51">
        <f t="shared" ref="L50" si="25">K50+1</f>
        <v>2032</v>
      </c>
      <c r="M50" s="51">
        <f t="shared" ref="M50" si="26">L50+1</f>
        <v>2033</v>
      </c>
      <c r="N50" s="51">
        <f t="shared" ref="N50" si="27">M50+1</f>
        <v>2034</v>
      </c>
      <c r="O50" s="51">
        <f t="shared" ref="O50" si="28">N50+1</f>
        <v>2035</v>
      </c>
      <c r="P50" s="51">
        <f t="shared" ref="P50" si="29">O50+1</f>
        <v>2036</v>
      </c>
      <c r="Q50" s="51">
        <f t="shared" ref="Q50" si="30">P50+1</f>
        <v>2037</v>
      </c>
      <c r="R50" s="51">
        <f t="shared" ref="R50" si="31">Q50+1</f>
        <v>2038</v>
      </c>
      <c r="S50" s="51">
        <f t="shared" ref="S50" si="32">R50+1</f>
        <v>2039</v>
      </c>
      <c r="T50" s="51">
        <f t="shared" ref="T50" si="33">S50+1</f>
        <v>2040</v>
      </c>
      <c r="U50" s="51">
        <f t="shared" ref="U50" si="34">T50+1</f>
        <v>2041</v>
      </c>
      <c r="V50" s="51">
        <f t="shared" ref="V50" si="35">U50+1</f>
        <v>2042</v>
      </c>
      <c r="W50" s="51">
        <f t="shared" ref="W50" si="36">V50+1</f>
        <v>2043</v>
      </c>
      <c r="X50" s="51">
        <f t="shared" ref="X50" si="37">W50+1</f>
        <v>2044</v>
      </c>
      <c r="Y50" s="51">
        <f t="shared" ref="Y50" si="38">X50+1</f>
        <v>2045</v>
      </c>
      <c r="Z50" s="51">
        <f t="shared" ref="Z50" si="39">Y50+1</f>
        <v>2046</v>
      </c>
    </row>
    <row r="51" spans="1:34" s="9" customFormat="1" ht="16.5">
      <c r="A51" s="1"/>
      <c r="B51" s="10" t="str">
        <f>$B$84</f>
        <v>Baseline Forecast (Therms)</v>
      </c>
      <c r="C51" s="16">
        <f>C90</f>
        <v>68769.610453256901</v>
      </c>
      <c r="D51" s="16">
        <f t="shared" ref="D51:Z51" si="40">D90</f>
        <v>69092.602450444727</v>
      </c>
      <c r="E51" s="16">
        <f t="shared" si="40"/>
        <v>70262.849693865166</v>
      </c>
      <c r="F51" s="16">
        <f t="shared" si="40"/>
        <v>71550.101483486767</v>
      </c>
      <c r="G51" s="16">
        <f t="shared" si="40"/>
        <v>72508.987695579635</v>
      </c>
      <c r="H51" s="16">
        <f t="shared" si="40"/>
        <v>73483.537752197473</v>
      </c>
      <c r="I51" s="16">
        <f t="shared" si="40"/>
        <v>74474.02395079672</v>
      </c>
      <c r="J51" s="16">
        <f t="shared" si="40"/>
        <v>75480.723405487035</v>
      </c>
      <c r="K51" s="16">
        <f t="shared" si="40"/>
        <v>76503.918132629697</v>
      </c>
      <c r="L51" s="16">
        <f t="shared" si="40"/>
        <v>77543.895137958927</v>
      </c>
      <c r="M51" s="16">
        <f t="shared" si="40"/>
        <v>78600.946505253625</v>
      </c>
      <c r="N51" s="16">
        <f t="shared" si="40"/>
        <v>79675.369486586569</v>
      </c>
      <c r="O51" s="16">
        <f t="shared" si="40"/>
        <v>80767.466594179714</v>
      </c>
      <c r="P51" s="16">
        <f t="shared" si="40"/>
        <v>81877.54569389367</v>
      </c>
      <c r="Q51" s="16">
        <f t="shared" si="40"/>
        <v>83005.920100380943</v>
      </c>
      <c r="R51" s="16">
        <f t="shared" si="40"/>
        <v>84152.908673932165</v>
      </c>
      <c r="S51" s="16">
        <f t="shared" si="40"/>
        <v>85318.835919045581</v>
      </c>
      <c r="T51" s="16">
        <f t="shared" si="40"/>
        <v>86504.032084750463</v>
      </c>
      <c r="U51" s="16">
        <f t="shared" si="40"/>
        <v>87708.83326671581</v>
      </c>
      <c r="V51" s="16">
        <f t="shared" si="40"/>
        <v>88933.58151117574</v>
      </c>
      <c r="W51" s="16">
        <f t="shared" si="40"/>
        <v>90178.624920704402</v>
      </c>
      <c r="X51" s="16">
        <f t="shared" si="40"/>
        <v>91444.317761872822</v>
      </c>
      <c r="Y51" s="16">
        <f t="shared" si="40"/>
        <v>92731.020574821712</v>
      </c>
      <c r="Z51" s="16">
        <f t="shared" si="40"/>
        <v>94039.100284783708</v>
      </c>
    </row>
    <row r="52" spans="1:34" s="9" customFormat="1" ht="16.5">
      <c r="A52" s="1"/>
      <c r="B52" s="10" t="s">
        <v>10</v>
      </c>
      <c r="C52" s="17">
        <f>C68</f>
        <v>0</v>
      </c>
      <c r="D52" s="17">
        <f t="shared" ref="D52:Z52" si="41">D68</f>
        <v>141.73435282262599</v>
      </c>
      <c r="E52" s="17">
        <f t="shared" si="41"/>
        <v>229.57882762500796</v>
      </c>
      <c r="F52" s="17">
        <f t="shared" si="41"/>
        <v>290.4788111444426</v>
      </c>
      <c r="G52" s="17">
        <f t="shared" si="41"/>
        <v>293.96023169694149</v>
      </c>
      <c r="H52" s="17">
        <f t="shared" si="41"/>
        <v>297.48460857430075</v>
      </c>
      <c r="I52" s="17">
        <f t="shared" si="41"/>
        <v>301.0524845836573</v>
      </c>
      <c r="J52" s="17">
        <f t="shared" si="41"/>
        <v>304.66440952007179</v>
      </c>
      <c r="K52" s="17">
        <f t="shared" si="41"/>
        <v>308.32094025775791</v>
      </c>
      <c r="L52" s="17">
        <f t="shared" si="41"/>
        <v>312.02264084251465</v>
      </c>
      <c r="M52" s="17">
        <f t="shared" si="41"/>
        <v>315.77008258537808</v>
      </c>
      <c r="N52" s="17">
        <f t="shared" si="41"/>
        <v>319.56384415750915</v>
      </c>
      <c r="O52" s="17">
        <f t="shared" si="41"/>
        <v>323.40451168633172</v>
      </c>
      <c r="P52" s="17">
        <f t="shared" si="41"/>
        <v>327.29267885294115</v>
      </c>
      <c r="Q52" s="17">
        <f t="shared" si="41"/>
        <v>331.228946990797</v>
      </c>
      <c r="R52" s="17">
        <f t="shared" si="41"/>
        <v>335.21392518571844</v>
      </c>
      <c r="S52" s="17">
        <f t="shared" si="41"/>
        <v>339.24823037719949</v>
      </c>
      <c r="T52" s="17">
        <f t="shared" si="41"/>
        <v>343.33248746106221</v>
      </c>
      <c r="U52" s="17">
        <f t="shared" si="41"/>
        <v>347.46732939346339</v>
      </c>
      <c r="V52" s="17">
        <f t="shared" si="41"/>
        <v>351.65339729627669</v>
      </c>
      <c r="W52" s="17">
        <f t="shared" si="41"/>
        <v>355.89134056386354</v>
      </c>
      <c r="X52" s="17">
        <f t="shared" si="41"/>
        <v>360.18181697125652</v>
      </c>
      <c r="Y52" s="17">
        <f t="shared" si="41"/>
        <v>364.5254927837691</v>
      </c>
      <c r="Z52" s="17">
        <f t="shared" si="41"/>
        <v>368.92304286805449</v>
      </c>
    </row>
    <row r="53" spans="1:34" s="9" customFormat="1" ht="16.5">
      <c r="A53" s="1"/>
      <c r="B53" s="10" t="s">
        <v>11</v>
      </c>
      <c r="C53" s="17">
        <f>C51-C52</f>
        <v>68769.610453256901</v>
      </c>
      <c r="D53" s="17">
        <f>D51-D52</f>
        <v>68950.868097622108</v>
      </c>
      <c r="E53" s="17">
        <f>E51-E52</f>
        <v>70033.270866240156</v>
      </c>
      <c r="F53" s="17">
        <f t="shared" ref="F53:Z53" si="42">F51-F52</f>
        <v>71259.622672342331</v>
      </c>
      <c r="G53" s="17">
        <f t="shared" si="42"/>
        <v>72215.027463882696</v>
      </c>
      <c r="H53" s="17">
        <f t="shared" si="42"/>
        <v>73186.053143623169</v>
      </c>
      <c r="I53" s="17">
        <f t="shared" si="42"/>
        <v>74172.971466213057</v>
      </c>
      <c r="J53" s="17">
        <f t="shared" si="42"/>
        <v>75176.05899596696</v>
      </c>
      <c r="K53" s="17">
        <f t="shared" si="42"/>
        <v>76195.597192371933</v>
      </c>
      <c r="L53" s="17">
        <f t="shared" si="42"/>
        <v>77231.872497116419</v>
      </c>
      <c r="M53" s="17">
        <f t="shared" si="42"/>
        <v>78285.176422668243</v>
      </c>
      <c r="N53" s="17">
        <f t="shared" si="42"/>
        <v>79355.805642429055</v>
      </c>
      <c r="O53" s="17">
        <f t="shared" si="42"/>
        <v>80444.062082493387</v>
      </c>
      <c r="P53" s="17">
        <f t="shared" si="42"/>
        <v>81550.253015040726</v>
      </c>
      <c r="Q53" s="17">
        <f t="shared" si="42"/>
        <v>82674.691153390144</v>
      </c>
      <c r="R53" s="17">
        <f t="shared" si="42"/>
        <v>83817.694748746449</v>
      </c>
      <c r="S53" s="17">
        <f t="shared" si="42"/>
        <v>84979.587688668384</v>
      </c>
      <c r="T53" s="17">
        <f t="shared" si="42"/>
        <v>86160.699597289407</v>
      </c>
      <c r="U53" s="17">
        <f t="shared" si="42"/>
        <v>87361.365937322349</v>
      </c>
      <c r="V53" s="17">
        <f t="shared" si="42"/>
        <v>88581.928113879461</v>
      </c>
      <c r="W53" s="17">
        <f t="shared" si="42"/>
        <v>89822.733580140542</v>
      </c>
      <c r="X53" s="17">
        <f t="shared" si="42"/>
        <v>91084.135944901573</v>
      </c>
      <c r="Y53" s="17">
        <f t="shared" si="42"/>
        <v>92366.495082037945</v>
      </c>
      <c r="Z53" s="17">
        <f t="shared" si="42"/>
        <v>93670.177241915648</v>
      </c>
    </row>
    <row r="54" spans="1:34" s="9" customFormat="1" ht="16.5">
      <c r="A54" s="1"/>
      <c r="B54" s="51" t="s">
        <v>13</v>
      </c>
      <c r="C54" s="51">
        <v>2023</v>
      </c>
      <c r="D54" s="51">
        <f>C54+1</f>
        <v>2024</v>
      </c>
      <c r="E54" s="51">
        <f t="shared" ref="E54" si="43">D54+1</f>
        <v>2025</v>
      </c>
      <c r="F54" s="51">
        <f t="shared" ref="F54" si="44">E54+1</f>
        <v>2026</v>
      </c>
      <c r="G54" s="51">
        <f t="shared" ref="G54" si="45">F54+1</f>
        <v>2027</v>
      </c>
      <c r="H54" s="51">
        <f t="shared" ref="H54" si="46">G54+1</f>
        <v>2028</v>
      </c>
      <c r="I54" s="51">
        <f t="shared" ref="I54" si="47">H54+1</f>
        <v>2029</v>
      </c>
      <c r="J54" s="51">
        <f t="shared" ref="J54" si="48">I54+1</f>
        <v>2030</v>
      </c>
      <c r="K54" s="51">
        <f t="shared" ref="K54" si="49">J54+1</f>
        <v>2031</v>
      </c>
      <c r="L54" s="51">
        <f t="shared" ref="L54" si="50">K54+1</f>
        <v>2032</v>
      </c>
      <c r="M54" s="51">
        <f t="shared" ref="M54" si="51">L54+1</f>
        <v>2033</v>
      </c>
      <c r="N54" s="51">
        <f t="shared" ref="N54" si="52">M54+1</f>
        <v>2034</v>
      </c>
      <c r="O54" s="51">
        <f t="shared" ref="O54" si="53">N54+1</f>
        <v>2035</v>
      </c>
      <c r="P54" s="51">
        <f t="shared" ref="P54" si="54">O54+1</f>
        <v>2036</v>
      </c>
      <c r="Q54" s="51">
        <f t="shared" ref="Q54" si="55">P54+1</f>
        <v>2037</v>
      </c>
      <c r="R54" s="51">
        <f t="shared" ref="R54" si="56">Q54+1</f>
        <v>2038</v>
      </c>
      <c r="S54" s="51">
        <f t="shared" ref="S54" si="57">R54+1</f>
        <v>2039</v>
      </c>
      <c r="T54" s="51">
        <f t="shared" ref="T54" si="58">S54+1</f>
        <v>2040</v>
      </c>
      <c r="U54" s="51">
        <f t="shared" ref="U54" si="59">T54+1</f>
        <v>2041</v>
      </c>
      <c r="V54" s="51">
        <f t="shared" ref="V54" si="60">U54+1</f>
        <v>2042</v>
      </c>
      <c r="W54" s="51">
        <f t="shared" ref="W54" si="61">V54+1</f>
        <v>2043</v>
      </c>
      <c r="X54" s="51">
        <f t="shared" ref="X54" si="62">W54+1</f>
        <v>2044</v>
      </c>
      <c r="Y54" s="51">
        <f t="shared" ref="Y54" si="63">X54+1</f>
        <v>2045</v>
      </c>
      <c r="Z54" s="51">
        <f t="shared" ref="Z54" si="64">Y54+1</f>
        <v>2046</v>
      </c>
    </row>
    <row r="55" spans="1:34" s="9" customFormat="1" ht="16.5">
      <c r="A55" s="1"/>
      <c r="B55" s="10" t="str">
        <f>$B$84</f>
        <v>Baseline Forecast (Therms)</v>
      </c>
      <c r="C55" s="16">
        <f>C91</f>
        <v>61225.348083675432</v>
      </c>
      <c r="D55" s="16">
        <f t="shared" ref="D55:Z55" si="65">D91</f>
        <v>61621.18444374454</v>
      </c>
      <c r="E55" s="16">
        <f t="shared" si="65"/>
        <v>62189.655494468454</v>
      </c>
      <c r="F55" s="16">
        <f t="shared" si="65"/>
        <v>62806.426670175693</v>
      </c>
      <c r="G55" s="16">
        <f t="shared" si="65"/>
        <v>63342.78344333257</v>
      </c>
      <c r="H55" s="16">
        <f t="shared" si="65"/>
        <v>63883.830635114966</v>
      </c>
      <c r="I55" s="16">
        <f t="shared" si="65"/>
        <v>64429.610096667915</v>
      </c>
      <c r="J55" s="16">
        <f t="shared" si="65"/>
        <v>64980.164058752998</v>
      </c>
      <c r="K55" s="16">
        <f t="shared" si="65"/>
        <v>65535.535135236991</v>
      </c>
      <c r="L55" s="16">
        <f t="shared" si="65"/>
        <v>66095.766326612778</v>
      </c>
      <c r="M55" s="16">
        <f t="shared" si="65"/>
        <v>66660.901023552942</v>
      </c>
      <c r="N55" s="16">
        <f t="shared" si="65"/>
        <v>67230.98301049642</v>
      </c>
      <c r="O55" s="16">
        <f t="shared" si="65"/>
        <v>67806.056469268355</v>
      </c>
      <c r="P55" s="16">
        <f t="shared" si="65"/>
        <v>68386.165982733684</v>
      </c>
      <c r="Q55" s="16">
        <f t="shared" si="65"/>
        <v>68971.356538484542</v>
      </c>
      <c r="R55" s="16">
        <f t="shared" si="65"/>
        <v>69561.67353256201</v>
      </c>
      <c r="S55" s="16">
        <f t="shared" si="65"/>
        <v>70157.162773212287</v>
      </c>
      <c r="T55" s="16">
        <f t="shared" si="65"/>
        <v>70757.870484677929</v>
      </c>
      <c r="U55" s="16">
        <f t="shared" si="65"/>
        <v>71363.843311024189</v>
      </c>
      <c r="V55" s="16">
        <f t="shared" si="65"/>
        <v>71975.128320000847</v>
      </c>
      <c r="W55" s="16">
        <f t="shared" si="65"/>
        <v>72591.77300694013</v>
      </c>
      <c r="X55" s="16">
        <f t="shared" si="65"/>
        <v>73213.825298690572</v>
      </c>
      <c r="Y55" s="16">
        <f t="shared" si="65"/>
        <v>73841.333557587655</v>
      </c>
      <c r="Z55" s="16">
        <f t="shared" si="65"/>
        <v>74474.346585461215</v>
      </c>
    </row>
    <row r="56" spans="1:34" s="9" customFormat="1" ht="16.5">
      <c r="A56" s="1"/>
      <c r="B56" s="10" t="s">
        <v>10</v>
      </c>
      <c r="C56" s="17">
        <f>C69</f>
        <v>0</v>
      </c>
      <c r="D56" s="17">
        <f t="shared" ref="D56:Z56" si="66">D69</f>
        <v>161.11422028263203</v>
      </c>
      <c r="E56" s="17">
        <f t="shared" si="66"/>
        <v>489.36555739012192</v>
      </c>
      <c r="F56" s="17">
        <f t="shared" si="66"/>
        <v>1155.9002211864524</v>
      </c>
      <c r="G56" s="17">
        <f t="shared" si="66"/>
        <v>1509.1141565711318</v>
      </c>
      <c r="H56" s="17">
        <f t="shared" si="66"/>
        <v>1702.7533580106308</v>
      </c>
      <c r="I56" s="17">
        <f t="shared" si="66"/>
        <v>1729.1745237288101</v>
      </c>
      <c r="J56" s="17">
        <f t="shared" si="66"/>
        <v>1756.0661375021984</v>
      </c>
      <c r="K56" s="17">
        <f t="shared" si="66"/>
        <v>1777.39453811563</v>
      </c>
      <c r="L56" s="17">
        <f t="shared" si="66"/>
        <v>1798.9890291517916</v>
      </c>
      <c r="M56" s="17">
        <f t="shared" si="66"/>
        <v>1820.8530024916413</v>
      </c>
      <c r="N56" s="17">
        <f t="shared" si="66"/>
        <v>1842.9898939725254</v>
      </c>
      <c r="O56" s="17">
        <f t="shared" si="66"/>
        <v>1865.4031839648442</v>
      </c>
      <c r="P56" s="17">
        <f t="shared" si="66"/>
        <v>1888.0963979563544</v>
      </c>
      <c r="Q56" s="17">
        <f t="shared" si="66"/>
        <v>1911.0731071442067</v>
      </c>
      <c r="R56" s="17">
        <f t="shared" si="66"/>
        <v>1934.3369290348178</v>
      </c>
      <c r="S56" s="17">
        <f t="shared" si="66"/>
        <v>1957.8915280516883</v>
      </c>
      <c r="T56" s="17">
        <f t="shared" si="66"/>
        <v>1981.7406161512636</v>
      </c>
      <c r="U56" s="17">
        <f t="shared" si="66"/>
        <v>2005.8879534469552</v>
      </c>
      <c r="V56" s="17">
        <f t="shared" si="66"/>
        <v>2030.337348841419</v>
      </c>
      <c r="W56" s="17">
        <f t="shared" si="66"/>
        <v>2055.0926606672165</v>
      </c>
      <c r="X56" s="17">
        <f t="shared" si="66"/>
        <v>2080.1577973359481</v>
      </c>
      <c r="Y56" s="17">
        <f t="shared" si="66"/>
        <v>2105.5367179960026</v>
      </c>
      <c r="Z56" s="17">
        <f t="shared" si="66"/>
        <v>2131.2334331989987</v>
      </c>
    </row>
    <row r="57" spans="1:34" s="9" customFormat="1" ht="16.5">
      <c r="A57" s="1"/>
      <c r="B57" s="10" t="s">
        <v>11</v>
      </c>
      <c r="C57" s="17">
        <f>C55-C56</f>
        <v>61225.348083675432</v>
      </c>
      <c r="D57" s="17">
        <f t="shared" ref="D57:Z57" si="67">D55-D56</f>
        <v>61460.070223461909</v>
      </c>
      <c r="E57" s="17">
        <f t="shared" si="67"/>
        <v>61700.289937078334</v>
      </c>
      <c r="F57" s="17">
        <f t="shared" si="67"/>
        <v>61650.526448989243</v>
      </c>
      <c r="G57" s="17">
        <f t="shared" si="67"/>
        <v>61833.66928676144</v>
      </c>
      <c r="H57" s="17">
        <f t="shared" si="67"/>
        <v>62181.077277104334</v>
      </c>
      <c r="I57" s="17">
        <f t="shared" si="67"/>
        <v>62700.435572939103</v>
      </c>
      <c r="J57" s="17">
        <f t="shared" si="67"/>
        <v>63224.097921250803</v>
      </c>
      <c r="K57" s="17">
        <f t="shared" si="67"/>
        <v>63758.140597121361</v>
      </c>
      <c r="L57" s="17">
        <f t="shared" si="67"/>
        <v>64296.777297460983</v>
      </c>
      <c r="M57" s="17">
        <f t="shared" si="67"/>
        <v>64840.048021061302</v>
      </c>
      <c r="N57" s="17">
        <f t="shared" si="67"/>
        <v>65387.993116523896</v>
      </c>
      <c r="O57" s="17">
        <f t="shared" si="67"/>
        <v>65940.653285303517</v>
      </c>
      <c r="P57" s="17">
        <f t="shared" si="67"/>
        <v>66498.069584777331</v>
      </c>
      <c r="Q57" s="17">
        <f t="shared" si="67"/>
        <v>67060.283431340329</v>
      </c>
      <c r="R57" s="17">
        <f t="shared" si="67"/>
        <v>67627.33660352719</v>
      </c>
      <c r="S57" s="17">
        <f t="shared" si="67"/>
        <v>68199.271245160606</v>
      </c>
      <c r="T57" s="17">
        <f t="shared" si="67"/>
        <v>68776.129868526667</v>
      </c>
      <c r="U57" s="17">
        <f t="shared" si="67"/>
        <v>69357.95535757723</v>
      </c>
      <c r="V57" s="17">
        <f t="shared" si="67"/>
        <v>69944.790971159426</v>
      </c>
      <c r="W57" s="17">
        <f t="shared" si="67"/>
        <v>70536.680346272915</v>
      </c>
      <c r="X57" s="17">
        <f t="shared" si="67"/>
        <v>71133.667501354619</v>
      </c>
      <c r="Y57" s="17">
        <f t="shared" si="67"/>
        <v>71735.796839591654</v>
      </c>
      <c r="Z57" s="17">
        <f t="shared" si="67"/>
        <v>72343.113152262216</v>
      </c>
    </row>
    <row r="60" spans="1:34" ht="25.5">
      <c r="B60" s="127" t="s">
        <v>14</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row>
    <row r="62" spans="1:34" s="9" customFormat="1" ht="16.5">
      <c r="A62" s="1"/>
      <c r="B62"/>
      <c r="C62"/>
    </row>
    <row r="63" spans="1:34" s="9" customFormat="1" ht="16.5">
      <c r="A63" s="1"/>
      <c r="B63"/>
      <c r="C63"/>
    </row>
    <row r="64" spans="1:34" s="9" customFormat="1" ht="16.5">
      <c r="A64" s="1"/>
      <c r="B64" s="189" t="s">
        <v>15</v>
      </c>
      <c r="C64" s="190" t="s">
        <v>16</v>
      </c>
    </row>
    <row r="65" spans="1:34" s="9" customFormat="1" ht="16.5">
      <c r="A65" s="1"/>
      <c r="B65" s="1"/>
      <c r="C65" s="1"/>
    </row>
    <row r="66" spans="1:34" ht="16.5">
      <c r="B66" s="189" t="s">
        <v>18</v>
      </c>
      <c r="C66" s="190" t="s">
        <v>19</v>
      </c>
      <c r="D66" s="190" t="s">
        <v>20</v>
      </c>
      <c r="E66" s="190" t="s">
        <v>21</v>
      </c>
      <c r="F66" s="190" t="s">
        <v>22</v>
      </c>
      <c r="G66" s="190" t="s">
        <v>23</v>
      </c>
      <c r="H66" s="190" t="s">
        <v>24</v>
      </c>
      <c r="I66" s="190" t="s">
        <v>25</v>
      </c>
      <c r="J66" s="190" t="s">
        <v>26</v>
      </c>
      <c r="K66" s="190" t="s">
        <v>27</v>
      </c>
      <c r="L66" s="190" t="s">
        <v>28</v>
      </c>
      <c r="M66" s="190" t="s">
        <v>29</v>
      </c>
      <c r="N66" s="190" t="s">
        <v>30</v>
      </c>
      <c r="O66" s="190" t="s">
        <v>31</v>
      </c>
      <c r="P66" s="190" t="s">
        <v>32</v>
      </c>
      <c r="Q66" s="190" t="s">
        <v>33</v>
      </c>
      <c r="R66" s="190" t="s">
        <v>34</v>
      </c>
      <c r="S66" s="190" t="s">
        <v>35</v>
      </c>
      <c r="T66" s="190" t="s">
        <v>36</v>
      </c>
      <c r="U66" s="190" t="s">
        <v>37</v>
      </c>
      <c r="V66" s="190" t="s">
        <v>38</v>
      </c>
      <c r="W66" s="190" t="s">
        <v>39</v>
      </c>
      <c r="X66" s="190" t="s">
        <v>40</v>
      </c>
      <c r="Y66" s="190" t="s">
        <v>41</v>
      </c>
      <c r="Z66" s="190" t="s">
        <v>42</v>
      </c>
      <c r="AA66" s="9"/>
      <c r="AB66" s="9"/>
      <c r="AC66" s="9"/>
      <c r="AD66" s="9"/>
      <c r="AE66" s="9"/>
      <c r="AF66" s="9"/>
      <c r="AG66" s="9"/>
      <c r="AH66" s="9"/>
    </row>
    <row r="67" spans="1:34" ht="16.5">
      <c r="B67" s="191" t="s">
        <v>9</v>
      </c>
      <c r="C67" s="193">
        <v>0</v>
      </c>
      <c r="D67" s="193">
        <v>440.59284606241289</v>
      </c>
      <c r="E67" s="193">
        <v>1129.5222176240259</v>
      </c>
      <c r="F67" s="193">
        <v>2406.5891756940846</v>
      </c>
      <c r="G67" s="193">
        <v>3049.9244937696144</v>
      </c>
      <c r="H67" s="193">
        <v>3401.8646976435207</v>
      </c>
      <c r="I67" s="193">
        <v>3449.6356643717822</v>
      </c>
      <c r="J67" s="193">
        <v>3498.1516267225988</v>
      </c>
      <c r="K67" s="193">
        <v>3541.3825212279171</v>
      </c>
      <c r="L67" s="193">
        <v>3585.161297102356</v>
      </c>
      <c r="M67" s="193">
        <v>3629.4950403895596</v>
      </c>
      <c r="N67" s="193">
        <v>3674.390930275064</v>
      </c>
      <c r="O67" s="193">
        <v>3719.8562403266515</v>
      </c>
      <c r="P67" s="193">
        <v>3765.8983397514171</v>
      </c>
      <c r="Q67" s="193">
        <v>3812.5246946697598</v>
      </c>
      <c r="R67" s="193">
        <v>3859.7428694065266</v>
      </c>
      <c r="S67" s="193">
        <v>3907.5605277995528</v>
      </c>
      <c r="T67" s="193">
        <v>3955.9854345258259</v>
      </c>
      <c r="U67" s="193">
        <v>4005.025456445524</v>
      </c>
      <c r="V67" s="193">
        <v>4054.6885639641491</v>
      </c>
      <c r="W67" s="193">
        <v>4104.9828324130413</v>
      </c>
      <c r="X67" s="193">
        <v>4155.9164434484683</v>
      </c>
      <c r="Y67" s="193">
        <v>4207.4976864696137</v>
      </c>
      <c r="Z67" s="193">
        <v>4259.7349600556399</v>
      </c>
      <c r="AA67" s="9"/>
      <c r="AB67" s="9"/>
      <c r="AC67" s="9"/>
      <c r="AD67" s="9"/>
      <c r="AE67" s="9"/>
      <c r="AF67" s="9"/>
      <c r="AG67" s="9"/>
      <c r="AH67" s="9"/>
    </row>
    <row r="68" spans="1:34" ht="16.5">
      <c r="B68" s="192" t="s">
        <v>77</v>
      </c>
      <c r="C68" s="194">
        <v>0</v>
      </c>
      <c r="D68" s="194">
        <v>141.73435282262599</v>
      </c>
      <c r="E68" s="194">
        <v>229.57882762500796</v>
      </c>
      <c r="F68" s="194">
        <v>290.4788111444426</v>
      </c>
      <c r="G68" s="194">
        <v>293.96023169694149</v>
      </c>
      <c r="H68" s="194">
        <v>297.48460857430075</v>
      </c>
      <c r="I68" s="194">
        <v>301.0524845836573</v>
      </c>
      <c r="J68" s="194">
        <v>304.66440952007179</v>
      </c>
      <c r="K68" s="194">
        <v>308.32094025775791</v>
      </c>
      <c r="L68" s="194">
        <v>312.02264084251465</v>
      </c>
      <c r="M68" s="194">
        <v>315.77008258537808</v>
      </c>
      <c r="N68" s="194">
        <v>319.56384415750915</v>
      </c>
      <c r="O68" s="194">
        <v>323.40451168633172</v>
      </c>
      <c r="P68" s="194">
        <v>327.29267885294115</v>
      </c>
      <c r="Q68" s="194">
        <v>331.228946990797</v>
      </c>
      <c r="R68" s="194">
        <v>335.21392518571844</v>
      </c>
      <c r="S68" s="194">
        <v>339.24823037719949</v>
      </c>
      <c r="T68" s="194">
        <v>343.33248746106221</v>
      </c>
      <c r="U68" s="194">
        <v>347.46732939346339</v>
      </c>
      <c r="V68" s="194">
        <v>351.65339729627669</v>
      </c>
      <c r="W68" s="194">
        <v>355.89134056386354</v>
      </c>
      <c r="X68" s="194">
        <v>360.18181697125652</v>
      </c>
      <c r="Y68" s="194">
        <v>364.5254927837691</v>
      </c>
      <c r="Z68" s="194">
        <v>368.92304286805449</v>
      </c>
      <c r="AA68" s="9"/>
      <c r="AB68" s="9"/>
      <c r="AC68" s="9"/>
      <c r="AD68" s="9"/>
      <c r="AE68" s="9"/>
      <c r="AF68" s="9"/>
      <c r="AG68" s="9"/>
      <c r="AH68" s="9"/>
    </row>
    <row r="69" spans="1:34" ht="16.5">
      <c r="B69" s="192" t="s">
        <v>78</v>
      </c>
      <c r="C69" s="194">
        <v>0</v>
      </c>
      <c r="D69" s="194">
        <v>161.11422028263203</v>
      </c>
      <c r="E69" s="194">
        <v>489.36555739012192</v>
      </c>
      <c r="F69" s="194">
        <v>1155.9002211864524</v>
      </c>
      <c r="G69" s="194">
        <v>1509.1141565711318</v>
      </c>
      <c r="H69" s="194">
        <v>1702.7533580106308</v>
      </c>
      <c r="I69" s="194">
        <v>1729.1745237288101</v>
      </c>
      <c r="J69" s="194">
        <v>1756.0661375021984</v>
      </c>
      <c r="K69" s="194">
        <v>1777.39453811563</v>
      </c>
      <c r="L69" s="194">
        <v>1798.9890291517916</v>
      </c>
      <c r="M69" s="194">
        <v>1820.8530024916413</v>
      </c>
      <c r="N69" s="194">
        <v>1842.9898939725254</v>
      </c>
      <c r="O69" s="194">
        <v>1865.4031839648442</v>
      </c>
      <c r="P69" s="194">
        <v>1888.0963979563544</v>
      </c>
      <c r="Q69" s="194">
        <v>1911.0731071442067</v>
      </c>
      <c r="R69" s="194">
        <v>1934.3369290348178</v>
      </c>
      <c r="S69" s="194">
        <v>1957.8915280516883</v>
      </c>
      <c r="T69" s="194">
        <v>1981.7406161512636</v>
      </c>
      <c r="U69" s="194">
        <v>2005.8879534469552</v>
      </c>
      <c r="V69" s="194">
        <v>2030.337348841419</v>
      </c>
      <c r="W69" s="194">
        <v>2055.0926606672165</v>
      </c>
      <c r="X69" s="194">
        <v>2080.1577973359481</v>
      </c>
      <c r="Y69" s="194">
        <v>2105.5367179960026</v>
      </c>
      <c r="Z69" s="194">
        <v>2131.2334331989987</v>
      </c>
      <c r="AA69" s="9"/>
      <c r="AB69" s="9"/>
      <c r="AC69" s="9"/>
      <c r="AD69" s="9"/>
      <c r="AE69" s="9"/>
      <c r="AF69" s="9"/>
      <c r="AG69" s="9"/>
      <c r="AH69" s="9"/>
    </row>
    <row r="70" spans="1:34" ht="16.5">
      <c r="B70" s="192" t="s">
        <v>79</v>
      </c>
      <c r="C70" s="194">
        <v>0</v>
      </c>
      <c r="D70" s="194">
        <v>21.524055071711921</v>
      </c>
      <c r="E70" s="194">
        <v>65.404173244760059</v>
      </c>
      <c r="F70" s="194">
        <v>154.55043446593939</v>
      </c>
      <c r="G70" s="194">
        <v>201.22862216657381</v>
      </c>
      <c r="H70" s="194">
        <v>226.42461605259729</v>
      </c>
      <c r="I70" s="194">
        <v>229.29858520266436</v>
      </c>
      <c r="J70" s="194">
        <v>232.20974772380114</v>
      </c>
      <c r="K70" s="194">
        <v>235.15859234036435</v>
      </c>
      <c r="L70" s="194">
        <v>238.14561427646265</v>
      </c>
      <c r="M70" s="194">
        <v>241.17131534326063</v>
      </c>
      <c r="N70" s="194">
        <v>244.23620402746468</v>
      </c>
      <c r="O70" s="194">
        <v>247.34079558100808</v>
      </c>
      <c r="P70" s="194">
        <v>250.48561211195212</v>
      </c>
      <c r="Q70" s="194">
        <v>253.6711826766184</v>
      </c>
      <c r="R70" s="194">
        <v>256.89804337297085</v>
      </c>
      <c r="S70" s="194">
        <v>260.16673743526314</v>
      </c>
      <c r="T70" s="194">
        <v>263.4778153299701</v>
      </c>
      <c r="U70" s="194">
        <v>266.83183485301873</v>
      </c>
      <c r="V70" s="194">
        <v>270.22936122833926</v>
      </c>
      <c r="W70" s="194">
        <v>273.6709672077522</v>
      </c>
      <c r="X70" s="194">
        <v>277.15723317220983</v>
      </c>
      <c r="Y70" s="194">
        <v>280.68874723441229</v>
      </c>
      <c r="Z70" s="194">
        <v>284.26610534281497</v>
      </c>
      <c r="AA70" s="9"/>
      <c r="AB70" s="9"/>
      <c r="AC70" s="9"/>
      <c r="AD70" s="9"/>
      <c r="AE70" s="9"/>
      <c r="AF70" s="9"/>
      <c r="AG70" s="9"/>
      <c r="AH70" s="9"/>
    </row>
    <row r="71" spans="1:34" ht="16.5">
      <c r="B71" s="192" t="s">
        <v>80</v>
      </c>
      <c r="C71" s="194">
        <v>0</v>
      </c>
      <c r="D71" s="194">
        <v>110.5936789593006</v>
      </c>
      <c r="E71" s="194">
        <v>336.04035642796555</v>
      </c>
      <c r="F71" s="194">
        <v>794.02486319947195</v>
      </c>
      <c r="G71" s="194">
        <v>1033.771164262851</v>
      </c>
      <c r="H71" s="194">
        <v>1163.1323320661306</v>
      </c>
      <c r="I71" s="194">
        <v>1177.8167596530607</v>
      </c>
      <c r="J71" s="194">
        <v>1192.690352841998</v>
      </c>
      <c r="K71" s="194">
        <v>1207.7555871162583</v>
      </c>
      <c r="L71" s="194">
        <v>1223.014970752829</v>
      </c>
      <c r="M71" s="194">
        <v>1238.4710452610479</v>
      </c>
      <c r="N71" s="194">
        <v>1254.1263858272</v>
      </c>
      <c r="O71" s="194">
        <v>1269.9836017651069</v>
      </c>
      <c r="P71" s="194">
        <v>1286.0453369727966</v>
      </c>
      <c r="Q71" s="194">
        <v>1302.3142703953354</v>
      </c>
      <c r="R71" s="194">
        <v>1318.7931164939021</v>
      </c>
      <c r="S71" s="194">
        <v>1335.4846257211923</v>
      </c>
      <c r="T71" s="194">
        <v>1352.3915850032399</v>
      </c>
      <c r="U71" s="194">
        <v>1369.5168182277389</v>
      </c>
      <c r="V71" s="194">
        <v>1386.8631867389565</v>
      </c>
      <c r="W71" s="194">
        <v>1404.4335898393304</v>
      </c>
      <c r="X71" s="194">
        <v>1422.230965297832</v>
      </c>
      <c r="Y71" s="194">
        <v>1440.2582898651985</v>
      </c>
      <c r="Z71" s="194">
        <v>1458.5185797961201</v>
      </c>
      <c r="AA71" s="9"/>
      <c r="AB71" s="9"/>
      <c r="AC71" s="9"/>
      <c r="AD71" s="9"/>
      <c r="AE71" s="9"/>
      <c r="AF71" s="9"/>
      <c r="AG71" s="9"/>
      <c r="AH71" s="9"/>
    </row>
    <row r="72" spans="1:34" ht="16.5">
      <c r="B72" s="192" t="s">
        <v>81</v>
      </c>
      <c r="C72" s="194">
        <v>0</v>
      </c>
      <c r="D72" s="194">
        <v>5.626538926142338</v>
      </c>
      <c r="E72" s="194">
        <v>9.1333029361704465</v>
      </c>
      <c r="F72" s="194">
        <v>11.634845697778692</v>
      </c>
      <c r="G72" s="194">
        <v>11.850319072116349</v>
      </c>
      <c r="H72" s="194">
        <v>12.069782939861003</v>
      </c>
      <c r="I72" s="194">
        <v>12.293311203589621</v>
      </c>
      <c r="J72" s="194">
        <v>12.520979134529702</v>
      </c>
      <c r="K72" s="194">
        <v>12.752863397906184</v>
      </c>
      <c r="L72" s="194">
        <v>12.989042078757846</v>
      </c>
      <c r="M72" s="194">
        <v>13.22959470823174</v>
      </c>
      <c r="N72" s="194">
        <v>13.474602290364656</v>
      </c>
      <c r="O72" s="194">
        <v>13.724147329360489</v>
      </c>
      <c r="P72" s="194">
        <v>13.978313857372893</v>
      </c>
      <c r="Q72" s="194">
        <v>14.237187462802311</v>
      </c>
      <c r="R72" s="194">
        <v>14.500855319117193</v>
      </c>
      <c r="S72" s="194">
        <v>14.769406214208894</v>
      </c>
      <c r="T72" s="194">
        <v>15.042930580290237</v>
      </c>
      <c r="U72" s="194">
        <v>15.32152052434777</v>
      </c>
      <c r="V72" s="194">
        <v>15.605269859158041</v>
      </c>
      <c r="W72" s="194">
        <v>15.894274134878209</v>
      </c>
      <c r="X72" s="194">
        <v>16.18863067122177</v>
      </c>
      <c r="Y72" s="194">
        <v>16.48843859023011</v>
      </c>
      <c r="Z72" s="194">
        <v>16.793798849651033</v>
      </c>
      <c r="AA72" s="9"/>
      <c r="AB72" s="9"/>
      <c r="AC72" s="9"/>
      <c r="AD72" s="9"/>
      <c r="AE72" s="9"/>
      <c r="AF72" s="9"/>
      <c r="AG72" s="9"/>
      <c r="AH72" s="9"/>
    </row>
    <row r="73" spans="1:34" ht="16.5">
      <c r="B73" s="120"/>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9"/>
      <c r="AB73" s="9"/>
      <c r="AC73" s="9"/>
      <c r="AD73" s="9"/>
      <c r="AE73" s="9"/>
      <c r="AF73" s="9"/>
      <c r="AG73" s="9"/>
      <c r="AH73" s="9"/>
    </row>
    <row r="74" spans="1:34" ht="16.5">
      <c r="B74" s="120"/>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9"/>
      <c r="AB74" s="9"/>
      <c r="AC74" s="9"/>
      <c r="AD74" s="9"/>
      <c r="AE74" s="9"/>
      <c r="AF74" s="9"/>
      <c r="AG74" s="9"/>
      <c r="AH74" s="9"/>
    </row>
    <row r="75" spans="1:34" ht="16.5">
      <c r="B75" s="120" t="str">
        <f>B68</f>
        <v>Behavioral</v>
      </c>
      <c r="C75" s="184">
        <f>C68/10</f>
        <v>0</v>
      </c>
      <c r="D75" s="184">
        <f t="shared" ref="D75:Z75" si="68">D68/10</f>
        <v>14.173435282262599</v>
      </c>
      <c r="E75" s="184">
        <f t="shared" si="68"/>
        <v>22.957882762500795</v>
      </c>
      <c r="F75" s="184">
        <f t="shared" si="68"/>
        <v>29.047881114444259</v>
      </c>
      <c r="G75" s="184">
        <f t="shared" si="68"/>
        <v>29.39602316969415</v>
      </c>
      <c r="H75" s="184">
        <f t="shared" si="68"/>
        <v>29.748460857430075</v>
      </c>
      <c r="I75" s="184">
        <f t="shared" si="68"/>
        <v>30.105248458365729</v>
      </c>
      <c r="J75" s="184">
        <f t="shared" si="68"/>
        <v>30.466440952007179</v>
      </c>
      <c r="K75" s="184">
        <f t="shared" si="68"/>
        <v>30.832094025775792</v>
      </c>
      <c r="L75" s="184">
        <f t="shared" si="68"/>
        <v>31.202264084251464</v>
      </c>
      <c r="M75" s="184">
        <f t="shared" si="68"/>
        <v>31.577008258537809</v>
      </c>
      <c r="N75" s="184">
        <f t="shared" si="68"/>
        <v>31.956384415750914</v>
      </c>
      <c r="O75" s="184">
        <f t="shared" si="68"/>
        <v>32.340451168633173</v>
      </c>
      <c r="P75" s="184">
        <f t="shared" si="68"/>
        <v>32.729267885294114</v>
      </c>
      <c r="Q75" s="184">
        <f t="shared" si="68"/>
        <v>33.122894699079701</v>
      </c>
      <c r="R75" s="184">
        <f t="shared" si="68"/>
        <v>33.521392518571844</v>
      </c>
      <c r="S75" s="184">
        <f t="shared" si="68"/>
        <v>33.924823037719946</v>
      </c>
      <c r="T75" s="184">
        <f t="shared" si="68"/>
        <v>34.333248746106221</v>
      </c>
      <c r="U75" s="184">
        <f t="shared" si="68"/>
        <v>34.746732939346337</v>
      </c>
      <c r="V75" s="184">
        <f t="shared" si="68"/>
        <v>35.165339729627668</v>
      </c>
      <c r="W75" s="184">
        <f t="shared" si="68"/>
        <v>35.589134056386357</v>
      </c>
      <c r="X75" s="184">
        <f t="shared" si="68"/>
        <v>36.018181697125655</v>
      </c>
      <c r="Y75" s="184">
        <f t="shared" si="68"/>
        <v>36.452549278376907</v>
      </c>
      <c r="Z75" s="184">
        <f t="shared" si="68"/>
        <v>36.892304286805448</v>
      </c>
      <c r="AA75" s="9"/>
      <c r="AB75" s="9"/>
      <c r="AC75" s="9"/>
      <c r="AD75" s="9"/>
      <c r="AE75" s="9"/>
      <c r="AF75" s="9"/>
      <c r="AG75" s="9"/>
      <c r="AH75" s="9"/>
    </row>
    <row r="76" spans="1:34" ht="16.5">
      <c r="B76" s="120" t="s">
        <v>117</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9"/>
      <c r="AB76" s="9"/>
      <c r="AC76" s="9"/>
      <c r="AD76" s="9"/>
      <c r="AE76" s="9"/>
      <c r="AF76" s="9"/>
      <c r="AG76" s="9"/>
      <c r="AH76" s="9"/>
    </row>
    <row r="77" spans="1:34" ht="16.5">
      <c r="B77" s="120" t="str">
        <f>B69</f>
        <v>DLC Smart Thermostats - BYOT</v>
      </c>
      <c r="C77" s="184">
        <f>C69/10</f>
        <v>0</v>
      </c>
      <c r="D77" s="184">
        <f t="shared" ref="D77:Z77" si="69">D69/10</f>
        <v>16.111422028263203</v>
      </c>
      <c r="E77" s="184">
        <f t="shared" si="69"/>
        <v>48.936555739012192</v>
      </c>
      <c r="F77" s="184">
        <f t="shared" si="69"/>
        <v>115.59002211864524</v>
      </c>
      <c r="G77" s="184">
        <f t="shared" si="69"/>
        <v>150.9114156571132</v>
      </c>
      <c r="H77" s="184">
        <f t="shared" si="69"/>
        <v>170.27533580106308</v>
      </c>
      <c r="I77" s="184">
        <f t="shared" si="69"/>
        <v>172.917452372881</v>
      </c>
      <c r="J77" s="184">
        <f t="shared" si="69"/>
        <v>175.60661375021985</v>
      </c>
      <c r="K77" s="184">
        <f t="shared" si="69"/>
        <v>177.73945381156301</v>
      </c>
      <c r="L77" s="184">
        <f t="shared" si="69"/>
        <v>179.89890291517915</v>
      </c>
      <c r="M77" s="184">
        <f t="shared" si="69"/>
        <v>182.08530024916413</v>
      </c>
      <c r="N77" s="184">
        <f t="shared" si="69"/>
        <v>184.29898939725254</v>
      </c>
      <c r="O77" s="184">
        <f t="shared" si="69"/>
        <v>186.54031839648442</v>
      </c>
      <c r="P77" s="184">
        <f t="shared" si="69"/>
        <v>188.80963979563543</v>
      </c>
      <c r="Q77" s="184">
        <f t="shared" si="69"/>
        <v>191.10731071442066</v>
      </c>
      <c r="R77" s="184">
        <f t="shared" si="69"/>
        <v>193.43369290348178</v>
      </c>
      <c r="S77" s="184">
        <f t="shared" si="69"/>
        <v>195.78915280516884</v>
      </c>
      <c r="T77" s="184">
        <f t="shared" si="69"/>
        <v>198.17406161512636</v>
      </c>
      <c r="U77" s="184">
        <f t="shared" si="69"/>
        <v>200.58879534469551</v>
      </c>
      <c r="V77" s="184">
        <f t="shared" si="69"/>
        <v>203.03373488414189</v>
      </c>
      <c r="W77" s="184">
        <f t="shared" si="69"/>
        <v>205.50926606672164</v>
      </c>
      <c r="X77" s="184">
        <f t="shared" si="69"/>
        <v>208.0157797335948</v>
      </c>
      <c r="Y77" s="184">
        <f t="shared" si="69"/>
        <v>210.55367179960027</v>
      </c>
      <c r="Z77" s="184">
        <f t="shared" si="69"/>
        <v>213.12334331989987</v>
      </c>
      <c r="AA77" s="9"/>
      <c r="AB77" s="9"/>
      <c r="AC77" s="9"/>
      <c r="AD77" s="9"/>
      <c r="AE77" s="9"/>
      <c r="AF77" s="9"/>
      <c r="AG77" s="9"/>
      <c r="AH77" s="9"/>
    </row>
    <row r="78" spans="1:34" ht="16.5">
      <c r="B78" s="120" t="str">
        <f>B70</f>
        <v>Time-of-Use</v>
      </c>
      <c r="C78" s="184">
        <f>C70/10</f>
        <v>0</v>
      </c>
      <c r="D78" s="184">
        <f t="shared" ref="D78:Z78" si="70">D70/10</f>
        <v>2.1524055071711921</v>
      </c>
      <c r="E78" s="184">
        <f t="shared" si="70"/>
        <v>6.5404173244760058</v>
      </c>
      <c r="F78" s="184">
        <f t="shared" si="70"/>
        <v>15.455043446593939</v>
      </c>
      <c r="G78" s="184">
        <f t="shared" si="70"/>
        <v>20.122862216657381</v>
      </c>
      <c r="H78" s="184">
        <f t="shared" si="70"/>
        <v>22.642461605259729</v>
      </c>
      <c r="I78" s="184">
        <f t="shared" si="70"/>
        <v>22.929858520266436</v>
      </c>
      <c r="J78" s="184">
        <f t="shared" si="70"/>
        <v>23.220974772380114</v>
      </c>
      <c r="K78" s="184">
        <f t="shared" si="70"/>
        <v>23.515859234036434</v>
      </c>
      <c r="L78" s="184">
        <f t="shared" si="70"/>
        <v>23.814561427646264</v>
      </c>
      <c r="M78" s="184">
        <f t="shared" si="70"/>
        <v>24.117131534326063</v>
      </c>
      <c r="N78" s="184">
        <f t="shared" si="70"/>
        <v>24.423620402746469</v>
      </c>
      <c r="O78" s="184">
        <f t="shared" si="70"/>
        <v>24.734079558100809</v>
      </c>
      <c r="P78" s="184">
        <f t="shared" si="70"/>
        <v>25.048561211195214</v>
      </c>
      <c r="Q78" s="184">
        <f t="shared" si="70"/>
        <v>25.367118267661841</v>
      </c>
      <c r="R78" s="184">
        <f t="shared" si="70"/>
        <v>25.689804337297083</v>
      </c>
      <c r="S78" s="184">
        <f t="shared" si="70"/>
        <v>26.016673743526315</v>
      </c>
      <c r="T78" s="184">
        <f t="shared" si="70"/>
        <v>26.347781532997011</v>
      </c>
      <c r="U78" s="184">
        <f t="shared" si="70"/>
        <v>26.683183485301875</v>
      </c>
      <c r="V78" s="184">
        <f t="shared" si="70"/>
        <v>27.022936122833926</v>
      </c>
      <c r="W78" s="184">
        <f t="shared" si="70"/>
        <v>27.367096720775219</v>
      </c>
      <c r="X78" s="184">
        <f t="shared" si="70"/>
        <v>27.715723317220984</v>
      </c>
      <c r="Y78" s="184">
        <f t="shared" si="70"/>
        <v>28.06887472344123</v>
      </c>
      <c r="Z78" s="184">
        <f t="shared" si="70"/>
        <v>28.426610534281497</v>
      </c>
      <c r="AA78" s="9"/>
      <c r="AB78" s="9"/>
      <c r="AC78" s="9"/>
      <c r="AD78" s="9"/>
      <c r="AE78" s="9"/>
      <c r="AF78" s="9"/>
      <c r="AG78" s="9"/>
      <c r="AH78" s="9"/>
    </row>
    <row r="79" spans="1:34" ht="16.5">
      <c r="B79" s="120" t="str">
        <f t="shared" ref="B79:B80" si="71">B71</f>
        <v>Variable Peak Pricing</v>
      </c>
      <c r="C79" s="184">
        <f>C71/10</f>
        <v>0</v>
      </c>
      <c r="D79" s="184">
        <f t="shared" ref="D79:Z79" si="72">D71/10</f>
        <v>11.059367895930061</v>
      </c>
      <c r="E79" s="184">
        <f t="shared" si="72"/>
        <v>33.604035642796553</v>
      </c>
      <c r="F79" s="184">
        <f t="shared" si="72"/>
        <v>79.402486319947201</v>
      </c>
      <c r="G79" s="184">
        <f t="shared" si="72"/>
        <v>103.3771164262851</v>
      </c>
      <c r="H79" s="184">
        <f t="shared" si="72"/>
        <v>116.31323320661306</v>
      </c>
      <c r="I79" s="184">
        <f t="shared" si="72"/>
        <v>117.78167596530606</v>
      </c>
      <c r="J79" s="184">
        <f t="shared" si="72"/>
        <v>119.2690352841998</v>
      </c>
      <c r="K79" s="184">
        <f t="shared" si="72"/>
        <v>120.77555871162583</v>
      </c>
      <c r="L79" s="184">
        <f t="shared" si="72"/>
        <v>122.3014970752829</v>
      </c>
      <c r="M79" s="184">
        <f t="shared" si="72"/>
        <v>123.8471045261048</v>
      </c>
      <c r="N79" s="184">
        <f t="shared" si="72"/>
        <v>125.41263858272001</v>
      </c>
      <c r="O79" s="184">
        <f t="shared" si="72"/>
        <v>126.99836017651069</v>
      </c>
      <c r="P79" s="184">
        <f t="shared" si="72"/>
        <v>128.60453369727966</v>
      </c>
      <c r="Q79" s="184">
        <f t="shared" si="72"/>
        <v>130.23142703953354</v>
      </c>
      <c r="R79" s="184">
        <f t="shared" si="72"/>
        <v>131.87931164939022</v>
      </c>
      <c r="S79" s="184">
        <f t="shared" si="72"/>
        <v>133.54846257211923</v>
      </c>
      <c r="T79" s="184">
        <f t="shared" si="72"/>
        <v>135.23915850032398</v>
      </c>
      <c r="U79" s="184">
        <f t="shared" si="72"/>
        <v>136.95168182277388</v>
      </c>
      <c r="V79" s="184">
        <f t="shared" si="72"/>
        <v>138.68631867389564</v>
      </c>
      <c r="W79" s="184">
        <f t="shared" si="72"/>
        <v>140.44335898393302</v>
      </c>
      <c r="X79" s="184">
        <f t="shared" si="72"/>
        <v>142.22309652978319</v>
      </c>
      <c r="Y79" s="184">
        <f t="shared" si="72"/>
        <v>144.02582898651985</v>
      </c>
      <c r="Z79" s="184">
        <f t="shared" si="72"/>
        <v>145.85185797961202</v>
      </c>
      <c r="AA79" s="9"/>
      <c r="AB79" s="9"/>
      <c r="AC79" s="9"/>
      <c r="AD79" s="9"/>
      <c r="AE79" s="9"/>
      <c r="AF79" s="9"/>
      <c r="AG79" s="9"/>
      <c r="AH79" s="9"/>
    </row>
    <row r="80" spans="1:34" ht="16.5">
      <c r="B80" s="120" t="str">
        <f t="shared" si="71"/>
        <v>Third Party Contracts</v>
      </c>
      <c r="C80" s="184">
        <f>C72/10</f>
        <v>0</v>
      </c>
      <c r="D80" s="184">
        <f>D72/10</f>
        <v>0.56265389261423382</v>
      </c>
      <c r="E80" s="184">
        <f t="shared" ref="E80:Z80" si="73">E72/10</f>
        <v>0.91333029361704465</v>
      </c>
      <c r="F80" s="184">
        <f t="shared" si="73"/>
        <v>1.1634845697778693</v>
      </c>
      <c r="G80" s="184">
        <f t="shared" si="73"/>
        <v>1.1850319072116349</v>
      </c>
      <c r="H80" s="184">
        <f t="shared" si="73"/>
        <v>1.2069782939861002</v>
      </c>
      <c r="I80" s="184">
        <f t="shared" si="73"/>
        <v>1.2293311203589621</v>
      </c>
      <c r="J80" s="184">
        <f t="shared" si="73"/>
        <v>1.2520979134529702</v>
      </c>
      <c r="K80" s="184">
        <f t="shared" si="73"/>
        <v>1.2752863397906185</v>
      </c>
      <c r="L80" s="184">
        <f t="shared" si="73"/>
        <v>1.2989042078757846</v>
      </c>
      <c r="M80" s="184">
        <f t="shared" si="73"/>
        <v>1.322959470823174</v>
      </c>
      <c r="N80" s="184">
        <f t="shared" si="73"/>
        <v>1.3474602290364657</v>
      </c>
      <c r="O80" s="184">
        <f t="shared" si="73"/>
        <v>1.372414732936049</v>
      </c>
      <c r="P80" s="184">
        <f t="shared" si="73"/>
        <v>1.3978313857372893</v>
      </c>
      <c r="Q80" s="184">
        <f t="shared" si="73"/>
        <v>1.423718746280231</v>
      </c>
      <c r="R80" s="184">
        <f t="shared" si="73"/>
        <v>1.4500855319117192</v>
      </c>
      <c r="S80" s="184">
        <f t="shared" si="73"/>
        <v>1.4769406214208893</v>
      </c>
      <c r="T80" s="184">
        <f t="shared" si="73"/>
        <v>1.5042930580290237</v>
      </c>
      <c r="U80" s="184">
        <f t="shared" si="73"/>
        <v>1.5321520524347769</v>
      </c>
      <c r="V80" s="184">
        <f t="shared" si="73"/>
        <v>1.560526985915804</v>
      </c>
      <c r="W80" s="184">
        <f t="shared" si="73"/>
        <v>1.589427413487821</v>
      </c>
      <c r="X80" s="184">
        <f t="shared" si="73"/>
        <v>1.6188630671221769</v>
      </c>
      <c r="Y80" s="184">
        <f t="shared" si="73"/>
        <v>1.648843859023011</v>
      </c>
      <c r="Z80" s="184">
        <f t="shared" si="73"/>
        <v>1.6793798849651034</v>
      </c>
      <c r="AA80" s="9"/>
      <c r="AB80" s="9"/>
      <c r="AC80" s="9"/>
      <c r="AD80" s="9"/>
      <c r="AE80" s="9"/>
      <c r="AF80" s="9"/>
      <c r="AG80" s="9"/>
      <c r="AH80" s="9"/>
    </row>
    <row r="81" spans="1:34" ht="16.5">
      <c r="B81" s="120"/>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9"/>
      <c r="AB81" s="9"/>
      <c r="AC81" s="9"/>
      <c r="AD81" s="9"/>
      <c r="AE81" s="9"/>
      <c r="AF81" s="9"/>
      <c r="AG81" s="9"/>
      <c r="AH81" s="9"/>
    </row>
    <row r="82" spans="1:34" ht="16.5">
      <c r="B82" s="120"/>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9"/>
      <c r="AB82" s="9"/>
      <c r="AC82" s="9"/>
      <c r="AD82" s="9"/>
      <c r="AE82" s="9"/>
      <c r="AF82" s="9"/>
      <c r="AG82" s="9"/>
      <c r="AH82" s="9"/>
    </row>
    <row r="84" spans="1:34" s="9" customFormat="1" ht="25.5">
      <c r="A84" s="1"/>
      <c r="B84" s="15" t="s">
        <v>3</v>
      </c>
      <c r="C84" s="10"/>
    </row>
    <row r="85" spans="1:34" s="9" customFormat="1" ht="16.5">
      <c r="A85" s="1"/>
      <c r="B85" s="18" t="s">
        <v>43</v>
      </c>
      <c r="C85" s="10" t="s">
        <v>44</v>
      </c>
    </row>
    <row r="86" spans="1:34" s="9" customFormat="1" ht="16.5">
      <c r="A86" s="1"/>
      <c r="B86" s="10" t="s">
        <v>45</v>
      </c>
      <c r="C86" s="14" t="s">
        <v>46</v>
      </c>
    </row>
    <row r="88" spans="1:34" ht="16.5">
      <c r="B88" s="18" t="s">
        <v>47</v>
      </c>
      <c r="C88" s="52" t="s">
        <v>48</v>
      </c>
      <c r="D88" s="52" t="s">
        <v>49</v>
      </c>
      <c r="E88" s="52" t="s">
        <v>50</v>
      </c>
      <c r="F88" s="52" t="s">
        <v>51</v>
      </c>
      <c r="G88" s="52" t="s">
        <v>52</v>
      </c>
      <c r="H88" s="52" t="s">
        <v>53</v>
      </c>
      <c r="I88" s="52" t="s">
        <v>54</v>
      </c>
      <c r="J88" s="52" t="s">
        <v>55</v>
      </c>
      <c r="K88" s="52" t="s">
        <v>56</v>
      </c>
      <c r="L88" s="52" t="s">
        <v>57</v>
      </c>
      <c r="M88" s="52" t="s">
        <v>58</v>
      </c>
      <c r="N88" s="52" t="s">
        <v>59</v>
      </c>
      <c r="O88" s="52" t="s">
        <v>60</v>
      </c>
      <c r="P88" s="52" t="s">
        <v>32</v>
      </c>
      <c r="Q88" s="93" t="s">
        <v>33</v>
      </c>
      <c r="R88" s="10" t="s">
        <v>34</v>
      </c>
      <c r="S88" s="10" t="s">
        <v>35</v>
      </c>
      <c r="T88" s="10" t="s">
        <v>36</v>
      </c>
      <c r="U88" s="10" t="s">
        <v>37</v>
      </c>
      <c r="V88" s="10" t="s">
        <v>38</v>
      </c>
      <c r="W88" s="10" t="s">
        <v>39</v>
      </c>
      <c r="X88" s="10" t="s">
        <v>40</v>
      </c>
      <c r="Y88" s="10" t="s">
        <v>41</v>
      </c>
      <c r="Z88" s="10" t="s">
        <v>42</v>
      </c>
      <c r="AB88" s="9"/>
      <c r="AC88" s="9"/>
      <c r="AD88" s="9"/>
      <c r="AE88" s="9"/>
      <c r="AF88" s="9"/>
      <c r="AG88" s="9"/>
      <c r="AH88" s="9"/>
    </row>
    <row r="89" spans="1:34" ht="16.5">
      <c r="B89" s="10" t="s">
        <v>9</v>
      </c>
      <c r="C89" s="19">
        <v>133994.60547889606</v>
      </c>
      <c r="D89" s="19">
        <v>135530.44842329016</v>
      </c>
      <c r="E89" s="19">
        <v>137210.23929365585</v>
      </c>
      <c r="F89" s="19">
        <v>138895.62559094603</v>
      </c>
      <c r="G89" s="19">
        <v>140570.12389216479</v>
      </c>
      <c r="H89" s="19">
        <v>142265.43991745045</v>
      </c>
      <c r="I89" s="19">
        <v>143981.8393145375</v>
      </c>
      <c r="J89" s="19">
        <v>145719.59119524882</v>
      </c>
      <c r="K89" s="19">
        <v>147478.96818149442</v>
      </c>
      <c r="L89" s="19">
        <v>149260.246451891</v>
      </c>
      <c r="M89" s="19">
        <v>151063.70578901022</v>
      </c>
      <c r="N89" s="19">
        <v>152889.6296272646</v>
      </c>
      <c r="O89" s="19">
        <v>154738.30510143988</v>
      </c>
      <c r="P89" s="19">
        <v>156610.02309588264</v>
      </c>
      <c r="Q89" s="19">
        <v>158505.07829435178</v>
      </c>
      <c r="R89" s="19">
        <v>160423.76923054366</v>
      </c>
      <c r="S89" s="19">
        <v>162366.39833929957</v>
      </c>
      <c r="T89" s="19">
        <v>164333.27200850501</v>
      </c>
      <c r="U89" s="19">
        <v>166324.70063169047</v>
      </c>
      <c r="V89" s="19">
        <v>168340.99866134289</v>
      </c>
      <c r="W89" s="19">
        <v>170382.48466293828</v>
      </c>
      <c r="X89" s="19">
        <v>172449.48136970447</v>
      </c>
      <c r="Y89" s="19">
        <v>174542.3157381248</v>
      </c>
      <c r="Z89" s="19">
        <v>176661.31900419254</v>
      </c>
      <c r="AB89" s="9"/>
      <c r="AC89" s="9"/>
      <c r="AD89" s="9"/>
      <c r="AE89" s="9"/>
      <c r="AF89" s="9"/>
      <c r="AG89" s="9"/>
      <c r="AH89" s="9"/>
    </row>
    <row r="90" spans="1:34" ht="16.5">
      <c r="B90" s="10" t="s">
        <v>12</v>
      </c>
      <c r="C90" s="19">
        <v>68769.610453256901</v>
      </c>
      <c r="D90" s="19">
        <v>69092.602450444727</v>
      </c>
      <c r="E90" s="19">
        <v>70262.849693865166</v>
      </c>
      <c r="F90" s="19">
        <v>71550.101483486767</v>
      </c>
      <c r="G90" s="19">
        <v>72508.987695579635</v>
      </c>
      <c r="H90" s="19">
        <v>73483.537752197473</v>
      </c>
      <c r="I90" s="19">
        <v>74474.02395079672</v>
      </c>
      <c r="J90" s="19">
        <v>75480.723405487035</v>
      </c>
      <c r="K90" s="19">
        <v>76503.918132629697</v>
      </c>
      <c r="L90" s="19">
        <v>77543.895137958927</v>
      </c>
      <c r="M90" s="19">
        <v>78600.946505253625</v>
      </c>
      <c r="N90" s="19">
        <v>79675.369486586569</v>
      </c>
      <c r="O90" s="19">
        <v>80767.466594179714</v>
      </c>
      <c r="P90" s="19">
        <v>81877.54569389367</v>
      </c>
      <c r="Q90" s="19">
        <v>83005.920100380943</v>
      </c>
      <c r="R90" s="19">
        <v>84152.908673932165</v>
      </c>
      <c r="S90" s="19">
        <v>85318.835919045581</v>
      </c>
      <c r="T90" s="19">
        <v>86504.032084750463</v>
      </c>
      <c r="U90" s="19">
        <v>87708.83326671581</v>
      </c>
      <c r="V90" s="19">
        <v>88933.58151117574</v>
      </c>
      <c r="W90" s="19">
        <v>90178.624920704402</v>
      </c>
      <c r="X90" s="19">
        <v>91444.317761872822</v>
      </c>
      <c r="Y90" s="19">
        <v>92731.020574821712</v>
      </c>
      <c r="Z90" s="19">
        <v>94039.100284783708</v>
      </c>
      <c r="AB90" s="9"/>
      <c r="AC90" s="9"/>
      <c r="AD90" s="9"/>
      <c r="AE90" s="9"/>
      <c r="AF90" s="9"/>
      <c r="AG90" s="9"/>
      <c r="AH90" s="9"/>
    </row>
    <row r="91" spans="1:34" ht="16.5">
      <c r="B91" s="10" t="s">
        <v>13</v>
      </c>
      <c r="C91" s="19">
        <v>61225.348083675432</v>
      </c>
      <c r="D91" s="19">
        <v>61621.18444374454</v>
      </c>
      <c r="E91" s="19">
        <v>62189.655494468454</v>
      </c>
      <c r="F91" s="19">
        <v>62806.426670175693</v>
      </c>
      <c r="G91" s="19">
        <v>63342.78344333257</v>
      </c>
      <c r="H91" s="19">
        <v>63883.830635114966</v>
      </c>
      <c r="I91" s="19">
        <v>64429.610096667915</v>
      </c>
      <c r="J91" s="19">
        <v>64980.164058752998</v>
      </c>
      <c r="K91" s="19">
        <v>65535.535135236991</v>
      </c>
      <c r="L91" s="19">
        <v>66095.766326612778</v>
      </c>
      <c r="M91" s="19">
        <v>66660.901023552942</v>
      </c>
      <c r="N91" s="19">
        <v>67230.98301049642</v>
      </c>
      <c r="O91" s="19">
        <v>67806.056469268355</v>
      </c>
      <c r="P91" s="19">
        <v>68386.165982733684</v>
      </c>
      <c r="Q91" s="19">
        <v>68971.356538484542</v>
      </c>
      <c r="R91" s="19">
        <v>69561.67353256201</v>
      </c>
      <c r="S91" s="19">
        <v>70157.162773212287</v>
      </c>
      <c r="T91" s="19">
        <v>70757.870484677929</v>
      </c>
      <c r="U91" s="19">
        <v>71363.843311024189</v>
      </c>
      <c r="V91" s="19">
        <v>71975.128320000847</v>
      </c>
      <c r="W91" s="19">
        <v>72591.77300694013</v>
      </c>
      <c r="X91" s="19">
        <v>73213.825298690572</v>
      </c>
      <c r="Y91" s="19">
        <v>73841.333557587655</v>
      </c>
      <c r="Z91" s="19">
        <v>74474.346585461215</v>
      </c>
    </row>
    <row r="96" spans="1:34">
      <c r="A96" s="1" t="s">
        <v>12</v>
      </c>
      <c r="B96" s="1" t="s">
        <v>77</v>
      </c>
      <c r="C96" s="1">
        <v>0</v>
      </c>
      <c r="D96" s="1">
        <v>0</v>
      </c>
      <c r="E96" s="1">
        <v>0</v>
      </c>
      <c r="F96" s="1">
        <v>0</v>
      </c>
      <c r="G96" s="1">
        <v>0</v>
      </c>
      <c r="H96" s="1">
        <v>0</v>
      </c>
      <c r="I96" s="1">
        <v>0</v>
      </c>
      <c r="J96" s="1">
        <v>0</v>
      </c>
      <c r="K96" s="1">
        <v>0</v>
      </c>
      <c r="L96" s="1">
        <v>0</v>
      </c>
      <c r="M96" s="1">
        <v>0</v>
      </c>
      <c r="N96" s="1">
        <v>0</v>
      </c>
      <c r="O96" s="1">
        <v>0</v>
      </c>
      <c r="P96" s="1">
        <v>0</v>
      </c>
      <c r="Q96" s="1">
        <v>0</v>
      </c>
      <c r="R96" s="1">
        <v>0</v>
      </c>
      <c r="S96" s="1">
        <v>0</v>
      </c>
      <c r="T96" s="1">
        <v>0</v>
      </c>
      <c r="U96" s="1">
        <v>0</v>
      </c>
      <c r="V96" s="1">
        <v>0</v>
      </c>
      <c r="W96" s="1">
        <v>0</v>
      </c>
      <c r="X96" s="1">
        <v>0</v>
      </c>
      <c r="Y96" s="1">
        <v>0</v>
      </c>
      <c r="Z96" s="1">
        <v>0</v>
      </c>
    </row>
    <row r="97" spans="1:26">
      <c r="B97" s="1" t="s">
        <v>117</v>
      </c>
    </row>
    <row r="98" spans="1:26">
      <c r="B98" s="1" t="s">
        <v>78</v>
      </c>
      <c r="C98" s="1">
        <v>0</v>
      </c>
      <c r="D98" s="1">
        <v>8.5644866723550024</v>
      </c>
      <c r="E98" s="1">
        <v>26.154741138199313</v>
      </c>
      <c r="F98" s="1">
        <v>62.204895029283719</v>
      </c>
      <c r="G98" s="1">
        <v>81.264855525085878</v>
      </c>
      <c r="H98" s="1">
        <v>91.672883278892144</v>
      </c>
      <c r="I98" s="1">
        <v>93.077011641629156</v>
      </c>
      <c r="J98" s="1">
        <v>94.507179972427821</v>
      </c>
      <c r="K98" s="1">
        <v>95.855690104405184</v>
      </c>
      <c r="L98" s="1">
        <v>97.226647103279362</v>
      </c>
      <c r="M98" s="1">
        <v>98.620443272773741</v>
      </c>
      <c r="N98" s="1">
        <v>100.03747786602869</v>
      </c>
      <c r="O98" s="1">
        <v>101.47815720914895</v>
      </c>
      <c r="P98" s="1">
        <v>102.94289482694917</v>
      </c>
      <c r="Q98" s="1">
        <v>104.43211157093769</v>
      </c>
      <c r="R98" s="1">
        <v>105.94623574957708</v>
      </c>
      <c r="S98" s="1">
        <v>107.48570326086329</v>
      </c>
      <c r="T98" s="1">
        <v>109.05095772726358</v>
      </c>
      <c r="U98" s="1">
        <v>110.64245063305631</v>
      </c>
      <c r="V98" s="1">
        <v>112.26064146411383</v>
      </c>
      <c r="W98" s="1">
        <v>113.90599785017397</v>
      </c>
      <c r="X98" s="1">
        <v>115.57899570964227</v>
      </c>
      <c r="Y98" s="1">
        <v>117.28011939697191</v>
      </c>
      <c r="Z98" s="1">
        <v>119.00986185266572</v>
      </c>
    </row>
    <row r="99" spans="1:26">
      <c r="B99" s="1" t="s">
        <v>79</v>
      </c>
      <c r="C99" s="1">
        <v>0</v>
      </c>
      <c r="D99" s="1">
        <v>0</v>
      </c>
      <c r="E99" s="1">
        <v>0</v>
      </c>
      <c r="F99" s="1">
        <v>0</v>
      </c>
      <c r="G99" s="1">
        <v>0</v>
      </c>
      <c r="H99" s="1">
        <v>0</v>
      </c>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row>
    <row r="100" spans="1:26">
      <c r="B100" s="1" t="s">
        <v>80</v>
      </c>
      <c r="C100" s="1">
        <v>0</v>
      </c>
      <c r="D100" s="1">
        <v>0</v>
      </c>
      <c r="E100" s="1">
        <v>0</v>
      </c>
      <c r="F100" s="1">
        <v>0</v>
      </c>
      <c r="G100" s="1">
        <v>0</v>
      </c>
      <c r="H100" s="1">
        <v>0</v>
      </c>
      <c r="I100" s="1">
        <v>0</v>
      </c>
      <c r="J100" s="1">
        <v>0</v>
      </c>
      <c r="K100" s="1">
        <v>0</v>
      </c>
      <c r="L100" s="1">
        <v>0</v>
      </c>
      <c r="M100" s="1">
        <v>0</v>
      </c>
      <c r="N100" s="1">
        <v>0</v>
      </c>
      <c r="O100" s="1">
        <v>0</v>
      </c>
      <c r="P100" s="1">
        <v>0</v>
      </c>
      <c r="Q100" s="1">
        <v>0</v>
      </c>
      <c r="R100" s="1">
        <v>0</v>
      </c>
      <c r="S100" s="1">
        <v>0</v>
      </c>
      <c r="T100" s="1">
        <v>0</v>
      </c>
      <c r="U100" s="1">
        <v>0</v>
      </c>
      <c r="V100" s="1">
        <v>0</v>
      </c>
      <c r="W100" s="1">
        <v>0</v>
      </c>
      <c r="X100" s="1">
        <v>0</v>
      </c>
      <c r="Y100" s="1">
        <v>0</v>
      </c>
      <c r="Z100" s="1">
        <v>0</v>
      </c>
    </row>
    <row r="101" spans="1:26">
      <c r="B101" s="1" t="s">
        <v>81</v>
      </c>
      <c r="C101" s="1">
        <v>0</v>
      </c>
      <c r="D101" s="1">
        <v>0.42481879154858654</v>
      </c>
      <c r="E101" s="1">
        <v>0.67917398002323937</v>
      </c>
      <c r="F101" s="1">
        <v>0.84927954619980706</v>
      </c>
      <c r="G101" s="1">
        <v>0.84961401713701368</v>
      </c>
      <c r="H101" s="1">
        <v>0.84994861979858383</v>
      </c>
      <c r="I101" s="1">
        <v>0.85028335423639478</v>
      </c>
      <c r="J101" s="1">
        <v>0.85061822050234359</v>
      </c>
      <c r="K101" s="1">
        <v>0.85095321864834816</v>
      </c>
      <c r="L101" s="1">
        <v>0.8512883487263464</v>
      </c>
      <c r="M101" s="1">
        <v>0.85162361078829729</v>
      </c>
      <c r="N101" s="1">
        <v>0.85195900488617959</v>
      </c>
      <c r="O101" s="1">
        <v>0.85229453107199316</v>
      </c>
      <c r="P101" s="1">
        <v>0.85263018939775803</v>
      </c>
      <c r="Q101" s="1">
        <v>0.85296597991551448</v>
      </c>
      <c r="R101" s="1">
        <v>0.85330190267732375</v>
      </c>
      <c r="S101" s="1">
        <v>0.85363795773526763</v>
      </c>
      <c r="T101" s="1">
        <v>0.85397414514144787</v>
      </c>
      <c r="U101" s="1">
        <v>0.85431046494798701</v>
      </c>
      <c r="V101" s="1">
        <v>0.85464691720702868</v>
      </c>
      <c r="W101" s="1">
        <v>0.85498350197073592</v>
      </c>
      <c r="X101" s="1">
        <v>0.85532021929129287</v>
      </c>
      <c r="Y101" s="1">
        <v>0.85565706922090479</v>
      </c>
      <c r="Z101" s="1">
        <v>0.85599405181179655</v>
      </c>
    </row>
    <row r="105" spans="1:26">
      <c r="A105" s="1" t="s">
        <v>13</v>
      </c>
      <c r="B105" s="1" t="s">
        <v>77</v>
      </c>
      <c r="C105" s="1">
        <v>0</v>
      </c>
      <c r="D105" s="1">
        <v>0</v>
      </c>
      <c r="E105" s="1">
        <v>0</v>
      </c>
      <c r="F105" s="1">
        <v>0</v>
      </c>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v>0</v>
      </c>
      <c r="Y105" s="1">
        <v>0</v>
      </c>
      <c r="Z105" s="1">
        <v>0</v>
      </c>
    </row>
    <row r="106" spans="1:26">
      <c r="B106" s="1" t="s">
        <v>117</v>
      </c>
    </row>
    <row r="107" spans="1:26">
      <c r="B107" s="1" t="s">
        <v>78</v>
      </c>
      <c r="C107" s="1">
        <v>0</v>
      </c>
      <c r="D107" s="1">
        <v>6.0236108770656625</v>
      </c>
      <c r="E107" s="1">
        <v>18.238736124886501</v>
      </c>
      <c r="F107" s="1">
        <v>42.98193838595278</v>
      </c>
      <c r="G107" s="1">
        <v>55.736862266896615</v>
      </c>
      <c r="H107" s="1">
        <v>62.461552724715453</v>
      </c>
      <c r="I107" s="1">
        <v>62.997927830647996</v>
      </c>
      <c r="J107" s="1">
        <v>63.539014081027894</v>
      </c>
      <c r="K107" s="1">
        <v>64.084853655978989</v>
      </c>
      <c r="L107" s="1">
        <v>64.635489119237022</v>
      </c>
      <c r="M107" s="1">
        <v>65.190963421681971</v>
      </c>
      <c r="N107" s="1">
        <v>65.75131990490317</v>
      </c>
      <c r="O107" s="1">
        <v>66.31660230479774</v>
      </c>
      <c r="P107" s="1">
        <v>66.886854755202393</v>
      </c>
      <c r="Q107" s="1">
        <v>67.462121791558886</v>
      </c>
      <c r="R107" s="1">
        <v>68.042448354613796</v>
      </c>
      <c r="S107" s="1">
        <v>68.627879794152477</v>
      </c>
      <c r="T107" s="1">
        <v>69.218461872767918</v>
      </c>
      <c r="U107" s="1">
        <v>69.814240769664636</v>
      </c>
      <c r="V107" s="1">
        <v>70.415263084497738</v>
      </c>
      <c r="W107" s="1">
        <v>71.021575841247952</v>
      </c>
      <c r="X107" s="1">
        <v>71.633226492132707</v>
      </c>
      <c r="Y107" s="1">
        <v>72.250262921553343</v>
      </c>
      <c r="Z107" s="1">
        <v>72.872733450079267</v>
      </c>
    </row>
    <row r="108" spans="1:26">
      <c r="B108" s="1" t="s">
        <v>79</v>
      </c>
      <c r="C108" s="1">
        <v>0</v>
      </c>
      <c r="D108" s="1">
        <v>0</v>
      </c>
      <c r="E108" s="1">
        <v>0</v>
      </c>
      <c r="F108" s="1">
        <v>0</v>
      </c>
      <c r="G108" s="1">
        <v>0</v>
      </c>
      <c r="H108" s="1">
        <v>0</v>
      </c>
      <c r="I108" s="1">
        <v>0</v>
      </c>
      <c r="J108" s="1">
        <v>0</v>
      </c>
      <c r="K108" s="1">
        <v>0</v>
      </c>
      <c r="L108" s="1">
        <v>0</v>
      </c>
      <c r="M108" s="1">
        <v>0</v>
      </c>
      <c r="N108" s="1">
        <v>0</v>
      </c>
      <c r="O108" s="1">
        <v>0</v>
      </c>
      <c r="P108" s="1">
        <v>0</v>
      </c>
      <c r="Q108" s="1">
        <v>0</v>
      </c>
      <c r="R108" s="1">
        <v>0</v>
      </c>
      <c r="S108" s="1">
        <v>0</v>
      </c>
      <c r="T108" s="1">
        <v>0</v>
      </c>
      <c r="U108" s="1">
        <v>0</v>
      </c>
      <c r="V108" s="1">
        <v>0</v>
      </c>
      <c r="W108" s="1">
        <v>0</v>
      </c>
      <c r="X108" s="1">
        <v>0</v>
      </c>
      <c r="Y108" s="1">
        <v>0</v>
      </c>
      <c r="Z108" s="1">
        <v>0</v>
      </c>
    </row>
    <row r="109" spans="1:26">
      <c r="B109" s="1" t="s">
        <v>80</v>
      </c>
      <c r="C109" s="1">
        <v>0</v>
      </c>
      <c r="D109" s="1">
        <v>0</v>
      </c>
      <c r="E109" s="1">
        <v>0</v>
      </c>
      <c r="F109" s="1">
        <v>0</v>
      </c>
      <c r="G109" s="1">
        <v>0</v>
      </c>
      <c r="H109" s="1">
        <v>0</v>
      </c>
      <c r="I109" s="1">
        <v>0</v>
      </c>
      <c r="J109" s="1">
        <v>0</v>
      </c>
      <c r="K109" s="1">
        <v>0</v>
      </c>
      <c r="L109" s="1">
        <v>0</v>
      </c>
      <c r="M109" s="1">
        <v>0</v>
      </c>
      <c r="N109" s="1">
        <v>0</v>
      </c>
      <c r="O109" s="1">
        <v>0</v>
      </c>
      <c r="P109" s="1">
        <v>0</v>
      </c>
      <c r="Q109" s="1">
        <v>0</v>
      </c>
      <c r="R109" s="1">
        <v>0</v>
      </c>
      <c r="S109" s="1">
        <v>0</v>
      </c>
      <c r="T109" s="1">
        <v>0</v>
      </c>
      <c r="U109" s="1">
        <v>0</v>
      </c>
      <c r="V109" s="1">
        <v>0</v>
      </c>
      <c r="W109" s="1">
        <v>0</v>
      </c>
      <c r="X109" s="1">
        <v>0</v>
      </c>
      <c r="Y109" s="1">
        <v>0</v>
      </c>
      <c r="Z109" s="1">
        <v>0</v>
      </c>
    </row>
    <row r="110" spans="1:26">
      <c r="B110" s="1" t="s">
        <v>81</v>
      </c>
      <c r="C110" s="1">
        <v>0</v>
      </c>
      <c r="D110" s="1">
        <v>0.21257222395003583</v>
      </c>
      <c r="E110" s="1">
        <v>0.34113605282696946</v>
      </c>
      <c r="F110" s="1">
        <v>0.42764135562254973</v>
      </c>
      <c r="G110" s="1">
        <v>0.42959097646457556</v>
      </c>
      <c r="H110" s="1">
        <v>0.43154948564580825</v>
      </c>
      <c r="I110" s="1">
        <v>0.4335169236882675</v>
      </c>
      <c r="J110" s="1">
        <v>0.43549333129871276</v>
      </c>
      <c r="K110" s="1">
        <v>0.43747874936948661</v>
      </c>
      <c r="L110" s="1">
        <v>0.43947321897935981</v>
      </c>
      <c r="M110" s="1">
        <v>0.44147678139438168</v>
      </c>
      <c r="N110" s="1">
        <v>0.44348947806873396</v>
      </c>
      <c r="O110" s="1">
        <v>0.44551135064558817</v>
      </c>
      <c r="P110" s="1">
        <v>0.44754244095796736</v>
      </c>
      <c r="Q110" s="1">
        <v>0.44958279102961229</v>
      </c>
      <c r="R110" s="1">
        <v>0.45163244307584965</v>
      </c>
      <c r="S110" s="1">
        <v>0.45369143950446666</v>
      </c>
      <c r="T110" s="1">
        <v>0.45575982291658762</v>
      </c>
      <c r="U110" s="1">
        <v>0.45783763610755612</v>
      </c>
      <c r="V110" s="1">
        <v>0.45992492206781987</v>
      </c>
      <c r="W110" s="1">
        <v>0.46202172398382074</v>
      </c>
      <c r="X110" s="1">
        <v>0.4641280852388876</v>
      </c>
      <c r="Y110" s="1">
        <v>0.46624404941413433</v>
      </c>
      <c r="Z110" s="1">
        <v>0.46836966028936178</v>
      </c>
    </row>
    <row r="112" spans="1:26">
      <c r="A112" s="1" t="s">
        <v>9</v>
      </c>
      <c r="B112" s="1" t="s">
        <v>77</v>
      </c>
      <c r="C112" s="1">
        <v>0</v>
      </c>
      <c r="D112" s="1">
        <v>14.173435282262599</v>
      </c>
      <c r="E112" s="1">
        <v>22.957882762500795</v>
      </c>
      <c r="F112" s="1">
        <v>29.047881114444259</v>
      </c>
      <c r="G112" s="1">
        <v>29.39602316969415</v>
      </c>
      <c r="H112" s="1">
        <v>29.748460857430075</v>
      </c>
      <c r="I112" s="1">
        <v>30.105248458365729</v>
      </c>
      <c r="J112" s="1">
        <v>30.466440952007179</v>
      </c>
      <c r="K112" s="1">
        <v>30.832094025775792</v>
      </c>
      <c r="L112" s="1">
        <v>31.202264084251464</v>
      </c>
      <c r="M112" s="1">
        <v>31.577008258537809</v>
      </c>
      <c r="N112" s="1">
        <v>31.956384415750914</v>
      </c>
      <c r="O112" s="1">
        <v>32.340451168633173</v>
      </c>
      <c r="P112" s="1">
        <v>32.729267885294114</v>
      </c>
      <c r="Q112" s="1">
        <v>33.122894699079701</v>
      </c>
      <c r="R112" s="1">
        <v>33.521392518571844</v>
      </c>
      <c r="S112" s="1">
        <v>33.924823037719946</v>
      </c>
      <c r="T112" s="1">
        <v>34.333248746106221</v>
      </c>
      <c r="U112" s="1">
        <v>34.746732939346337</v>
      </c>
      <c r="V112" s="1">
        <v>35.165339729627668</v>
      </c>
      <c r="W112" s="1">
        <v>35.589134056386357</v>
      </c>
      <c r="X112" s="1">
        <v>36.018181697125655</v>
      </c>
      <c r="Y112" s="1">
        <v>36.452549278376907</v>
      </c>
      <c r="Z112" s="1">
        <v>36.892304286805448</v>
      </c>
    </row>
    <row r="113" spans="1:26">
      <c r="B113" s="1" t="s">
        <v>117</v>
      </c>
    </row>
    <row r="114" spans="1:26">
      <c r="B114" s="1" t="s">
        <v>78</v>
      </c>
      <c r="C114" s="1">
        <v>0</v>
      </c>
      <c r="D114" s="1">
        <v>16.111422028263203</v>
      </c>
      <c r="E114" s="1">
        <v>48.936555739012192</v>
      </c>
      <c r="F114" s="1">
        <v>115.59002211864524</v>
      </c>
      <c r="G114" s="1">
        <v>150.9114156571132</v>
      </c>
      <c r="H114" s="1">
        <v>170.27533580106308</v>
      </c>
      <c r="I114" s="1">
        <v>172.917452372881</v>
      </c>
      <c r="J114" s="1">
        <v>175.60661375021985</v>
      </c>
      <c r="K114" s="1">
        <v>177.73945381156301</v>
      </c>
      <c r="L114" s="1">
        <v>179.89890291517915</v>
      </c>
      <c r="M114" s="1">
        <v>182.08530024916413</v>
      </c>
      <c r="N114" s="1">
        <v>184.29898939725254</v>
      </c>
      <c r="O114" s="1">
        <v>186.54031839648442</v>
      </c>
      <c r="P114" s="1">
        <v>188.80963979563543</v>
      </c>
      <c r="Q114" s="1">
        <v>191.10731071442066</v>
      </c>
      <c r="R114" s="1">
        <v>193.43369290348178</v>
      </c>
      <c r="S114" s="1">
        <v>195.78915280516884</v>
      </c>
      <c r="T114" s="1">
        <v>198.17406161512636</v>
      </c>
      <c r="U114" s="1">
        <v>200.58879534469551</v>
      </c>
      <c r="V114" s="1">
        <v>203.03373488414189</v>
      </c>
      <c r="W114" s="1">
        <v>205.50926606672164</v>
      </c>
      <c r="X114" s="1">
        <v>208.0157797335948</v>
      </c>
      <c r="Y114" s="1">
        <v>210.55367179960027</v>
      </c>
      <c r="Z114" s="1">
        <v>213.12334331989987</v>
      </c>
    </row>
    <row r="115" spans="1:26">
      <c r="B115" s="1" t="s">
        <v>79</v>
      </c>
      <c r="C115" s="1">
        <v>0</v>
      </c>
      <c r="D115" s="1">
        <v>2.1524055071711921</v>
      </c>
      <c r="E115" s="1">
        <v>6.5404173244760058</v>
      </c>
      <c r="F115" s="1">
        <v>15.455043446593939</v>
      </c>
      <c r="G115" s="1">
        <v>20.122862216657381</v>
      </c>
      <c r="H115" s="1">
        <v>22.642461605259729</v>
      </c>
      <c r="I115" s="1">
        <v>22.929858520266436</v>
      </c>
      <c r="J115" s="1">
        <v>23.220974772380114</v>
      </c>
      <c r="K115" s="1">
        <v>23.515859234036434</v>
      </c>
      <c r="L115" s="1">
        <v>23.814561427646264</v>
      </c>
      <c r="M115" s="1">
        <v>24.117131534326063</v>
      </c>
      <c r="N115" s="1">
        <v>24.423620402746469</v>
      </c>
      <c r="O115" s="1">
        <v>24.734079558100809</v>
      </c>
      <c r="P115" s="1">
        <v>25.048561211195214</v>
      </c>
      <c r="Q115" s="1">
        <v>25.367118267661841</v>
      </c>
      <c r="R115" s="1">
        <v>25.689804337297083</v>
      </c>
      <c r="S115" s="1">
        <v>26.016673743526315</v>
      </c>
      <c r="T115" s="1">
        <v>26.347781532997011</v>
      </c>
      <c r="U115" s="1">
        <v>26.683183485301875</v>
      </c>
      <c r="V115" s="1">
        <v>27.022936122833926</v>
      </c>
      <c r="W115" s="1">
        <v>27.367096720775219</v>
      </c>
      <c r="X115" s="1">
        <v>27.715723317220984</v>
      </c>
      <c r="Y115" s="1">
        <v>28.06887472344123</v>
      </c>
      <c r="Z115" s="1">
        <v>28.426610534281497</v>
      </c>
    </row>
    <row r="116" spans="1:26">
      <c r="B116" s="1" t="s">
        <v>80</v>
      </c>
      <c r="C116" s="1">
        <v>0</v>
      </c>
      <c r="D116" s="1">
        <v>11.059367895930061</v>
      </c>
      <c r="E116" s="1">
        <v>33.604035642796553</v>
      </c>
      <c r="F116" s="1">
        <v>79.402486319947201</v>
      </c>
      <c r="G116" s="1">
        <v>103.3771164262851</v>
      </c>
      <c r="H116" s="1">
        <v>116.31323320661306</v>
      </c>
      <c r="I116" s="1">
        <v>117.78167596530606</v>
      </c>
      <c r="J116" s="1">
        <v>119.2690352841998</v>
      </c>
      <c r="K116" s="1">
        <v>120.77555871162583</v>
      </c>
      <c r="L116" s="1">
        <v>122.3014970752829</v>
      </c>
      <c r="M116" s="1">
        <v>123.8471045261048</v>
      </c>
      <c r="N116" s="1">
        <v>125.41263858272001</v>
      </c>
      <c r="O116" s="1">
        <v>126.99836017651069</v>
      </c>
      <c r="P116" s="1">
        <v>128.60453369727966</v>
      </c>
      <c r="Q116" s="1">
        <v>130.23142703953354</v>
      </c>
      <c r="R116" s="1">
        <v>131.87931164939022</v>
      </c>
      <c r="S116" s="1">
        <v>133.54846257211923</v>
      </c>
      <c r="T116" s="1">
        <v>135.23915850032398</v>
      </c>
      <c r="U116" s="1">
        <v>136.95168182277388</v>
      </c>
      <c r="V116" s="1">
        <v>138.68631867389564</v>
      </c>
      <c r="W116" s="1">
        <v>140.44335898393302</v>
      </c>
      <c r="X116" s="1">
        <v>142.22309652978319</v>
      </c>
      <c r="Y116" s="1">
        <v>144.02582898651985</v>
      </c>
      <c r="Z116" s="1">
        <v>145.85185797961202</v>
      </c>
    </row>
    <row r="117" spans="1:26">
      <c r="B117" s="1" t="s">
        <v>81</v>
      </c>
      <c r="C117" s="1">
        <v>0</v>
      </c>
      <c r="D117" s="1">
        <v>0.56265389261423382</v>
      </c>
      <c r="E117" s="1">
        <v>0.91333029361704465</v>
      </c>
      <c r="F117" s="1">
        <v>1.1634845697778693</v>
      </c>
      <c r="G117" s="1">
        <v>1.1850319072116349</v>
      </c>
      <c r="H117" s="1">
        <v>1.2069782939861002</v>
      </c>
      <c r="I117" s="1">
        <v>1.2293311203589621</v>
      </c>
      <c r="J117" s="1">
        <v>1.2520979134529702</v>
      </c>
      <c r="K117" s="1">
        <v>1.2752863397906185</v>
      </c>
      <c r="L117" s="1">
        <v>1.2989042078757846</v>
      </c>
      <c r="M117" s="1">
        <v>1.322959470823174</v>
      </c>
      <c r="N117" s="1">
        <v>1.3474602290364657</v>
      </c>
      <c r="O117" s="1">
        <v>1.372414732936049</v>
      </c>
      <c r="P117" s="1">
        <v>1.3978313857372893</v>
      </c>
      <c r="Q117" s="1">
        <v>1.423718746280231</v>
      </c>
      <c r="R117" s="1">
        <v>1.4500855319117192</v>
      </c>
      <c r="S117" s="1">
        <v>1.4769406214208893</v>
      </c>
      <c r="T117" s="1">
        <v>1.5042930580290237</v>
      </c>
      <c r="U117" s="1">
        <v>1.5321520524347769</v>
      </c>
      <c r="V117" s="1">
        <v>1.560526985915804</v>
      </c>
      <c r="W117" s="1">
        <v>1.589427413487821</v>
      </c>
      <c r="X117" s="1">
        <v>1.6188630671221769</v>
      </c>
      <c r="Y117" s="1">
        <v>1.648843859023011</v>
      </c>
      <c r="Z117" s="1">
        <v>1.6793798849651034</v>
      </c>
    </row>
    <row r="120" spans="1:26">
      <c r="A120" s="1" t="s">
        <v>12</v>
      </c>
      <c r="B120" s="1" t="s">
        <v>77</v>
      </c>
      <c r="D120" s="1">
        <f>IFERROR(D96/(D96+D105+D112),0)</f>
        <v>0</v>
      </c>
      <c r="E120" s="1">
        <f t="shared" ref="E120:Z125" si="74">IFERROR(E96/(E96+E105+E112),0)</f>
        <v>0</v>
      </c>
      <c r="F120" s="1">
        <f t="shared" si="74"/>
        <v>0</v>
      </c>
      <c r="G120" s="1">
        <f t="shared" si="74"/>
        <v>0</v>
      </c>
      <c r="H120" s="1">
        <f t="shared" si="74"/>
        <v>0</v>
      </c>
      <c r="I120" s="1">
        <f t="shared" si="74"/>
        <v>0</v>
      </c>
      <c r="J120" s="1">
        <f t="shared" si="74"/>
        <v>0</v>
      </c>
      <c r="K120" s="1">
        <f t="shared" si="74"/>
        <v>0</v>
      </c>
      <c r="L120" s="1">
        <f t="shared" si="74"/>
        <v>0</v>
      </c>
      <c r="M120" s="1">
        <f t="shared" si="74"/>
        <v>0</v>
      </c>
      <c r="N120" s="1">
        <f t="shared" si="74"/>
        <v>0</v>
      </c>
      <c r="O120" s="1">
        <f t="shared" si="74"/>
        <v>0</v>
      </c>
      <c r="P120" s="1">
        <f t="shared" si="74"/>
        <v>0</v>
      </c>
      <c r="Q120" s="1">
        <f t="shared" si="74"/>
        <v>0</v>
      </c>
      <c r="R120" s="1">
        <f t="shared" si="74"/>
        <v>0</v>
      </c>
      <c r="S120" s="1">
        <f t="shared" si="74"/>
        <v>0</v>
      </c>
      <c r="T120" s="1">
        <f t="shared" si="74"/>
        <v>0</v>
      </c>
      <c r="U120" s="1">
        <f t="shared" si="74"/>
        <v>0</v>
      </c>
      <c r="V120" s="1">
        <f t="shared" si="74"/>
        <v>0</v>
      </c>
      <c r="W120" s="1">
        <f t="shared" si="74"/>
        <v>0</v>
      </c>
      <c r="X120" s="1">
        <f t="shared" si="74"/>
        <v>0</v>
      </c>
      <c r="Y120" s="1">
        <f t="shared" si="74"/>
        <v>0</v>
      </c>
      <c r="Z120" s="1">
        <f t="shared" si="74"/>
        <v>0</v>
      </c>
    </row>
    <row r="121" spans="1:26">
      <c r="B121" s="1" t="s">
        <v>117</v>
      </c>
      <c r="D121" s="1">
        <f t="shared" ref="D121:S125" si="75">IFERROR(D97/(D97+D106+D113),0)</f>
        <v>0</v>
      </c>
      <c r="E121" s="1">
        <f t="shared" si="75"/>
        <v>0</v>
      </c>
      <c r="F121" s="1">
        <f t="shared" si="75"/>
        <v>0</v>
      </c>
      <c r="G121" s="1">
        <f t="shared" si="75"/>
        <v>0</v>
      </c>
      <c r="H121" s="1">
        <f t="shared" si="75"/>
        <v>0</v>
      </c>
      <c r="I121" s="1">
        <f t="shared" si="75"/>
        <v>0</v>
      </c>
      <c r="J121" s="1">
        <f t="shared" si="75"/>
        <v>0</v>
      </c>
      <c r="K121" s="1">
        <f t="shared" si="75"/>
        <v>0</v>
      </c>
      <c r="L121" s="1">
        <f t="shared" si="75"/>
        <v>0</v>
      </c>
      <c r="M121" s="1">
        <f t="shared" si="75"/>
        <v>0</v>
      </c>
      <c r="N121" s="1">
        <f t="shared" si="75"/>
        <v>0</v>
      </c>
      <c r="O121" s="1">
        <f t="shared" si="75"/>
        <v>0</v>
      </c>
      <c r="P121" s="1">
        <f t="shared" si="75"/>
        <v>0</v>
      </c>
      <c r="Q121" s="1">
        <f t="shared" si="75"/>
        <v>0</v>
      </c>
      <c r="R121" s="1">
        <f t="shared" si="75"/>
        <v>0</v>
      </c>
      <c r="S121" s="1">
        <f t="shared" si="75"/>
        <v>0</v>
      </c>
      <c r="T121" s="1">
        <f t="shared" si="74"/>
        <v>0</v>
      </c>
      <c r="U121" s="1">
        <f t="shared" si="74"/>
        <v>0</v>
      </c>
      <c r="V121" s="1">
        <f t="shared" si="74"/>
        <v>0</v>
      </c>
      <c r="W121" s="1">
        <f t="shared" si="74"/>
        <v>0</v>
      </c>
      <c r="X121" s="1">
        <f t="shared" si="74"/>
        <v>0</v>
      </c>
      <c r="Y121" s="1">
        <f t="shared" si="74"/>
        <v>0</v>
      </c>
      <c r="Z121" s="1">
        <f t="shared" si="74"/>
        <v>0</v>
      </c>
    </row>
    <row r="122" spans="1:26">
      <c r="B122" s="1" t="s">
        <v>78</v>
      </c>
      <c r="D122" s="1">
        <f t="shared" si="75"/>
        <v>0.27897787294953991</v>
      </c>
      <c r="E122" s="1">
        <f t="shared" si="74"/>
        <v>0.2802392787926194</v>
      </c>
      <c r="F122" s="1">
        <f t="shared" si="74"/>
        <v>0.28175460185289841</v>
      </c>
      <c r="G122" s="1">
        <f t="shared" si="74"/>
        <v>0.2822547709149707</v>
      </c>
      <c r="H122" s="1">
        <f t="shared" si="74"/>
        <v>0.28258360643368358</v>
      </c>
      <c r="I122" s="1">
        <f t="shared" si="74"/>
        <v>0.28291539241866814</v>
      </c>
      <c r="J122" s="1">
        <f t="shared" si="74"/>
        <v>0.28325006642244932</v>
      </c>
      <c r="K122" s="1">
        <f t="shared" si="74"/>
        <v>0.28386546669523077</v>
      </c>
      <c r="L122" s="1">
        <f t="shared" si="74"/>
        <v>0.28448721758511136</v>
      </c>
      <c r="M122" s="1">
        <f t="shared" si="74"/>
        <v>0.285115299721106</v>
      </c>
      <c r="N122" s="1">
        <f t="shared" si="74"/>
        <v>0.28574969345608753</v>
      </c>
      <c r="O122" s="1">
        <f t="shared" si="74"/>
        <v>0.2863903788684467</v>
      </c>
      <c r="P122" s="1">
        <f t="shared" si="74"/>
        <v>0.28703733576378082</v>
      </c>
      <c r="Q122" s="1">
        <f t="shared" si="74"/>
        <v>0.28769054367661129</v>
      </c>
      <c r="R122" s="1">
        <f t="shared" si="74"/>
        <v>0.28834998187212929</v>
      </c>
      <c r="S122" s="1">
        <f t="shared" si="74"/>
        <v>0.28901562934797048</v>
      </c>
      <c r="T122" s="1">
        <f t="shared" si="74"/>
        <v>0.28968746483601626</v>
      </c>
      <c r="U122" s="1">
        <f t="shared" si="74"/>
        <v>0.29036546680422393</v>
      </c>
      <c r="V122" s="1">
        <f t="shared" si="74"/>
        <v>0.29104961345848318</v>
      </c>
      <c r="W122" s="1">
        <f t="shared" si="74"/>
        <v>0.29173988274450008</v>
      </c>
      <c r="X122" s="1">
        <f t="shared" si="74"/>
        <v>0.29243625234970699</v>
      </c>
      <c r="Y122" s="1">
        <f t="shared" si="74"/>
        <v>0.29313869970519929</v>
      </c>
      <c r="Z122" s="1">
        <f t="shared" si="74"/>
        <v>0.29384720198769843</v>
      </c>
    </row>
    <row r="123" spans="1:26">
      <c r="B123" s="1" t="s">
        <v>79</v>
      </c>
      <c r="D123" s="1">
        <f t="shared" si="75"/>
        <v>0</v>
      </c>
      <c r="E123" s="1">
        <f t="shared" si="74"/>
        <v>0</v>
      </c>
      <c r="F123" s="1">
        <f t="shared" si="74"/>
        <v>0</v>
      </c>
      <c r="G123" s="1">
        <f t="shared" si="74"/>
        <v>0</v>
      </c>
      <c r="H123" s="1">
        <f t="shared" si="74"/>
        <v>0</v>
      </c>
      <c r="I123" s="1">
        <f t="shared" si="74"/>
        <v>0</v>
      </c>
      <c r="J123" s="1">
        <f t="shared" si="74"/>
        <v>0</v>
      </c>
      <c r="K123" s="1">
        <f t="shared" si="74"/>
        <v>0</v>
      </c>
      <c r="L123" s="1">
        <f t="shared" si="74"/>
        <v>0</v>
      </c>
      <c r="M123" s="1">
        <f t="shared" si="74"/>
        <v>0</v>
      </c>
      <c r="N123" s="1">
        <f t="shared" si="74"/>
        <v>0</v>
      </c>
      <c r="O123" s="1">
        <f t="shared" si="74"/>
        <v>0</v>
      </c>
      <c r="P123" s="1">
        <f t="shared" si="74"/>
        <v>0</v>
      </c>
      <c r="Q123" s="1">
        <f t="shared" si="74"/>
        <v>0</v>
      </c>
      <c r="R123" s="1">
        <f t="shared" si="74"/>
        <v>0</v>
      </c>
      <c r="S123" s="1">
        <f t="shared" si="74"/>
        <v>0</v>
      </c>
      <c r="T123" s="1">
        <f t="shared" si="74"/>
        <v>0</v>
      </c>
      <c r="U123" s="1">
        <f t="shared" si="74"/>
        <v>0</v>
      </c>
      <c r="V123" s="1">
        <f t="shared" si="74"/>
        <v>0</v>
      </c>
      <c r="W123" s="1">
        <f t="shared" si="74"/>
        <v>0</v>
      </c>
      <c r="X123" s="1">
        <f t="shared" si="74"/>
        <v>0</v>
      </c>
      <c r="Y123" s="1">
        <f t="shared" si="74"/>
        <v>0</v>
      </c>
      <c r="Z123" s="1">
        <f t="shared" si="74"/>
        <v>0</v>
      </c>
    </row>
    <row r="124" spans="1:26">
      <c r="B124" s="1" t="s">
        <v>80</v>
      </c>
      <c r="D124" s="1">
        <f t="shared" si="75"/>
        <v>0</v>
      </c>
      <c r="E124" s="1">
        <f t="shared" si="74"/>
        <v>0</v>
      </c>
      <c r="F124" s="1">
        <f t="shared" si="74"/>
        <v>0</v>
      </c>
      <c r="G124" s="1">
        <f t="shared" si="74"/>
        <v>0</v>
      </c>
      <c r="H124" s="1">
        <f t="shared" si="74"/>
        <v>0</v>
      </c>
      <c r="I124" s="1">
        <f t="shared" si="74"/>
        <v>0</v>
      </c>
      <c r="J124" s="1">
        <f t="shared" si="74"/>
        <v>0</v>
      </c>
      <c r="K124" s="1">
        <f t="shared" si="74"/>
        <v>0</v>
      </c>
      <c r="L124" s="1">
        <f t="shared" si="74"/>
        <v>0</v>
      </c>
      <c r="M124" s="1">
        <f t="shared" si="74"/>
        <v>0</v>
      </c>
      <c r="N124" s="1">
        <f t="shared" si="74"/>
        <v>0</v>
      </c>
      <c r="O124" s="1">
        <f t="shared" si="74"/>
        <v>0</v>
      </c>
      <c r="P124" s="1">
        <f t="shared" si="74"/>
        <v>0</v>
      </c>
      <c r="Q124" s="1">
        <f t="shared" si="74"/>
        <v>0</v>
      </c>
      <c r="R124" s="1">
        <f t="shared" si="74"/>
        <v>0</v>
      </c>
      <c r="S124" s="1">
        <f t="shared" si="74"/>
        <v>0</v>
      </c>
      <c r="T124" s="1">
        <f t="shared" si="74"/>
        <v>0</v>
      </c>
      <c r="U124" s="1">
        <f t="shared" si="74"/>
        <v>0</v>
      </c>
      <c r="V124" s="1">
        <f t="shared" si="74"/>
        <v>0</v>
      </c>
      <c r="W124" s="1">
        <f t="shared" si="74"/>
        <v>0</v>
      </c>
      <c r="X124" s="1">
        <f t="shared" si="74"/>
        <v>0</v>
      </c>
      <c r="Y124" s="1">
        <f t="shared" si="74"/>
        <v>0</v>
      </c>
      <c r="Z124" s="1">
        <f t="shared" si="74"/>
        <v>0</v>
      </c>
    </row>
    <row r="125" spans="1:26">
      <c r="B125" s="1" t="s">
        <v>81</v>
      </c>
      <c r="D125" s="1">
        <f t="shared" si="75"/>
        <v>0.35400241164027774</v>
      </c>
      <c r="E125" s="1">
        <f t="shared" si="74"/>
        <v>0.35124111279996173</v>
      </c>
      <c r="F125" s="1">
        <f t="shared" si="74"/>
        <v>0.34800755697491381</v>
      </c>
      <c r="G125" s="1">
        <f t="shared" si="74"/>
        <v>0.3447777349883171</v>
      </c>
      <c r="H125" s="1">
        <f t="shared" si="74"/>
        <v>0.34155381983654787</v>
      </c>
      <c r="I125" s="1">
        <f t="shared" si="74"/>
        <v>0.33833621068007302</v>
      </c>
      <c r="J125" s="1">
        <f t="shared" si="74"/>
        <v>0.33512530472626412</v>
      </c>
      <c r="K125" s="1">
        <f t="shared" si="74"/>
        <v>0.33192149701336326</v>
      </c>
      <c r="L125" s="1">
        <f t="shared" si="74"/>
        <v>0.32872518019635016</v>
      </c>
      <c r="M125" s="1">
        <f t="shared" si="74"/>
        <v>0.32553674433496399</v>
      </c>
      <c r="N125" s="1">
        <f t="shared" si="74"/>
        <v>0.32235657668412071</v>
      </c>
      <c r="O125" s="1">
        <f t="shared" si="74"/>
        <v>0.31918506148696973</v>
      </c>
      <c r="P125" s="1">
        <f t="shared" si="74"/>
        <v>0.31602257977082393</v>
      </c>
      <c r="Q125" s="1">
        <f t="shared" si="74"/>
        <v>0.31286950914619543</v>
      </c>
      <c r="R125" s="1">
        <f t="shared" si="74"/>
        <v>0.30972622360916241</v>
      </c>
      <c r="S125" s="1">
        <f t="shared" si="74"/>
        <v>0.30659309334728646</v>
      </c>
      <c r="T125" s="1">
        <f t="shared" si="74"/>
        <v>0.30347048454929376</v>
      </c>
      <c r="U125" s="1">
        <f t="shared" si="74"/>
        <v>0.3003587592187269</v>
      </c>
      <c r="V125" s="1">
        <f t="shared" si="74"/>
        <v>0.29725827499176682</v>
      </c>
      <c r="W125" s="1">
        <f t="shared" si="74"/>
        <v>0.29416938495941586</v>
      </c>
      <c r="X125" s="1">
        <f t="shared" si="74"/>
        <v>0.29109243749422786</v>
      </c>
      <c r="Y125" s="1">
        <f t="shared" si="74"/>
        <v>0.28802777608175956</v>
      </c>
      <c r="Z125" s="1">
        <f t="shared" si="74"/>
        <v>0.28497573915691099</v>
      </c>
    </row>
    <row r="128" spans="1:26">
      <c r="A128" s="1" t="s">
        <v>13</v>
      </c>
      <c r="B128" s="1" t="s">
        <v>77</v>
      </c>
      <c r="D128" s="1">
        <f>IFERROR(D105/(D96+D105+D112),0)</f>
        <v>0</v>
      </c>
      <c r="E128" s="1">
        <f t="shared" ref="E128:Z133" si="76">IFERROR(E105/(E96+E105+E112),0)</f>
        <v>0</v>
      </c>
      <c r="F128" s="1">
        <f t="shared" si="76"/>
        <v>0</v>
      </c>
      <c r="G128" s="1">
        <f t="shared" si="76"/>
        <v>0</v>
      </c>
      <c r="H128" s="1">
        <f t="shared" si="76"/>
        <v>0</v>
      </c>
      <c r="I128" s="1">
        <f t="shared" si="76"/>
        <v>0</v>
      </c>
      <c r="J128" s="1">
        <f t="shared" si="76"/>
        <v>0</v>
      </c>
      <c r="K128" s="1">
        <f t="shared" si="76"/>
        <v>0</v>
      </c>
      <c r="L128" s="1">
        <f t="shared" si="76"/>
        <v>0</v>
      </c>
      <c r="M128" s="1">
        <f t="shared" si="76"/>
        <v>0</v>
      </c>
      <c r="N128" s="1">
        <f t="shared" si="76"/>
        <v>0</v>
      </c>
      <c r="O128" s="1">
        <f t="shared" si="76"/>
        <v>0</v>
      </c>
      <c r="P128" s="1">
        <f t="shared" si="76"/>
        <v>0</v>
      </c>
      <c r="Q128" s="1">
        <f t="shared" si="76"/>
        <v>0</v>
      </c>
      <c r="R128" s="1">
        <f t="shared" si="76"/>
        <v>0</v>
      </c>
      <c r="S128" s="1">
        <f t="shared" si="76"/>
        <v>0</v>
      </c>
      <c r="T128" s="1">
        <f t="shared" si="76"/>
        <v>0</v>
      </c>
      <c r="U128" s="1">
        <f t="shared" si="76"/>
        <v>0</v>
      </c>
      <c r="V128" s="1">
        <f t="shared" si="76"/>
        <v>0</v>
      </c>
      <c r="W128" s="1">
        <f t="shared" si="76"/>
        <v>0</v>
      </c>
      <c r="X128" s="1">
        <f t="shared" si="76"/>
        <v>0</v>
      </c>
      <c r="Y128" s="1">
        <f t="shared" si="76"/>
        <v>0</v>
      </c>
      <c r="Z128" s="1">
        <f t="shared" si="76"/>
        <v>0</v>
      </c>
    </row>
    <row r="129" spans="1:26">
      <c r="B129" s="1" t="s">
        <v>117</v>
      </c>
      <c r="D129" s="1">
        <f t="shared" ref="D129:S133" si="77">IFERROR(D106/(D97+D106+D113),0)</f>
        <v>0</v>
      </c>
      <c r="E129" s="1">
        <f t="shared" si="77"/>
        <v>0</v>
      </c>
      <c r="F129" s="1">
        <f t="shared" si="77"/>
        <v>0</v>
      </c>
      <c r="G129" s="1">
        <f t="shared" si="77"/>
        <v>0</v>
      </c>
      <c r="H129" s="1">
        <f t="shared" si="77"/>
        <v>0</v>
      </c>
      <c r="I129" s="1">
        <f t="shared" si="77"/>
        <v>0</v>
      </c>
      <c r="J129" s="1">
        <f t="shared" si="77"/>
        <v>0</v>
      </c>
      <c r="K129" s="1">
        <f t="shared" si="77"/>
        <v>0</v>
      </c>
      <c r="L129" s="1">
        <f t="shared" si="77"/>
        <v>0</v>
      </c>
      <c r="M129" s="1">
        <f t="shared" si="77"/>
        <v>0</v>
      </c>
      <c r="N129" s="1">
        <f t="shared" si="77"/>
        <v>0</v>
      </c>
      <c r="O129" s="1">
        <f t="shared" si="77"/>
        <v>0</v>
      </c>
      <c r="P129" s="1">
        <f t="shared" si="77"/>
        <v>0</v>
      </c>
      <c r="Q129" s="1">
        <f t="shared" si="77"/>
        <v>0</v>
      </c>
      <c r="R129" s="1">
        <f t="shared" si="77"/>
        <v>0</v>
      </c>
      <c r="S129" s="1">
        <f t="shared" si="77"/>
        <v>0</v>
      </c>
      <c r="T129" s="1">
        <f t="shared" si="76"/>
        <v>0</v>
      </c>
      <c r="U129" s="1">
        <f t="shared" si="76"/>
        <v>0</v>
      </c>
      <c r="V129" s="1">
        <f t="shared" si="76"/>
        <v>0</v>
      </c>
      <c r="W129" s="1">
        <f t="shared" si="76"/>
        <v>0</v>
      </c>
      <c r="X129" s="1">
        <f t="shared" si="76"/>
        <v>0</v>
      </c>
      <c r="Y129" s="1">
        <f t="shared" si="76"/>
        <v>0</v>
      </c>
      <c r="Z129" s="1">
        <f t="shared" si="76"/>
        <v>0</v>
      </c>
    </row>
    <row r="130" spans="1:26">
      <c r="B130" s="1" t="s">
        <v>78</v>
      </c>
      <c r="D130" s="1">
        <f t="shared" si="77"/>
        <v>0.19621189386443538</v>
      </c>
      <c r="E130" s="1">
        <f t="shared" si="76"/>
        <v>0.19542194016449671</v>
      </c>
      <c r="F130" s="1">
        <f t="shared" si="76"/>
        <v>0.19468498308853083</v>
      </c>
      <c r="G130" s="1">
        <f t="shared" si="76"/>
        <v>0.19358916211702146</v>
      </c>
      <c r="H130" s="1">
        <f t="shared" si="76"/>
        <v>0.19253906063694032</v>
      </c>
      <c r="I130" s="1">
        <f t="shared" si="76"/>
        <v>0.19148749148064878</v>
      </c>
      <c r="J130" s="1">
        <f t="shared" si="76"/>
        <v>0.19043452533573416</v>
      </c>
      <c r="K130" s="1">
        <f t="shared" si="76"/>
        <v>0.18977983332378123</v>
      </c>
      <c r="L130" s="1">
        <f t="shared" si="76"/>
        <v>0.18912480276370935</v>
      </c>
      <c r="M130" s="1">
        <f t="shared" si="76"/>
        <v>0.18846945377918242</v>
      </c>
      <c r="N130" s="1">
        <f t="shared" si="76"/>
        <v>0.18781380646482199</v>
      </c>
      <c r="O130" s="1">
        <f t="shared" si="76"/>
        <v>0.18715788088460514</v>
      </c>
      <c r="P130" s="1">
        <f t="shared" si="76"/>
        <v>0.18650169707026931</v>
      </c>
      <c r="Q130" s="1">
        <f t="shared" si="76"/>
        <v>0.18584527501972328</v>
      </c>
      <c r="R130" s="1">
        <f t="shared" si="76"/>
        <v>0.18518863469546629</v>
      </c>
      <c r="S130" s="1">
        <f t="shared" si="76"/>
        <v>0.18453179602301409</v>
      </c>
      <c r="T130" s="1">
        <f t="shared" si="76"/>
        <v>0.18387477888933298</v>
      </c>
      <c r="U130" s="1">
        <f t="shared" si="76"/>
        <v>0.1832176031412816</v>
      </c>
      <c r="V130" s="1">
        <f t="shared" si="76"/>
        <v>0.1825602885840614</v>
      </c>
      <c r="W130" s="1">
        <f t="shared" si="76"/>
        <v>0.18190285497967437</v>
      </c>
      <c r="X130" s="1">
        <f t="shared" si="76"/>
        <v>0.18124532204539148</v>
      </c>
      <c r="Y130" s="1">
        <f t="shared" si="76"/>
        <v>0.18058770945222755</v>
      </c>
      <c r="Z130" s="1">
        <f t="shared" si="76"/>
        <v>0.1799300368234274</v>
      </c>
    </row>
    <row r="131" spans="1:26">
      <c r="B131" s="1" t="s">
        <v>79</v>
      </c>
      <c r="D131" s="1">
        <f t="shared" si="77"/>
        <v>0</v>
      </c>
      <c r="E131" s="1">
        <f t="shared" si="76"/>
        <v>0</v>
      </c>
      <c r="F131" s="1">
        <f t="shared" si="76"/>
        <v>0</v>
      </c>
      <c r="G131" s="1">
        <f t="shared" si="76"/>
        <v>0</v>
      </c>
      <c r="H131" s="1">
        <f t="shared" si="76"/>
        <v>0</v>
      </c>
      <c r="I131" s="1">
        <f t="shared" si="76"/>
        <v>0</v>
      </c>
      <c r="J131" s="1">
        <f t="shared" si="76"/>
        <v>0</v>
      </c>
      <c r="K131" s="1">
        <f t="shared" si="76"/>
        <v>0</v>
      </c>
      <c r="L131" s="1">
        <f t="shared" si="76"/>
        <v>0</v>
      </c>
      <c r="M131" s="1">
        <f t="shared" si="76"/>
        <v>0</v>
      </c>
      <c r="N131" s="1">
        <f t="shared" si="76"/>
        <v>0</v>
      </c>
      <c r="O131" s="1">
        <f t="shared" si="76"/>
        <v>0</v>
      </c>
      <c r="P131" s="1">
        <f t="shared" si="76"/>
        <v>0</v>
      </c>
      <c r="Q131" s="1">
        <f t="shared" si="76"/>
        <v>0</v>
      </c>
      <c r="R131" s="1">
        <f t="shared" si="76"/>
        <v>0</v>
      </c>
      <c r="S131" s="1">
        <f t="shared" si="76"/>
        <v>0</v>
      </c>
      <c r="T131" s="1">
        <f t="shared" si="76"/>
        <v>0</v>
      </c>
      <c r="U131" s="1">
        <f t="shared" si="76"/>
        <v>0</v>
      </c>
      <c r="V131" s="1">
        <f t="shared" si="76"/>
        <v>0</v>
      </c>
      <c r="W131" s="1">
        <f t="shared" si="76"/>
        <v>0</v>
      </c>
      <c r="X131" s="1">
        <f t="shared" si="76"/>
        <v>0</v>
      </c>
      <c r="Y131" s="1">
        <f t="shared" si="76"/>
        <v>0</v>
      </c>
      <c r="Z131" s="1">
        <f t="shared" si="76"/>
        <v>0</v>
      </c>
    </row>
    <row r="132" spans="1:26">
      <c r="B132" s="1" t="s">
        <v>80</v>
      </c>
      <c r="D132" s="1">
        <f t="shared" si="77"/>
        <v>0</v>
      </c>
      <c r="E132" s="1">
        <f t="shared" si="76"/>
        <v>0</v>
      </c>
      <c r="F132" s="1">
        <f t="shared" si="76"/>
        <v>0</v>
      </c>
      <c r="G132" s="1">
        <f t="shared" si="76"/>
        <v>0</v>
      </c>
      <c r="H132" s="1">
        <f t="shared" si="76"/>
        <v>0</v>
      </c>
      <c r="I132" s="1">
        <f t="shared" si="76"/>
        <v>0</v>
      </c>
      <c r="J132" s="1">
        <f t="shared" si="76"/>
        <v>0</v>
      </c>
      <c r="K132" s="1">
        <f t="shared" si="76"/>
        <v>0</v>
      </c>
      <c r="L132" s="1">
        <f t="shared" si="76"/>
        <v>0</v>
      </c>
      <c r="M132" s="1">
        <f t="shared" si="76"/>
        <v>0</v>
      </c>
      <c r="N132" s="1">
        <f t="shared" si="76"/>
        <v>0</v>
      </c>
      <c r="O132" s="1">
        <f t="shared" si="76"/>
        <v>0</v>
      </c>
      <c r="P132" s="1">
        <f t="shared" si="76"/>
        <v>0</v>
      </c>
      <c r="Q132" s="1">
        <f t="shared" si="76"/>
        <v>0</v>
      </c>
      <c r="R132" s="1">
        <f t="shared" si="76"/>
        <v>0</v>
      </c>
      <c r="S132" s="1">
        <f t="shared" si="76"/>
        <v>0</v>
      </c>
      <c r="T132" s="1">
        <f t="shared" si="76"/>
        <v>0</v>
      </c>
      <c r="U132" s="1">
        <f t="shared" si="76"/>
        <v>0</v>
      </c>
      <c r="V132" s="1">
        <f t="shared" si="76"/>
        <v>0</v>
      </c>
      <c r="W132" s="1">
        <f t="shared" si="76"/>
        <v>0</v>
      </c>
      <c r="X132" s="1">
        <f t="shared" si="76"/>
        <v>0</v>
      </c>
      <c r="Y132" s="1">
        <f t="shared" si="76"/>
        <v>0</v>
      </c>
      <c r="Z132" s="1">
        <f t="shared" si="76"/>
        <v>0</v>
      </c>
    </row>
    <row r="133" spans="1:26">
      <c r="B133" s="1" t="s">
        <v>81</v>
      </c>
      <c r="D133" s="1">
        <f t="shared" si="77"/>
        <v>0.17713689088879067</v>
      </c>
      <c r="E133" s="1">
        <f t="shared" si="76"/>
        <v>0.17642166857898672</v>
      </c>
      <c r="F133" s="1">
        <f t="shared" si="76"/>
        <v>0.17523373086937727</v>
      </c>
      <c r="G133" s="1">
        <f t="shared" si="76"/>
        <v>0.17433022625495381</v>
      </c>
      <c r="H133" s="1">
        <f t="shared" si="76"/>
        <v>0.17341915950843326</v>
      </c>
      <c r="I133" s="1">
        <f t="shared" si="76"/>
        <v>0.17250069932051443</v>
      </c>
      <c r="J133" s="1">
        <f t="shared" si="76"/>
        <v>0.17157501666440605</v>
      </c>
      <c r="K133" s="1">
        <f t="shared" si="76"/>
        <v>0.17064228469915527</v>
      </c>
      <c r="L133" s="1">
        <f t="shared" si="76"/>
        <v>0.16970267867121938</v>
      </c>
      <c r="M133" s="1">
        <f t="shared" si="76"/>
        <v>0.16875637581439931</v>
      </c>
      <c r="N133" s="1">
        <f t="shared" si="76"/>
        <v>0.16780355524825277</v>
      </c>
      <c r="O133" s="1">
        <f t="shared" si="76"/>
        <v>0.16684439787510891</v>
      </c>
      <c r="P133" s="1">
        <f t="shared" si="76"/>
        <v>0.16587908627580716</v>
      </c>
      <c r="Q133" s="1">
        <f t="shared" si="76"/>
        <v>0.16490780460428639</v>
      </c>
      <c r="R133" s="1">
        <f t="shared" si="76"/>
        <v>0.16393073848114864</v>
      </c>
      <c r="S133" s="1">
        <f t="shared" si="76"/>
        <v>0.16294807488632712</v>
      </c>
      <c r="T133" s="1">
        <f t="shared" si="76"/>
        <v>0.16196000205098512</v>
      </c>
      <c r="U133" s="1">
        <f t="shared" si="76"/>
        <v>0.16096670934877627</v>
      </c>
      <c r="V133" s="1">
        <f t="shared" si="76"/>
        <v>0.15996838718659401</v>
      </c>
      <c r="W133" s="1">
        <f t="shared" si="76"/>
        <v>0.1589652268949413</v>
      </c>
      <c r="X133" s="1">
        <f t="shared" si="76"/>
        <v>0.15795742061804888</v>
      </c>
      <c r="Y133" s="1">
        <f t="shared" si="76"/>
        <v>0.1569451612038715</v>
      </c>
      <c r="Z133" s="1">
        <f t="shared" si="76"/>
        <v>0.15592864209409071</v>
      </c>
    </row>
    <row r="136" spans="1:26">
      <c r="A136" s="1" t="s">
        <v>9</v>
      </c>
      <c r="B136" s="1" t="s">
        <v>77</v>
      </c>
      <c r="D136" s="1">
        <f>IFERROR(D112/(D96+D105+D112),0)</f>
        <v>1</v>
      </c>
      <c r="E136" s="1">
        <f t="shared" ref="E136:Z141" si="78">IFERROR(E112/(E96+E105+E112),0)</f>
        <v>1</v>
      </c>
      <c r="F136" s="1">
        <f t="shared" si="78"/>
        <v>1</v>
      </c>
      <c r="G136" s="1">
        <f t="shared" si="78"/>
        <v>1</v>
      </c>
      <c r="H136" s="1">
        <f t="shared" si="78"/>
        <v>1</v>
      </c>
      <c r="I136" s="1">
        <f t="shared" si="78"/>
        <v>1</v>
      </c>
      <c r="J136" s="1">
        <f t="shared" si="78"/>
        <v>1</v>
      </c>
      <c r="K136" s="1">
        <f t="shared" si="78"/>
        <v>1</v>
      </c>
      <c r="L136" s="1">
        <f t="shared" si="78"/>
        <v>1</v>
      </c>
      <c r="M136" s="1">
        <f t="shared" si="78"/>
        <v>1</v>
      </c>
      <c r="N136" s="1">
        <f t="shared" si="78"/>
        <v>1</v>
      </c>
      <c r="O136" s="1">
        <f t="shared" si="78"/>
        <v>1</v>
      </c>
      <c r="P136" s="1">
        <f t="shared" si="78"/>
        <v>1</v>
      </c>
      <c r="Q136" s="1">
        <f t="shared" si="78"/>
        <v>1</v>
      </c>
      <c r="R136" s="1">
        <f t="shared" si="78"/>
        <v>1</v>
      </c>
      <c r="S136" s="1">
        <f t="shared" si="78"/>
        <v>1</v>
      </c>
      <c r="T136" s="1">
        <f t="shared" si="78"/>
        <v>1</v>
      </c>
      <c r="U136" s="1">
        <f t="shared" si="78"/>
        <v>1</v>
      </c>
      <c r="V136" s="1">
        <f t="shared" si="78"/>
        <v>1</v>
      </c>
      <c r="W136" s="1">
        <f t="shared" si="78"/>
        <v>1</v>
      </c>
      <c r="X136" s="1">
        <f t="shared" si="78"/>
        <v>1</v>
      </c>
      <c r="Y136" s="1">
        <f t="shared" si="78"/>
        <v>1</v>
      </c>
      <c r="Z136" s="1">
        <f t="shared" si="78"/>
        <v>1</v>
      </c>
    </row>
    <row r="137" spans="1:26">
      <c r="B137" s="1" t="s">
        <v>117</v>
      </c>
      <c r="D137" s="1">
        <f t="shared" ref="D137:S141" si="79">IFERROR(D113/(D97+D106+D113),0)</f>
        <v>0</v>
      </c>
      <c r="E137" s="1">
        <f t="shared" si="79"/>
        <v>0</v>
      </c>
      <c r="F137" s="1">
        <f t="shared" si="79"/>
        <v>0</v>
      </c>
      <c r="G137" s="1">
        <f t="shared" si="79"/>
        <v>0</v>
      </c>
      <c r="H137" s="1">
        <f t="shared" si="79"/>
        <v>0</v>
      </c>
      <c r="I137" s="1">
        <f t="shared" si="79"/>
        <v>0</v>
      </c>
      <c r="J137" s="1">
        <f t="shared" si="79"/>
        <v>0</v>
      </c>
      <c r="K137" s="1">
        <f t="shared" si="79"/>
        <v>0</v>
      </c>
      <c r="L137" s="1">
        <f t="shared" si="79"/>
        <v>0</v>
      </c>
      <c r="M137" s="1">
        <f t="shared" si="79"/>
        <v>0</v>
      </c>
      <c r="N137" s="1">
        <f t="shared" si="79"/>
        <v>0</v>
      </c>
      <c r="O137" s="1">
        <f t="shared" si="79"/>
        <v>0</v>
      </c>
      <c r="P137" s="1">
        <f t="shared" si="79"/>
        <v>0</v>
      </c>
      <c r="Q137" s="1">
        <f t="shared" si="79"/>
        <v>0</v>
      </c>
      <c r="R137" s="1">
        <f t="shared" si="79"/>
        <v>0</v>
      </c>
      <c r="S137" s="1">
        <f t="shared" si="79"/>
        <v>0</v>
      </c>
      <c r="T137" s="1">
        <f t="shared" si="78"/>
        <v>0</v>
      </c>
      <c r="U137" s="1">
        <f t="shared" si="78"/>
        <v>0</v>
      </c>
      <c r="V137" s="1">
        <f t="shared" si="78"/>
        <v>0</v>
      </c>
      <c r="W137" s="1">
        <f t="shared" si="78"/>
        <v>0</v>
      </c>
      <c r="X137" s="1">
        <f t="shared" si="78"/>
        <v>0</v>
      </c>
      <c r="Y137" s="1">
        <f t="shared" si="78"/>
        <v>0</v>
      </c>
      <c r="Z137" s="1">
        <f t="shared" si="78"/>
        <v>0</v>
      </c>
    </row>
    <row r="138" spans="1:26">
      <c r="B138" s="1" t="s">
        <v>78</v>
      </c>
      <c r="D138" s="1">
        <f t="shared" si="79"/>
        <v>0.52481023318602482</v>
      </c>
      <c r="E138" s="1">
        <f t="shared" si="78"/>
        <v>0.52433878104288389</v>
      </c>
      <c r="F138" s="1">
        <f t="shared" si="78"/>
        <v>0.52356041505857076</v>
      </c>
      <c r="G138" s="1">
        <f t="shared" si="78"/>
        <v>0.52415606696800798</v>
      </c>
      <c r="H138" s="1">
        <f t="shared" si="78"/>
        <v>0.52487733292937622</v>
      </c>
      <c r="I138" s="1">
        <f t="shared" si="78"/>
        <v>0.52559711610068305</v>
      </c>
      <c r="J138" s="1">
        <f t="shared" si="78"/>
        <v>0.52631540824181655</v>
      </c>
      <c r="K138" s="1">
        <f t="shared" si="78"/>
        <v>0.52635469998098794</v>
      </c>
      <c r="L138" s="1">
        <f t="shared" si="78"/>
        <v>0.52638797965117923</v>
      </c>
      <c r="M138" s="1">
        <f t="shared" si="78"/>
        <v>0.52641524649971161</v>
      </c>
      <c r="N138" s="1">
        <f t="shared" si="78"/>
        <v>0.5264365000790906</v>
      </c>
      <c r="O138" s="1">
        <f t="shared" si="78"/>
        <v>0.52645174024694819</v>
      </c>
      <c r="P138" s="1">
        <f t="shared" si="78"/>
        <v>0.52646096716594992</v>
      </c>
      <c r="Q138" s="1">
        <f t="shared" si="78"/>
        <v>0.52646418130366546</v>
      </c>
      <c r="R138" s="1">
        <f t="shared" si="78"/>
        <v>0.52646138343240423</v>
      </c>
      <c r="S138" s="1">
        <f t="shared" si="78"/>
        <v>0.5264525746290154</v>
      </c>
      <c r="T138" s="1">
        <f t="shared" si="78"/>
        <v>0.52643775627465084</v>
      </c>
      <c r="U138" s="1">
        <f t="shared" si="78"/>
        <v>0.52641693005449441</v>
      </c>
      <c r="V138" s="1">
        <f t="shared" si="78"/>
        <v>0.52639009795745539</v>
      </c>
      <c r="W138" s="1">
        <f t="shared" si="78"/>
        <v>0.52635726227582558</v>
      </c>
      <c r="X138" s="1">
        <f t="shared" si="78"/>
        <v>0.5263184256049015</v>
      </c>
      <c r="Y138" s="1">
        <f t="shared" si="78"/>
        <v>0.52627359084257308</v>
      </c>
      <c r="Z138" s="1">
        <f t="shared" si="78"/>
        <v>0.52622276118887412</v>
      </c>
    </row>
    <row r="139" spans="1:26">
      <c r="B139" s="1" t="s">
        <v>79</v>
      </c>
      <c r="D139" s="1">
        <f t="shared" si="79"/>
        <v>1</v>
      </c>
      <c r="E139" s="1">
        <f t="shared" si="78"/>
        <v>1</v>
      </c>
      <c r="F139" s="1">
        <f t="shared" si="78"/>
        <v>1</v>
      </c>
      <c r="G139" s="1">
        <f t="shared" si="78"/>
        <v>1</v>
      </c>
      <c r="H139" s="1">
        <f t="shared" si="78"/>
        <v>1</v>
      </c>
      <c r="I139" s="1">
        <f t="shared" si="78"/>
        <v>1</v>
      </c>
      <c r="J139" s="1">
        <f t="shared" si="78"/>
        <v>1</v>
      </c>
      <c r="K139" s="1">
        <f t="shared" si="78"/>
        <v>1</v>
      </c>
      <c r="L139" s="1">
        <f t="shared" si="78"/>
        <v>1</v>
      </c>
      <c r="M139" s="1">
        <f t="shared" si="78"/>
        <v>1</v>
      </c>
      <c r="N139" s="1">
        <f t="shared" si="78"/>
        <v>1</v>
      </c>
      <c r="O139" s="1">
        <f t="shared" si="78"/>
        <v>1</v>
      </c>
      <c r="P139" s="1">
        <f t="shared" si="78"/>
        <v>1</v>
      </c>
      <c r="Q139" s="1">
        <f t="shared" si="78"/>
        <v>1</v>
      </c>
      <c r="R139" s="1">
        <f t="shared" si="78"/>
        <v>1</v>
      </c>
      <c r="S139" s="1">
        <f t="shared" si="78"/>
        <v>1</v>
      </c>
      <c r="T139" s="1">
        <f t="shared" si="78"/>
        <v>1</v>
      </c>
      <c r="U139" s="1">
        <f t="shared" si="78"/>
        <v>1</v>
      </c>
      <c r="V139" s="1">
        <f t="shared" si="78"/>
        <v>1</v>
      </c>
      <c r="W139" s="1">
        <f t="shared" si="78"/>
        <v>1</v>
      </c>
      <c r="X139" s="1">
        <f t="shared" si="78"/>
        <v>1</v>
      </c>
      <c r="Y139" s="1">
        <f t="shared" si="78"/>
        <v>1</v>
      </c>
      <c r="Z139" s="1">
        <f t="shared" si="78"/>
        <v>1</v>
      </c>
    </row>
    <row r="140" spans="1:26">
      <c r="B140" s="1" t="s">
        <v>80</v>
      </c>
      <c r="D140" s="1">
        <f t="shared" si="79"/>
        <v>1</v>
      </c>
      <c r="E140" s="1">
        <f t="shared" si="78"/>
        <v>1</v>
      </c>
      <c r="F140" s="1">
        <f t="shared" si="78"/>
        <v>1</v>
      </c>
      <c r="G140" s="1">
        <f t="shared" si="78"/>
        <v>1</v>
      </c>
      <c r="H140" s="1">
        <f t="shared" si="78"/>
        <v>1</v>
      </c>
      <c r="I140" s="1">
        <f t="shared" si="78"/>
        <v>1</v>
      </c>
      <c r="J140" s="1">
        <f t="shared" si="78"/>
        <v>1</v>
      </c>
      <c r="K140" s="1">
        <f t="shared" si="78"/>
        <v>1</v>
      </c>
      <c r="L140" s="1">
        <f t="shared" si="78"/>
        <v>1</v>
      </c>
      <c r="M140" s="1">
        <f t="shared" si="78"/>
        <v>1</v>
      </c>
      <c r="N140" s="1">
        <f t="shared" si="78"/>
        <v>1</v>
      </c>
      <c r="O140" s="1">
        <f t="shared" si="78"/>
        <v>1</v>
      </c>
      <c r="P140" s="1">
        <f t="shared" si="78"/>
        <v>1</v>
      </c>
      <c r="Q140" s="1">
        <f t="shared" si="78"/>
        <v>1</v>
      </c>
      <c r="R140" s="1">
        <f t="shared" si="78"/>
        <v>1</v>
      </c>
      <c r="S140" s="1">
        <f t="shared" si="78"/>
        <v>1</v>
      </c>
      <c r="T140" s="1">
        <f t="shared" si="78"/>
        <v>1</v>
      </c>
      <c r="U140" s="1">
        <f t="shared" si="78"/>
        <v>1</v>
      </c>
      <c r="V140" s="1">
        <f t="shared" si="78"/>
        <v>1</v>
      </c>
      <c r="W140" s="1">
        <f t="shared" si="78"/>
        <v>1</v>
      </c>
      <c r="X140" s="1">
        <f t="shared" si="78"/>
        <v>1</v>
      </c>
      <c r="Y140" s="1">
        <f t="shared" si="78"/>
        <v>1</v>
      </c>
      <c r="Z140" s="1">
        <f t="shared" si="78"/>
        <v>1</v>
      </c>
    </row>
    <row r="141" spans="1:26">
      <c r="B141" s="1" t="s">
        <v>81</v>
      </c>
      <c r="D141" s="1">
        <f t="shared" si="79"/>
        <v>0.46886069747093168</v>
      </c>
      <c r="E141" s="1">
        <f t="shared" si="78"/>
        <v>0.4723372186210516</v>
      </c>
      <c r="F141" s="1">
        <f t="shared" si="78"/>
        <v>0.47675871215570892</v>
      </c>
      <c r="G141" s="1">
        <f t="shared" si="78"/>
        <v>0.48089203875672903</v>
      </c>
      <c r="H141" s="1">
        <f t="shared" si="78"/>
        <v>0.48502702065501874</v>
      </c>
      <c r="I141" s="1">
        <f t="shared" si="78"/>
        <v>0.48916308999941255</v>
      </c>
      <c r="J141" s="1">
        <f t="shared" si="78"/>
        <v>0.49329967860932983</v>
      </c>
      <c r="K141" s="1">
        <f t="shared" si="78"/>
        <v>0.49743621828748152</v>
      </c>
      <c r="L141" s="1">
        <f t="shared" si="78"/>
        <v>0.50157214113243054</v>
      </c>
      <c r="M141" s="1">
        <f t="shared" si="78"/>
        <v>0.50570687985063667</v>
      </c>
      <c r="N141" s="1">
        <f t="shared" si="78"/>
        <v>0.5098398680676266</v>
      </c>
      <c r="O141" s="1">
        <f t="shared" si="78"/>
        <v>0.51397054063792136</v>
      </c>
      <c r="P141" s="1">
        <f t="shared" si="78"/>
        <v>0.51809833395336891</v>
      </c>
      <c r="Q141" s="1">
        <f t="shared" si="78"/>
        <v>0.52222268624951818</v>
      </c>
      <c r="R141" s="1">
        <f t="shared" si="78"/>
        <v>0.52634303790968895</v>
      </c>
      <c r="S141" s="1">
        <f t="shared" si="78"/>
        <v>0.53045883176638642</v>
      </c>
      <c r="T141" s="1">
        <f t="shared" si="78"/>
        <v>0.53456951339972125</v>
      </c>
      <c r="U141" s="1">
        <f t="shared" si="78"/>
        <v>0.53867453143249677</v>
      </c>
      <c r="V141" s="1">
        <f t="shared" si="78"/>
        <v>0.54277333782163917</v>
      </c>
      <c r="W141" s="1">
        <f t="shared" si="78"/>
        <v>0.54686538814564278</v>
      </c>
      <c r="X141" s="1">
        <f t="shared" si="78"/>
        <v>0.55095014188772318</v>
      </c>
      <c r="Y141" s="1">
        <f t="shared" si="78"/>
        <v>0.55502706271436886</v>
      </c>
      <c r="Z141" s="1">
        <f t="shared" si="78"/>
        <v>0.55909561874899827</v>
      </c>
    </row>
  </sheetData>
  <mergeCells count="1">
    <mergeCell ref="D5:H5"/>
  </mergeCell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7" tint="0.59999389629810485"/>
  </sheetPr>
  <dimension ref="A1:AR238"/>
  <sheetViews>
    <sheetView showGridLines="0" topLeftCell="V1" zoomScaleNormal="100" workbookViewId="0">
      <selection activeCell="J75" sqref="J75"/>
    </sheetView>
  </sheetViews>
  <sheetFormatPr defaultColWidth="9.140625" defaultRowHeight="15"/>
  <cols>
    <col min="1" max="1" width="4.85546875" style="4" customWidth="1"/>
    <col min="2" max="2" width="32.140625" style="4" customWidth="1"/>
    <col min="3" max="7" width="11.5703125" style="4" customWidth="1"/>
    <col min="8" max="8" width="10.140625" style="4" customWidth="1"/>
    <col min="9" max="9" width="32.140625" style="4" customWidth="1"/>
    <col min="10" max="14" width="11.5703125" style="4" customWidth="1"/>
    <col min="15" max="15" width="10.42578125" style="4" customWidth="1"/>
    <col min="16" max="16" width="28.5703125" style="4" customWidth="1"/>
    <col min="17" max="21" width="12" style="4" bestFit="1" customWidth="1"/>
    <col min="22" max="22" width="10.140625" style="4" customWidth="1"/>
    <col min="23" max="33" width="12" style="4" bestFit="1" customWidth="1"/>
    <col min="34" max="36" width="15.85546875" style="4" bestFit="1" customWidth="1"/>
    <col min="37" max="37" width="15.42578125" style="4" bestFit="1" customWidth="1"/>
    <col min="38" max="54" width="15.85546875" style="4" bestFit="1" customWidth="1"/>
    <col min="55" max="16384" width="9.140625" style="4"/>
  </cols>
  <sheetData>
    <row r="1" spans="1:44" ht="16.5">
      <c r="A1" s="5"/>
      <c r="B1" s="140" t="s">
        <v>9</v>
      </c>
      <c r="C1" s="140"/>
      <c r="D1" s="140"/>
      <c r="E1" s="140"/>
      <c r="F1" s="140"/>
      <c r="G1" s="140"/>
      <c r="H1" s="5"/>
      <c r="I1" s="139" t="s">
        <v>12</v>
      </c>
      <c r="J1" s="139"/>
      <c r="K1" s="139"/>
      <c r="L1" s="139"/>
      <c r="M1" s="139"/>
      <c r="N1" s="139"/>
      <c r="O1" s="20"/>
      <c r="P1" s="173" t="s">
        <v>13</v>
      </c>
      <c r="Q1" s="173"/>
      <c r="R1" s="173"/>
      <c r="S1" s="173"/>
      <c r="T1" s="173"/>
      <c r="U1" s="173"/>
      <c r="V1" s="20"/>
      <c r="AI1" s="20"/>
      <c r="AJ1" s="20"/>
      <c r="AK1" s="20"/>
      <c r="AL1" s="20"/>
      <c r="AM1" s="20"/>
      <c r="AN1" s="20"/>
      <c r="AO1" s="20"/>
      <c r="AP1" s="20"/>
      <c r="AQ1" s="20"/>
      <c r="AR1" s="20"/>
    </row>
    <row r="2" spans="1:44" ht="17.25">
      <c r="B2" s="50"/>
      <c r="C2" s="50"/>
      <c r="D2" s="50"/>
      <c r="E2" s="50"/>
      <c r="F2" s="50"/>
      <c r="G2" s="50"/>
      <c r="I2" s="50"/>
      <c r="J2" s="50"/>
      <c r="K2" s="50"/>
      <c r="L2" s="50"/>
      <c r="M2" s="50"/>
      <c r="N2" s="50"/>
      <c r="O2" s="50"/>
      <c r="P2" s="50"/>
      <c r="Q2" s="50"/>
      <c r="R2" s="50"/>
      <c r="S2" s="50"/>
      <c r="T2" s="50"/>
      <c r="U2" s="50"/>
      <c r="V2" s="50"/>
    </row>
    <row r="3" spans="1:44" ht="16.5">
      <c r="B3" s="66" t="s">
        <v>61</v>
      </c>
      <c r="C3" s="54">
        <f>'Overall Potential'!D$3</f>
        <v>2026</v>
      </c>
      <c r="D3" s="54">
        <f>'Overall Potential'!E$3</f>
        <v>2027</v>
      </c>
      <c r="E3" s="54">
        <f>'Overall Potential'!F$3</f>
        <v>2028</v>
      </c>
      <c r="F3" s="54">
        <f>'Overall Potential'!G$3</f>
        <v>2035</v>
      </c>
      <c r="G3" s="54">
        <f>'Overall Potential'!H$3</f>
        <v>2045</v>
      </c>
      <c r="I3" s="66" t="s">
        <v>62</v>
      </c>
      <c r="J3" s="54">
        <f>C3</f>
        <v>2026</v>
      </c>
      <c r="K3" s="54">
        <f t="shared" ref="K3:N3" si="0">D3</f>
        <v>2027</v>
      </c>
      <c r="L3" s="54">
        <f t="shared" si="0"/>
        <v>2028</v>
      </c>
      <c r="M3" s="54">
        <f t="shared" si="0"/>
        <v>2035</v>
      </c>
      <c r="N3" s="54">
        <f t="shared" si="0"/>
        <v>2045</v>
      </c>
      <c r="P3" s="66" t="s">
        <v>63</v>
      </c>
      <c r="Q3" s="54">
        <f>'Overall Potential'!D$3</f>
        <v>2026</v>
      </c>
      <c r="R3" s="54">
        <f>'Overall Potential'!E$3</f>
        <v>2027</v>
      </c>
      <c r="S3" s="54">
        <f>'Overall Potential'!F$3</f>
        <v>2028</v>
      </c>
      <c r="T3" s="54">
        <f>'Overall Potential'!G$3</f>
        <v>2035</v>
      </c>
      <c r="U3" s="54">
        <f>'Overall Potential'!H$3</f>
        <v>2045</v>
      </c>
    </row>
    <row r="4" spans="1:44" ht="16.5">
      <c r="B4" s="55" t="str">
        <f>'Overall Potential'!C9</f>
        <v>Baseline Forecast (Therms)</v>
      </c>
      <c r="C4" s="56">
        <f>'Overall Potential'!D9</f>
        <v>138895.62559094603</v>
      </c>
      <c r="D4" s="56">
        <f>'Overall Potential'!E9</f>
        <v>140570.12389216479</v>
      </c>
      <c r="E4" s="56">
        <f>'Overall Potential'!F9</f>
        <v>142265.43991745045</v>
      </c>
      <c r="F4" s="56">
        <f>'Overall Potential'!G9</f>
        <v>154738.30510143988</v>
      </c>
      <c r="G4" s="56">
        <f>'Overall Potential'!H9</f>
        <v>174542.3157381248</v>
      </c>
      <c r="I4" s="55" t="str">
        <f>B4</f>
        <v>Baseline Forecast (Therms)</v>
      </c>
      <c r="J4" s="56">
        <f>'Overall Potential'!D17</f>
        <v>71550.101483486767</v>
      </c>
      <c r="K4" s="56">
        <f>'Overall Potential'!E17</f>
        <v>72508.987695579635</v>
      </c>
      <c r="L4" s="56">
        <f>'Overall Potential'!F17</f>
        <v>73483.537752197473</v>
      </c>
      <c r="M4" s="56">
        <f>'Overall Potential'!G17</f>
        <v>80767.466594179714</v>
      </c>
      <c r="N4" s="56">
        <f>'Overall Potential'!H17</f>
        <v>92731.020574821712</v>
      </c>
      <c r="P4" s="55" t="str">
        <f>'Overall Potential'!C25</f>
        <v>Baseline Forecast (Therms)</v>
      </c>
      <c r="Q4" s="56">
        <f>'Overall Potential'!D25</f>
        <v>62806.426670175693</v>
      </c>
      <c r="R4" s="56">
        <f>'Overall Potential'!E25</f>
        <v>63342.78344333257</v>
      </c>
      <c r="S4" s="56">
        <f>'Overall Potential'!F25</f>
        <v>63883.830635114966</v>
      </c>
      <c r="T4" s="56">
        <f>'Overall Potential'!G25</f>
        <v>67806.056469268355</v>
      </c>
      <c r="U4" s="56">
        <f>'Overall Potential'!H25</f>
        <v>73841.333557587655</v>
      </c>
    </row>
    <row r="5" spans="1:44" ht="16.5">
      <c r="A5" s="6"/>
      <c r="B5" s="57" t="s">
        <v>64</v>
      </c>
      <c r="C5" s="58">
        <f>SUM(C6:C36)</f>
        <v>2406.5891756940846</v>
      </c>
      <c r="D5" s="58">
        <f t="shared" ref="D5:G5" si="1">SUM(D6:D36)</f>
        <v>3049.9244937696144</v>
      </c>
      <c r="E5" s="58">
        <f t="shared" si="1"/>
        <v>3401.8646976435207</v>
      </c>
      <c r="F5" s="58">
        <f t="shared" si="1"/>
        <v>3719.8562403266515</v>
      </c>
      <c r="G5" s="58">
        <f t="shared" si="1"/>
        <v>4207.4976864696137</v>
      </c>
      <c r="H5" s="6"/>
      <c r="I5" s="57" t="str">
        <f>B5</f>
        <v>Achievable Potential (MTherms)</v>
      </c>
      <c r="J5" s="58">
        <f>SUM(J6:J36)</f>
        <v>630.54174575483523</v>
      </c>
      <c r="K5" s="58">
        <f>SUM(K6:K36)</f>
        <v>821.14469542222889</v>
      </c>
      <c r="L5" s="58">
        <f>SUM(L6:L36)</f>
        <v>925.2283189869072</v>
      </c>
      <c r="M5" s="58">
        <f>SUM(M6:M36)</f>
        <v>1023.3045174022094</v>
      </c>
      <c r="N5" s="58">
        <f>SUM(N6:N36)</f>
        <v>1181.3577646619283</v>
      </c>
      <c r="P5" s="57" t="s">
        <v>64</v>
      </c>
      <c r="Q5" s="58">
        <f>SUM(Q6:Q36)</f>
        <v>434.09579741575334</v>
      </c>
      <c r="R5" s="58">
        <f t="shared" ref="R5:U5" si="2">SUM(R6:R36)</f>
        <v>561.66453243361195</v>
      </c>
      <c r="S5" s="58">
        <f t="shared" si="2"/>
        <v>628.93102210361258</v>
      </c>
      <c r="T5" s="58">
        <f t="shared" si="2"/>
        <v>667.62113655443329</v>
      </c>
      <c r="U5" s="58">
        <f t="shared" si="2"/>
        <v>727.16506970967487</v>
      </c>
    </row>
    <row r="6" spans="1:44" ht="16.5">
      <c r="A6" s="6"/>
      <c r="B6" s="59" t="str">
        <f>B79</f>
        <v>Behavioral</v>
      </c>
      <c r="C6" s="60" cm="1">
        <f t="array" ref="C6">SUMPRODUCT($J$95:$AG$238*($J$93:$AG$93=C$3)*($E$95:$E$238=$B6)*($D$95:$D$238=$B$1))</f>
        <v>290.4788111444426</v>
      </c>
      <c r="D6" s="60" cm="1">
        <f t="array" ref="D6">SUMPRODUCT($J$95:$AG$238*($J$93:$AG$93=D$3)*($E$95:$E$238=$B6)*($D$95:$D$238=$B$1))</f>
        <v>293.96023169694149</v>
      </c>
      <c r="E6" s="60" cm="1">
        <f t="array" ref="E6">SUMPRODUCT($J$95:$AG$238*($J$93:$AG$93=E$3)*($E$95:$E$238=$B6)*($D$95:$D$238=$B$1))</f>
        <v>297.48460857430075</v>
      </c>
      <c r="F6" s="60" cm="1">
        <f t="array" ref="F6">SUMPRODUCT($J$95:$AG$238*($J$93:$AG$93=F$3)*($E$95:$E$238=$B6)*($D$95:$D$238=$B$1))</f>
        <v>323.40451168633172</v>
      </c>
      <c r="G6" s="60" cm="1">
        <f t="array" ref="G6">SUMPRODUCT($J$95:$AG$238*($J$93:$AG$93=G$3)*($E$95:$E$238=$B6)*($D$95:$D$238=$B$1))</f>
        <v>364.5254927837691</v>
      </c>
      <c r="H6" s="6"/>
      <c r="I6" s="59" t="str">
        <f>B6</f>
        <v>Behavioral</v>
      </c>
      <c r="J6" s="60" cm="1">
        <f t="array" ref="J6">SUMPRODUCT($J$95:$AG$238*($J$93:$AG$93=J$3)*($E$95:$E$238=$B6)*($D$95:$D$238=$I$1))</f>
        <v>0</v>
      </c>
      <c r="K6" s="60" cm="1">
        <f t="array" ref="K6">SUMPRODUCT($J$95:$AG$238*($J$93:$AG$93=K$3)*($E$95:$E$238=$B6)*($D$95:$D$238=$I$1))</f>
        <v>0</v>
      </c>
      <c r="L6" s="60" cm="1">
        <f t="array" ref="L6">SUMPRODUCT($J$95:$AG$238*($J$93:$AG$93=L$3)*($E$95:$E$238=$B6)*($D$95:$D$238=$I$1))</f>
        <v>0</v>
      </c>
      <c r="M6" s="60" cm="1">
        <f t="array" ref="M6">SUMPRODUCT($J$95:$AG$238*($J$93:$AG$93=M$3)*($E$95:$E$238=$B6)*($D$95:$D$238=$I$1))</f>
        <v>0</v>
      </c>
      <c r="N6" s="60" cm="1">
        <f t="array" ref="N6">SUMPRODUCT($J$95:$AG$238*($J$93:$AG$93=N$3)*($E$95:$E$238=$B6)*($D$95:$D$238=$I$1))</f>
        <v>0</v>
      </c>
      <c r="P6" s="59" t="str">
        <f>P79</f>
        <v>Behavioral</v>
      </c>
      <c r="Q6" s="60" cm="1">
        <f t="array" ref="Q6">SUMPRODUCT($J$95:$AG$238*($J$93:$AG$93=Q$3)*($E$95:$E$238=$P6)*($D$95:$D$238=$P$1))</f>
        <v>0</v>
      </c>
      <c r="R6" s="60" cm="1">
        <f t="array" ref="R6">SUMPRODUCT($J$95:$AG$238*($J$93:$AG$93=R$3)*($E$95:$E$238=$P6)*($D$95:$D$238=$P$1))</f>
        <v>0</v>
      </c>
      <c r="S6" s="60" cm="1">
        <f t="array" ref="S6">SUMPRODUCT($J$95:$AG$238*($J$93:$AG$93=S$3)*($E$95:$E$238=$P6)*($D$95:$D$238=$P$1))</f>
        <v>0</v>
      </c>
      <c r="T6" s="60" cm="1">
        <f t="array" ref="T6">SUMPRODUCT($J$95:$AG$238*($J$93:$AG$93=T$3)*($E$95:$E$238=$P6)*($D$95:$D$238=$P$1))</f>
        <v>0</v>
      </c>
      <c r="U6" s="60" cm="1">
        <f t="array" ref="U6">SUMPRODUCT($J$95:$AG$238*($J$93:$AG$93=U$3)*($E$95:$E$238=$P6)*($D$95:$D$238=$P$1))</f>
        <v>0</v>
      </c>
    </row>
    <row r="7" spans="1:44" ht="16.5">
      <c r="A7" s="6"/>
      <c r="B7" s="59" t="str">
        <f t="shared" ref="B7:B10" si="3">B80</f>
        <v>DLC Smart Thermostats - BYOT</v>
      </c>
      <c r="C7" s="60" cm="1">
        <f t="array" ref="C7">SUMPRODUCT($J$95:$AG$238*($J$93:$AG$93=C$3)*($E$95:$E$238=$B7)*($D$95:$D$238=$B$1))</f>
        <v>1155.9002211864524</v>
      </c>
      <c r="D7" s="60" cm="1">
        <f t="array" ref="D7">SUMPRODUCT($J$95:$AG$238*($J$93:$AG$93=D$3)*($E$95:$E$238=$B7)*($D$95:$D$238=$B$1))</f>
        <v>1509.1141565711318</v>
      </c>
      <c r="E7" s="60" cm="1">
        <f t="array" ref="E7">SUMPRODUCT($J$95:$AG$238*($J$93:$AG$93=E$3)*($E$95:$E$238=$B7)*($D$95:$D$238=$B$1))</f>
        <v>1702.7533580106308</v>
      </c>
      <c r="F7" s="60" cm="1">
        <f t="array" ref="F7">SUMPRODUCT($J$95:$AG$238*($J$93:$AG$93=F$3)*($E$95:$E$238=$B7)*($D$95:$D$238=$B$1))</f>
        <v>1865.4031839648442</v>
      </c>
      <c r="G7" s="60" cm="1">
        <f t="array" ref="G7">SUMPRODUCT($J$95:$AG$238*($J$93:$AG$93=G$3)*($E$95:$E$238=$B7)*($D$95:$D$238=$B$1))</f>
        <v>2105.5367179960026</v>
      </c>
      <c r="H7" s="6"/>
      <c r="I7" s="59" t="str">
        <f t="shared" ref="I7:I10" si="4">B7</f>
        <v>DLC Smart Thermostats - BYOT</v>
      </c>
      <c r="J7" s="60" cm="1">
        <f t="array" ref="J7">SUMPRODUCT($J$95:$AG$238*($J$93:$AG$93=J$3)*($E$95:$E$238=$B7)*($D$95:$D$238=$I$1))</f>
        <v>622.04895029283716</v>
      </c>
      <c r="K7" s="60" cm="1">
        <f t="array" ref="K7">SUMPRODUCT($J$95:$AG$238*($J$93:$AG$93=K$3)*($E$95:$E$238=$B7)*($D$95:$D$238=$I$1))</f>
        <v>812.64855525085875</v>
      </c>
      <c r="L7" s="60" cm="1">
        <f t="array" ref="L7">SUMPRODUCT($J$95:$AG$238*($J$93:$AG$93=L$3)*($E$95:$E$238=$B7)*($D$95:$D$238=$I$1))</f>
        <v>916.72883278892141</v>
      </c>
      <c r="M7" s="60" cm="1">
        <f t="array" ref="M7">SUMPRODUCT($J$95:$AG$238*($J$93:$AG$93=M$3)*($E$95:$E$238=$B7)*($D$95:$D$238=$I$1))</f>
        <v>1014.7815720914895</v>
      </c>
      <c r="N7" s="60" cm="1">
        <f t="array" ref="N7">SUMPRODUCT($J$95:$AG$238*($J$93:$AG$93=N$3)*($E$95:$E$238=$B7)*($D$95:$D$238=$I$1))</f>
        <v>1172.8011939697192</v>
      </c>
      <c r="P7" s="59" t="str">
        <f t="shared" ref="P7:P10" si="5">P80</f>
        <v>DLC Smart Thermostats - BYOT</v>
      </c>
      <c r="Q7" s="60" cm="1">
        <f t="array" ref="Q7">SUMPRODUCT($J$95:$AG$238*($J$93:$AG$93=Q$3)*($E$95:$E$238=$P7)*($D$95:$D$238=$P$1))</f>
        <v>429.81938385952782</v>
      </c>
      <c r="R7" s="60" cm="1">
        <f t="array" ref="R7">SUMPRODUCT($J$95:$AG$238*($J$93:$AG$93=R$3)*($E$95:$E$238=$P7)*($D$95:$D$238=$P$1))</f>
        <v>557.36862266896617</v>
      </c>
      <c r="S7" s="60" cm="1">
        <f t="array" ref="S7">SUMPRODUCT($J$95:$AG$238*($J$93:$AG$93=S$3)*($E$95:$E$238=$P7)*($D$95:$D$238=$P$1))</f>
        <v>624.61552724715455</v>
      </c>
      <c r="T7" s="60" cm="1">
        <f t="array" ref="T7">SUMPRODUCT($J$95:$AG$238*($J$93:$AG$93=T$3)*($E$95:$E$238=$P7)*($D$95:$D$238=$P$1))</f>
        <v>663.16602304797743</v>
      </c>
      <c r="U7" s="60" cm="1">
        <f t="array" ref="U7">SUMPRODUCT($J$95:$AG$238*($J$93:$AG$93=U$3)*($E$95:$E$238=$P7)*($D$95:$D$238=$P$1))</f>
        <v>722.50262921553349</v>
      </c>
    </row>
    <row r="8" spans="1:44" ht="16.5">
      <c r="A8" s="6"/>
      <c r="B8" s="59" t="str">
        <f t="shared" si="3"/>
        <v>Time-of-Use</v>
      </c>
      <c r="C8" s="60" cm="1">
        <f t="array" ref="C8">SUMPRODUCT($J$95:$AG$238*($J$93:$AG$93=C$3)*($E$95:$E$238=$B8)*($D$95:$D$238=$B$1))</f>
        <v>154.55043446593939</v>
      </c>
      <c r="D8" s="60" cm="1">
        <f t="array" ref="D8">SUMPRODUCT($J$95:$AG$238*($J$93:$AG$93=D$3)*($E$95:$E$238=$B8)*($D$95:$D$238=$B$1))</f>
        <v>201.22862216657381</v>
      </c>
      <c r="E8" s="60" cm="1">
        <f t="array" ref="E8">SUMPRODUCT($J$95:$AG$238*($J$93:$AG$93=E$3)*($E$95:$E$238=$B8)*($D$95:$D$238=$B$1))</f>
        <v>226.42461605259732</v>
      </c>
      <c r="F8" s="60" cm="1">
        <f t="array" ref="F8">SUMPRODUCT($J$95:$AG$238*($J$93:$AG$93=F$3)*($E$95:$E$238=$B8)*($D$95:$D$238=$B$1))</f>
        <v>247.34079558100811</v>
      </c>
      <c r="G8" s="60" cm="1">
        <f t="array" ref="G8">SUMPRODUCT($J$95:$AG$238*($J$93:$AG$93=G$3)*($E$95:$E$238=$B8)*($D$95:$D$238=$B$1))</f>
        <v>280.68874723441229</v>
      </c>
      <c r="H8" s="6"/>
      <c r="I8" s="59" t="str">
        <f t="shared" si="4"/>
        <v>Time-of-Use</v>
      </c>
      <c r="J8" s="60" cm="1">
        <f t="array" ref="J8">SUMPRODUCT($J$95:$AG$238*($J$93:$AG$93=J$3)*($E$95:$E$238=$B8)*($D$95:$D$238=$I$1))</f>
        <v>0</v>
      </c>
      <c r="K8" s="60" cm="1">
        <f t="array" ref="K8">SUMPRODUCT($J$95:$AG$238*($J$93:$AG$93=K$3)*($E$95:$E$238=$B8)*($D$95:$D$238=$I$1))</f>
        <v>0</v>
      </c>
      <c r="L8" s="60" cm="1">
        <f t="array" ref="L8">SUMPRODUCT($J$95:$AG$238*($J$93:$AG$93=L$3)*($E$95:$E$238=$B8)*($D$95:$D$238=$I$1))</f>
        <v>0</v>
      </c>
      <c r="M8" s="60" cm="1">
        <f t="array" ref="M8">SUMPRODUCT($J$95:$AG$238*($J$93:$AG$93=M$3)*($E$95:$E$238=$B8)*($D$95:$D$238=$I$1))</f>
        <v>0</v>
      </c>
      <c r="N8" s="60" cm="1">
        <f t="array" ref="N8">SUMPRODUCT($J$95:$AG$238*($J$93:$AG$93=N$3)*($E$95:$E$238=$B8)*($D$95:$D$238=$I$1))</f>
        <v>0</v>
      </c>
      <c r="P8" s="59" t="str">
        <f t="shared" si="5"/>
        <v>Time-of-Use</v>
      </c>
      <c r="Q8" s="60" cm="1">
        <f t="array" ref="Q8">SUMPRODUCT($J$95:$AG$238*($J$93:$AG$93=Q$3)*($E$95:$E$238=$P8)*($D$95:$D$238=$P$1))</f>
        <v>0</v>
      </c>
      <c r="R8" s="60" cm="1">
        <f t="array" ref="R8">SUMPRODUCT($J$95:$AG$238*($J$93:$AG$93=R$3)*($E$95:$E$238=$P8)*($D$95:$D$238=$P$1))</f>
        <v>0</v>
      </c>
      <c r="S8" s="60" cm="1">
        <f t="array" ref="S8">SUMPRODUCT($J$95:$AG$238*($J$93:$AG$93=S$3)*($E$95:$E$238=$P8)*($D$95:$D$238=$P$1))</f>
        <v>0</v>
      </c>
      <c r="T8" s="60" cm="1">
        <f t="array" ref="T8">SUMPRODUCT($J$95:$AG$238*($J$93:$AG$93=T$3)*($E$95:$E$238=$P8)*($D$95:$D$238=$P$1))</f>
        <v>0</v>
      </c>
      <c r="U8" s="60" cm="1">
        <f t="array" ref="U8">SUMPRODUCT($J$95:$AG$238*($J$93:$AG$93=U$3)*($E$95:$E$238=$P8)*($D$95:$D$238=$P$1))</f>
        <v>0</v>
      </c>
    </row>
    <row r="9" spans="1:44" ht="16.5">
      <c r="A9" s="6"/>
      <c r="B9" s="59" t="str">
        <f t="shared" si="3"/>
        <v>Variable Peak Pricing</v>
      </c>
      <c r="C9" s="60" cm="1">
        <f t="array" ref="C9">SUMPRODUCT($J$95:$AG$238*($J$93:$AG$93=C$3)*($E$95:$E$238=$B9)*($D$95:$D$238=$B$1))</f>
        <v>794.02486319947195</v>
      </c>
      <c r="D9" s="60" cm="1">
        <f t="array" ref="D9">SUMPRODUCT($J$95:$AG$238*($J$93:$AG$93=D$3)*($E$95:$E$238=$B9)*($D$95:$D$238=$B$1))</f>
        <v>1033.7711642628512</v>
      </c>
      <c r="E9" s="60" cm="1">
        <f t="array" ref="E9">SUMPRODUCT($J$95:$AG$238*($J$93:$AG$93=E$3)*($E$95:$E$238=$B9)*($D$95:$D$238=$B$1))</f>
        <v>1163.1323320661306</v>
      </c>
      <c r="F9" s="60" cm="1">
        <f t="array" ref="F9">SUMPRODUCT($J$95:$AG$238*($J$93:$AG$93=F$3)*($E$95:$E$238=$B9)*($D$95:$D$238=$B$1))</f>
        <v>1269.9836017651071</v>
      </c>
      <c r="G9" s="60" cm="1">
        <f t="array" ref="G9">SUMPRODUCT($J$95:$AG$238*($J$93:$AG$93=G$3)*($E$95:$E$238=$B9)*($D$95:$D$238=$B$1))</f>
        <v>1440.2582898651988</v>
      </c>
      <c r="H9" s="6"/>
      <c r="I9" s="59" t="str">
        <f t="shared" si="4"/>
        <v>Variable Peak Pricing</v>
      </c>
      <c r="J9" s="60" cm="1">
        <f t="array" ref="J9">SUMPRODUCT($J$95:$AG$238*($J$93:$AG$93=J$3)*($E$95:$E$238=$B9)*($D$95:$D$238=$I$1))</f>
        <v>0</v>
      </c>
      <c r="K9" s="60" cm="1">
        <f t="array" ref="K9">SUMPRODUCT($J$95:$AG$238*($J$93:$AG$93=K$3)*($E$95:$E$238=$B9)*($D$95:$D$238=$I$1))</f>
        <v>0</v>
      </c>
      <c r="L9" s="60" cm="1">
        <f t="array" ref="L9">SUMPRODUCT($J$95:$AG$238*($J$93:$AG$93=L$3)*($E$95:$E$238=$B9)*($D$95:$D$238=$I$1))</f>
        <v>0</v>
      </c>
      <c r="M9" s="60" cm="1">
        <f t="array" ref="M9">SUMPRODUCT($J$95:$AG$238*($J$93:$AG$93=M$3)*($E$95:$E$238=$B9)*($D$95:$D$238=$I$1))</f>
        <v>0</v>
      </c>
      <c r="N9" s="60" cm="1">
        <f t="array" ref="N9">SUMPRODUCT($J$95:$AG$238*($J$93:$AG$93=N$3)*($E$95:$E$238=$B9)*($D$95:$D$238=$I$1))</f>
        <v>0</v>
      </c>
      <c r="P9" s="59" t="str">
        <f t="shared" si="5"/>
        <v>Variable Peak Pricing</v>
      </c>
      <c r="Q9" s="60" cm="1">
        <f t="array" ref="Q9">SUMPRODUCT($J$95:$AG$238*($J$93:$AG$93=Q$3)*($E$95:$E$238=$P9)*($D$95:$D$238=$P$1))</f>
        <v>0</v>
      </c>
      <c r="R9" s="60" cm="1">
        <f t="array" ref="R9">SUMPRODUCT($J$95:$AG$238*($J$93:$AG$93=R$3)*($E$95:$E$238=$P9)*($D$95:$D$238=$P$1))</f>
        <v>0</v>
      </c>
      <c r="S9" s="60" cm="1">
        <f t="array" ref="S9">SUMPRODUCT($J$95:$AG$238*($J$93:$AG$93=S$3)*($E$95:$E$238=$P9)*($D$95:$D$238=$P$1))</f>
        <v>0</v>
      </c>
      <c r="T9" s="60" cm="1">
        <f t="array" ref="T9">SUMPRODUCT($J$95:$AG$238*($J$93:$AG$93=T$3)*($E$95:$E$238=$P9)*($D$95:$D$238=$P$1))</f>
        <v>0</v>
      </c>
      <c r="U9" s="60" cm="1">
        <f t="array" ref="U9">SUMPRODUCT($J$95:$AG$238*($J$93:$AG$93=U$3)*($E$95:$E$238=$P9)*($D$95:$D$238=$P$1))</f>
        <v>0</v>
      </c>
    </row>
    <row r="10" spans="1:44" ht="16.5">
      <c r="A10" s="6"/>
      <c r="B10" s="59" t="str">
        <f t="shared" si="3"/>
        <v>Third Party Contracts</v>
      </c>
      <c r="C10" s="60" cm="1">
        <f t="array" ref="C10">SUMPRODUCT($J$95:$AG$238*($J$93:$AG$93=C$3)*($E$95:$E$238=$B10)*($D$95:$D$238=$B$1))</f>
        <v>11.634845697778692</v>
      </c>
      <c r="D10" s="60" cm="1">
        <f t="array" ref="D10">SUMPRODUCT($J$95:$AG$238*($J$93:$AG$93=D$3)*($E$95:$E$238=$B10)*($D$95:$D$238=$B$1))</f>
        <v>11.850319072116349</v>
      </c>
      <c r="E10" s="60" cm="1">
        <f t="array" ref="E10">SUMPRODUCT($J$95:$AG$238*($J$93:$AG$93=E$3)*($E$95:$E$238=$B10)*($D$95:$D$238=$B$1))</f>
        <v>12.069782939861003</v>
      </c>
      <c r="F10" s="60" cm="1">
        <f t="array" ref="F10">SUMPRODUCT($J$95:$AG$238*($J$93:$AG$93=F$3)*($E$95:$E$238=$B10)*($D$95:$D$238=$B$1))</f>
        <v>13.724147329360489</v>
      </c>
      <c r="G10" s="60" cm="1">
        <f t="array" ref="G10">SUMPRODUCT($J$95:$AG$238*($J$93:$AG$93=G$3)*($E$95:$E$238=$B10)*($D$95:$D$238=$B$1))</f>
        <v>16.48843859023011</v>
      </c>
      <c r="H10" s="6"/>
      <c r="I10" s="59" t="str">
        <f t="shared" si="4"/>
        <v>Third Party Contracts</v>
      </c>
      <c r="J10" s="60" cm="1">
        <f t="array" ref="J10">SUMPRODUCT($J$95:$AG$238*($J$93:$AG$93=J$3)*($E$95:$E$238=$B10)*($D$95:$D$238=$I$1))</f>
        <v>8.492795461998071</v>
      </c>
      <c r="K10" s="60" cm="1">
        <f t="array" ref="K10">SUMPRODUCT($J$95:$AG$238*($J$93:$AG$93=K$3)*($E$95:$E$238=$B10)*($D$95:$D$238=$I$1))</f>
        <v>8.4961401713701363</v>
      </c>
      <c r="L10" s="60" cm="1">
        <f t="array" ref="L10">SUMPRODUCT($J$95:$AG$238*($J$93:$AG$93=L$3)*($E$95:$E$238=$B10)*($D$95:$D$238=$I$1))</f>
        <v>8.4994861979858385</v>
      </c>
      <c r="M10" s="60" cm="1">
        <f t="array" ref="M10">SUMPRODUCT($J$95:$AG$238*($J$93:$AG$93=M$3)*($E$95:$E$238=$B10)*($D$95:$D$238=$I$1))</f>
        <v>8.5229453107199316</v>
      </c>
      <c r="N10" s="60" cm="1">
        <f t="array" ref="N10">SUMPRODUCT($J$95:$AG$238*($J$93:$AG$93=N$3)*($E$95:$E$238=$B10)*($D$95:$D$238=$I$1))</f>
        <v>8.5565706922090481</v>
      </c>
      <c r="P10" s="59" t="str">
        <f t="shared" si="5"/>
        <v>Third Party Contracts</v>
      </c>
      <c r="Q10" s="60" cm="1">
        <f t="array" ref="Q10">SUMPRODUCT($J$95:$AG$238*($J$93:$AG$93=Q$3)*($E$95:$E$238=$P10)*($D$95:$D$238=$P$1))</f>
        <v>4.2764135562254975</v>
      </c>
      <c r="R10" s="60" cm="1">
        <f t="array" ref="R10">SUMPRODUCT($J$95:$AG$238*($J$93:$AG$93=R$3)*($E$95:$E$238=$P10)*($D$95:$D$238=$P$1))</f>
        <v>4.2959097646457556</v>
      </c>
      <c r="S10" s="60" cm="1">
        <f t="array" ref="S10">SUMPRODUCT($J$95:$AG$238*($J$93:$AG$93=S$3)*($E$95:$E$238=$P10)*($D$95:$D$238=$P$1))</f>
        <v>4.3154948564580824</v>
      </c>
      <c r="T10" s="60" cm="1">
        <f t="array" ref="T10">SUMPRODUCT($J$95:$AG$238*($J$93:$AG$93=T$3)*($E$95:$E$238=$P10)*($D$95:$D$238=$P$1))</f>
        <v>4.4551135064558816</v>
      </c>
      <c r="U10" s="60" cm="1">
        <f t="array" ref="U10">SUMPRODUCT($J$95:$AG$238*($J$93:$AG$93=U$3)*($E$95:$E$238=$P10)*($D$95:$D$238=$P$1))</f>
        <v>4.6624404941413431</v>
      </c>
    </row>
    <row r="11" spans="1:44" ht="16.5">
      <c r="A11" s="6"/>
      <c r="B11" s="59"/>
      <c r="C11" s="60"/>
      <c r="D11" s="60"/>
      <c r="E11" s="60"/>
      <c r="F11" s="60"/>
      <c r="G11" s="60"/>
      <c r="H11" s="6"/>
      <c r="I11" s="59"/>
      <c r="J11" s="60"/>
      <c r="K11" s="60"/>
      <c r="L11" s="60"/>
      <c r="M11" s="60"/>
      <c r="N11" s="60"/>
      <c r="P11" s="59"/>
      <c r="Q11" s="60"/>
      <c r="R11" s="60"/>
      <c r="S11" s="60"/>
      <c r="T11" s="60"/>
      <c r="U11" s="60"/>
    </row>
    <row r="12" spans="1:44" ht="16.5">
      <c r="A12" s="6"/>
      <c r="B12" s="59"/>
      <c r="C12" s="60"/>
      <c r="D12" s="60"/>
      <c r="E12" s="60"/>
      <c r="F12" s="60"/>
      <c r="G12" s="60"/>
      <c r="H12" s="6"/>
      <c r="I12" s="59"/>
      <c r="J12" s="60"/>
      <c r="K12" s="60"/>
      <c r="L12" s="60"/>
      <c r="M12" s="60"/>
      <c r="N12" s="60"/>
      <c r="P12" s="59"/>
      <c r="Q12" s="60"/>
      <c r="R12" s="60"/>
      <c r="S12" s="60"/>
      <c r="T12" s="60"/>
      <c r="U12" s="60"/>
    </row>
    <row r="13" spans="1:44" ht="16.5">
      <c r="A13" s="6"/>
      <c r="B13" s="59"/>
      <c r="C13" s="60"/>
      <c r="D13" s="60"/>
      <c r="E13" s="60"/>
      <c r="F13" s="60"/>
      <c r="G13" s="60"/>
      <c r="H13" s="6"/>
      <c r="I13" s="59"/>
      <c r="J13" s="60"/>
      <c r="K13" s="60"/>
      <c r="L13" s="60"/>
      <c r="M13" s="60"/>
      <c r="N13" s="60"/>
      <c r="P13" s="59"/>
      <c r="Q13" s="60"/>
      <c r="R13" s="60"/>
      <c r="S13" s="60"/>
      <c r="T13" s="60"/>
      <c r="U13" s="60"/>
    </row>
    <row r="14" spans="1:44" ht="16.5" hidden="1">
      <c r="A14" s="6"/>
      <c r="B14" s="59"/>
      <c r="C14" s="60"/>
      <c r="D14" s="60"/>
      <c r="E14" s="60"/>
      <c r="F14" s="60"/>
      <c r="G14" s="60"/>
      <c r="H14" s="6"/>
      <c r="I14" s="59"/>
      <c r="J14" s="60"/>
      <c r="K14" s="60"/>
      <c r="L14" s="60"/>
      <c r="M14" s="60"/>
      <c r="N14" s="60"/>
      <c r="P14" s="59"/>
      <c r="Q14" s="60"/>
      <c r="R14" s="60"/>
      <c r="S14" s="60"/>
      <c r="T14" s="60"/>
      <c r="U14" s="60"/>
    </row>
    <row r="15" spans="1:44" ht="16.5" hidden="1">
      <c r="A15" s="101"/>
      <c r="B15" s="59"/>
      <c r="C15" s="60"/>
      <c r="D15" s="60"/>
      <c r="E15" s="60"/>
      <c r="F15" s="60"/>
      <c r="G15" s="60"/>
      <c r="H15" s="101"/>
      <c r="I15" s="59"/>
      <c r="J15" s="60"/>
      <c r="K15" s="60"/>
      <c r="L15" s="60"/>
      <c r="M15" s="60"/>
      <c r="N15" s="60"/>
      <c r="P15" s="59"/>
      <c r="Q15" s="60"/>
      <c r="R15" s="60"/>
      <c r="S15" s="60"/>
      <c r="T15" s="60"/>
      <c r="U15" s="60"/>
    </row>
    <row r="16" spans="1:44" ht="16.5" hidden="1">
      <c r="A16" s="6"/>
      <c r="B16" s="59"/>
      <c r="C16" s="60"/>
      <c r="D16" s="60"/>
      <c r="E16" s="60"/>
      <c r="F16" s="60"/>
      <c r="G16" s="60"/>
      <c r="H16" s="6"/>
      <c r="I16" s="59"/>
      <c r="J16" s="60"/>
      <c r="K16" s="60"/>
      <c r="L16" s="60"/>
      <c r="M16" s="60"/>
      <c r="N16" s="60"/>
      <c r="P16" s="59"/>
      <c r="Q16" s="60"/>
      <c r="R16" s="60"/>
      <c r="S16" s="60"/>
      <c r="T16" s="60"/>
      <c r="U16" s="60"/>
    </row>
    <row r="17" spans="1:21" ht="16.5" hidden="1">
      <c r="A17" s="6"/>
      <c r="B17" s="59"/>
      <c r="C17" s="60"/>
      <c r="D17" s="60"/>
      <c r="E17" s="60"/>
      <c r="F17" s="60"/>
      <c r="G17" s="60"/>
      <c r="H17" s="6"/>
      <c r="I17" s="59"/>
      <c r="J17" s="60"/>
      <c r="K17" s="60"/>
      <c r="L17" s="60"/>
      <c r="M17" s="60"/>
      <c r="N17" s="60"/>
      <c r="P17" s="59"/>
      <c r="Q17" s="60"/>
      <c r="R17" s="60"/>
      <c r="S17" s="60"/>
      <c r="T17" s="60"/>
      <c r="U17" s="60"/>
    </row>
    <row r="18" spans="1:21" ht="16.5" hidden="1">
      <c r="A18" s="6"/>
      <c r="B18" s="59"/>
      <c r="C18" s="60"/>
      <c r="D18" s="60"/>
      <c r="E18" s="60"/>
      <c r="F18" s="60"/>
      <c r="G18" s="60"/>
      <c r="H18" s="6"/>
      <c r="I18" s="59"/>
      <c r="J18" s="60"/>
      <c r="K18" s="60"/>
      <c r="L18" s="60"/>
      <c r="M18" s="60"/>
      <c r="N18" s="60"/>
      <c r="P18" s="59"/>
      <c r="Q18" s="60"/>
      <c r="R18" s="60"/>
      <c r="S18" s="60"/>
      <c r="T18" s="60"/>
      <c r="U18" s="60"/>
    </row>
    <row r="19" spans="1:21" ht="16.5" hidden="1">
      <c r="A19" s="6"/>
      <c r="B19" s="59"/>
      <c r="C19" s="60"/>
      <c r="D19" s="60"/>
      <c r="E19" s="60"/>
      <c r="F19" s="60"/>
      <c r="G19" s="60"/>
      <c r="H19" s="6"/>
      <c r="I19" s="59"/>
      <c r="J19" s="60"/>
      <c r="K19" s="60"/>
      <c r="L19" s="60"/>
      <c r="M19" s="60"/>
      <c r="N19" s="60"/>
      <c r="P19" s="59"/>
      <c r="Q19" s="60"/>
      <c r="R19" s="60"/>
      <c r="S19" s="60"/>
      <c r="T19" s="60"/>
      <c r="U19" s="60"/>
    </row>
    <row r="20" spans="1:21" ht="16.5" hidden="1">
      <c r="A20" s="6"/>
      <c r="B20" s="59"/>
      <c r="C20" s="60"/>
      <c r="D20" s="60"/>
      <c r="E20" s="60"/>
      <c r="F20" s="60"/>
      <c r="G20" s="60"/>
      <c r="H20" s="6"/>
      <c r="I20" s="59"/>
      <c r="J20" s="60"/>
      <c r="K20" s="60"/>
      <c r="L20" s="60"/>
      <c r="M20" s="60"/>
      <c r="N20" s="60"/>
      <c r="P20" s="59"/>
      <c r="Q20" s="60"/>
      <c r="R20" s="60"/>
      <c r="S20" s="60"/>
      <c r="T20" s="60"/>
      <c r="U20" s="60"/>
    </row>
    <row r="21" spans="1:21" ht="16.5" hidden="1">
      <c r="A21" s="6"/>
      <c r="B21" s="59"/>
      <c r="C21" s="60"/>
      <c r="D21" s="60"/>
      <c r="E21" s="60"/>
      <c r="F21" s="60"/>
      <c r="G21" s="60"/>
      <c r="H21" s="6"/>
      <c r="I21" s="59"/>
      <c r="J21" s="60"/>
      <c r="K21" s="60"/>
      <c r="L21" s="60"/>
      <c r="M21" s="60"/>
      <c r="N21" s="60"/>
      <c r="P21" s="59"/>
      <c r="Q21" s="60"/>
      <c r="R21" s="60"/>
      <c r="S21" s="60"/>
      <c r="T21" s="60"/>
      <c r="U21" s="60"/>
    </row>
    <row r="22" spans="1:21" ht="16.5" hidden="1">
      <c r="A22" s="6"/>
      <c r="B22" s="59"/>
      <c r="C22" s="60"/>
      <c r="D22" s="60"/>
      <c r="E22" s="60"/>
      <c r="F22" s="60"/>
      <c r="G22" s="60"/>
      <c r="H22" s="6"/>
      <c r="I22" s="59"/>
      <c r="J22" s="60"/>
      <c r="K22" s="60"/>
      <c r="L22" s="60"/>
      <c r="M22" s="60"/>
      <c r="N22" s="60"/>
      <c r="P22" s="59"/>
      <c r="Q22" s="60"/>
      <c r="R22" s="60"/>
      <c r="S22" s="60"/>
      <c r="T22" s="60"/>
      <c r="U22" s="60"/>
    </row>
    <row r="23" spans="1:21" ht="16.5" hidden="1">
      <c r="A23" s="6"/>
      <c r="B23" s="59"/>
      <c r="C23" s="60"/>
      <c r="D23" s="60"/>
      <c r="E23" s="60"/>
      <c r="F23" s="60"/>
      <c r="G23" s="60"/>
      <c r="H23" s="6"/>
      <c r="I23" s="59"/>
      <c r="J23" s="60"/>
      <c r="K23" s="60"/>
      <c r="L23" s="60"/>
      <c r="M23" s="60"/>
      <c r="N23" s="60"/>
      <c r="P23" s="59"/>
      <c r="Q23" s="60"/>
      <c r="R23" s="60"/>
      <c r="S23" s="60"/>
      <c r="T23" s="60"/>
      <c r="U23" s="60"/>
    </row>
    <row r="24" spans="1:21" ht="16.5" hidden="1">
      <c r="A24" s="6"/>
      <c r="B24" s="59"/>
      <c r="C24" s="60"/>
      <c r="D24" s="60"/>
      <c r="E24" s="60"/>
      <c r="F24" s="60"/>
      <c r="G24" s="60"/>
      <c r="H24" s="6"/>
      <c r="I24" s="59"/>
      <c r="J24" s="60"/>
      <c r="K24" s="60"/>
      <c r="L24" s="60"/>
      <c r="M24" s="60"/>
      <c r="N24" s="60"/>
      <c r="P24" s="59"/>
      <c r="Q24" s="60"/>
      <c r="R24" s="60"/>
      <c r="S24" s="60"/>
      <c r="T24" s="60"/>
      <c r="U24" s="60"/>
    </row>
    <row r="25" spans="1:21" ht="16.5" hidden="1">
      <c r="A25" s="6"/>
      <c r="B25" s="59"/>
      <c r="C25" s="60"/>
      <c r="D25" s="60"/>
      <c r="E25" s="60"/>
      <c r="F25" s="60"/>
      <c r="G25" s="60"/>
      <c r="H25" s="6"/>
      <c r="I25" s="59"/>
      <c r="J25" s="60"/>
      <c r="K25" s="60"/>
      <c r="L25" s="60"/>
      <c r="M25" s="60"/>
      <c r="N25" s="60"/>
      <c r="P25" s="59"/>
      <c r="Q25" s="60"/>
      <c r="R25" s="60"/>
      <c r="S25" s="60"/>
      <c r="T25" s="60"/>
      <c r="U25" s="60"/>
    </row>
    <row r="26" spans="1:21" ht="16.5" hidden="1">
      <c r="A26" s="6"/>
      <c r="B26" s="59"/>
      <c r="C26" s="60"/>
      <c r="D26" s="60"/>
      <c r="E26" s="60"/>
      <c r="F26" s="60"/>
      <c r="G26" s="60"/>
      <c r="H26" s="6"/>
      <c r="I26" s="59"/>
      <c r="J26" s="60"/>
      <c r="K26" s="60"/>
      <c r="L26" s="60"/>
      <c r="M26" s="60"/>
      <c r="N26" s="60"/>
      <c r="P26" s="59"/>
      <c r="Q26" s="60"/>
      <c r="R26" s="60"/>
      <c r="S26" s="60"/>
      <c r="T26" s="60"/>
      <c r="U26" s="60"/>
    </row>
    <row r="27" spans="1:21" ht="16.5" hidden="1">
      <c r="A27" s="6"/>
      <c r="B27" s="59"/>
      <c r="C27" s="60"/>
      <c r="D27" s="60"/>
      <c r="E27" s="60"/>
      <c r="F27" s="60"/>
      <c r="G27" s="60"/>
      <c r="H27" s="6"/>
      <c r="I27" s="59"/>
      <c r="J27" s="60"/>
      <c r="K27" s="60"/>
      <c r="L27" s="60"/>
      <c r="M27" s="60"/>
      <c r="N27" s="60"/>
      <c r="P27" s="59"/>
      <c r="Q27" s="60"/>
      <c r="R27" s="60"/>
      <c r="S27" s="60"/>
      <c r="T27" s="60"/>
      <c r="U27" s="60"/>
    </row>
    <row r="28" spans="1:21" ht="16.5" hidden="1">
      <c r="A28" s="6"/>
      <c r="B28" s="59"/>
      <c r="C28" s="60"/>
      <c r="D28" s="60"/>
      <c r="E28" s="60"/>
      <c r="F28" s="60"/>
      <c r="G28" s="60"/>
      <c r="H28" s="6"/>
      <c r="I28" s="59"/>
      <c r="J28" s="60"/>
      <c r="K28" s="60"/>
      <c r="L28" s="60"/>
      <c r="M28" s="60"/>
      <c r="N28" s="60"/>
      <c r="P28" s="59"/>
      <c r="Q28" s="60"/>
      <c r="R28" s="60"/>
      <c r="S28" s="60"/>
      <c r="T28" s="60"/>
      <c r="U28" s="60"/>
    </row>
    <row r="29" spans="1:21" ht="16.5" hidden="1">
      <c r="A29" s="6"/>
      <c r="B29" s="59"/>
      <c r="C29" s="60"/>
      <c r="D29" s="60"/>
      <c r="E29" s="60"/>
      <c r="F29" s="60"/>
      <c r="G29" s="60"/>
      <c r="H29" s="6"/>
      <c r="I29" s="59"/>
      <c r="J29" s="60"/>
      <c r="K29" s="60"/>
      <c r="L29" s="60"/>
      <c r="M29" s="60"/>
      <c r="N29" s="60"/>
      <c r="P29" s="59"/>
      <c r="Q29" s="60"/>
      <c r="R29" s="60"/>
      <c r="S29" s="60"/>
      <c r="T29" s="60"/>
      <c r="U29" s="60"/>
    </row>
    <row r="30" spans="1:21" ht="16.5" hidden="1">
      <c r="A30" s="6"/>
      <c r="B30" s="59"/>
      <c r="C30" s="60"/>
      <c r="D30" s="60"/>
      <c r="E30" s="60"/>
      <c r="F30" s="60"/>
      <c r="G30" s="60"/>
      <c r="H30" s="6"/>
      <c r="I30" s="59"/>
      <c r="J30" s="60"/>
      <c r="K30" s="60"/>
      <c r="L30" s="60"/>
      <c r="M30" s="60"/>
      <c r="N30" s="60"/>
      <c r="P30" s="59"/>
      <c r="Q30" s="60"/>
      <c r="R30" s="60"/>
      <c r="S30" s="60"/>
      <c r="T30" s="60"/>
      <c r="U30" s="60"/>
    </row>
    <row r="31" spans="1:21" ht="16.5" hidden="1">
      <c r="A31" s="6"/>
      <c r="B31" s="59"/>
      <c r="C31" s="60"/>
      <c r="D31" s="60"/>
      <c r="E31" s="60"/>
      <c r="F31" s="60"/>
      <c r="G31" s="60"/>
      <c r="H31" s="6"/>
      <c r="I31" s="59"/>
      <c r="J31" s="60"/>
      <c r="K31" s="60"/>
      <c r="L31" s="60"/>
      <c r="M31" s="60"/>
      <c r="N31" s="60"/>
      <c r="P31" s="59"/>
      <c r="Q31" s="60"/>
      <c r="R31" s="60"/>
      <c r="S31" s="60"/>
      <c r="T31" s="60"/>
      <c r="U31" s="60"/>
    </row>
    <row r="32" spans="1:21" ht="16.5" hidden="1">
      <c r="A32" s="6"/>
      <c r="B32" s="59"/>
      <c r="C32" s="60"/>
      <c r="D32" s="60"/>
      <c r="E32" s="60"/>
      <c r="F32" s="60"/>
      <c r="G32" s="60"/>
      <c r="H32" s="6"/>
      <c r="I32" s="59"/>
      <c r="J32" s="60"/>
      <c r="K32" s="60"/>
      <c r="L32" s="60"/>
      <c r="M32" s="60"/>
      <c r="N32" s="60"/>
      <c r="P32" s="59"/>
      <c r="Q32" s="60"/>
      <c r="R32" s="60"/>
      <c r="S32" s="60"/>
      <c r="T32" s="60"/>
      <c r="U32" s="60"/>
    </row>
    <row r="33" spans="1:21" ht="16.5" hidden="1">
      <c r="A33" s="6"/>
      <c r="B33" s="59"/>
      <c r="C33" s="60"/>
      <c r="D33" s="60"/>
      <c r="E33" s="60"/>
      <c r="F33" s="60"/>
      <c r="G33" s="60"/>
      <c r="H33" s="6"/>
      <c r="I33" s="59"/>
      <c r="J33" s="60"/>
      <c r="K33" s="60"/>
      <c r="L33" s="60"/>
      <c r="M33" s="60"/>
      <c r="N33" s="60"/>
      <c r="P33" s="59"/>
      <c r="Q33" s="60"/>
      <c r="R33" s="60"/>
      <c r="S33" s="60"/>
      <c r="T33" s="60"/>
      <c r="U33" s="60"/>
    </row>
    <row r="34" spans="1:21" ht="16.5" hidden="1">
      <c r="A34" s="6"/>
      <c r="B34" s="59"/>
      <c r="C34" s="60"/>
      <c r="D34" s="60"/>
      <c r="E34" s="60"/>
      <c r="F34" s="60"/>
      <c r="G34" s="60"/>
      <c r="H34" s="6"/>
      <c r="I34" s="59"/>
      <c r="J34" s="60"/>
      <c r="K34" s="60"/>
      <c r="L34" s="60"/>
      <c r="M34" s="60"/>
      <c r="N34" s="60"/>
      <c r="P34" s="59"/>
      <c r="Q34" s="60"/>
      <c r="R34" s="60"/>
      <c r="S34" s="60"/>
      <c r="T34" s="60"/>
      <c r="U34" s="60"/>
    </row>
    <row r="35" spans="1:21" ht="16.5" hidden="1">
      <c r="A35" s="6"/>
      <c r="B35" s="59"/>
      <c r="C35" s="60"/>
      <c r="D35" s="60"/>
      <c r="E35" s="60"/>
      <c r="F35" s="60"/>
      <c r="G35" s="60"/>
      <c r="H35" s="6"/>
      <c r="I35" s="59"/>
      <c r="J35" s="60"/>
      <c r="K35" s="60"/>
      <c r="L35" s="60"/>
      <c r="M35" s="60"/>
      <c r="N35" s="60"/>
      <c r="P35" s="59"/>
      <c r="Q35" s="60"/>
      <c r="R35" s="60"/>
      <c r="S35" s="60"/>
      <c r="T35" s="60"/>
      <c r="U35" s="60"/>
    </row>
    <row r="36" spans="1:21" ht="16.5" hidden="1">
      <c r="A36" s="6"/>
      <c r="B36" s="59"/>
      <c r="C36" s="60"/>
      <c r="D36" s="60"/>
      <c r="E36" s="60"/>
      <c r="F36" s="60"/>
      <c r="G36" s="60"/>
      <c r="H36" s="6"/>
      <c r="I36" s="59"/>
      <c r="J36" s="60"/>
      <c r="K36" s="60"/>
      <c r="L36" s="60"/>
      <c r="M36" s="60"/>
      <c r="N36" s="60"/>
      <c r="P36" s="59"/>
      <c r="Q36" s="60"/>
      <c r="R36" s="60"/>
      <c r="S36" s="60"/>
      <c r="T36" s="60"/>
      <c r="U36" s="60"/>
    </row>
    <row r="37" spans="1:21" ht="16.5" customHeight="1">
      <c r="A37" s="6"/>
      <c r="B37" s="50"/>
      <c r="C37" s="50"/>
      <c r="D37" s="50"/>
      <c r="E37" s="50"/>
      <c r="F37" s="50"/>
      <c r="G37" s="50"/>
      <c r="H37" s="6"/>
      <c r="I37" s="50"/>
      <c r="J37" s="50"/>
      <c r="K37" s="50"/>
      <c r="L37" s="50"/>
      <c r="M37" s="50"/>
      <c r="N37" s="50"/>
      <c r="P37" s="50"/>
      <c r="Q37" s="50"/>
      <c r="R37" s="50"/>
      <c r="S37" s="50"/>
      <c r="T37" s="50"/>
      <c r="U37" s="50"/>
    </row>
    <row r="38" spans="1:21" ht="16.5" customHeight="1">
      <c r="A38" s="6"/>
      <c r="B38" s="50"/>
      <c r="C38" s="50"/>
      <c r="D38" s="50"/>
      <c r="E38" s="50"/>
      <c r="F38" s="50"/>
      <c r="G38" s="50"/>
      <c r="H38" s="6"/>
      <c r="I38" s="50"/>
      <c r="J38" s="50"/>
      <c r="K38" s="50"/>
      <c r="L38" s="50"/>
      <c r="M38" s="50"/>
      <c r="N38" s="50"/>
      <c r="P38" s="50"/>
      <c r="Q38" s="50"/>
      <c r="R38" s="50"/>
      <c r="S38" s="50"/>
      <c r="T38" s="50"/>
      <c r="U38" s="50"/>
    </row>
    <row r="39" spans="1:21" ht="16.350000000000001" customHeight="1">
      <c r="A39" s="6"/>
      <c r="B39" s="50"/>
      <c r="C39" s="50"/>
      <c r="D39" s="50"/>
      <c r="E39" s="50"/>
      <c r="F39" s="50"/>
      <c r="G39" s="50"/>
      <c r="H39" s="6"/>
      <c r="I39" s="50"/>
      <c r="J39" s="50"/>
      <c r="K39" s="50"/>
      <c r="L39" s="50"/>
      <c r="M39" s="50"/>
      <c r="N39" s="50"/>
      <c r="P39" s="50"/>
      <c r="Q39" s="50"/>
      <c r="R39" s="50"/>
      <c r="S39" s="50"/>
      <c r="T39" s="50"/>
      <c r="U39" s="50"/>
    </row>
    <row r="40" spans="1:21" ht="36" customHeight="1">
      <c r="A40" s="6"/>
      <c r="B40" s="66" t="s">
        <v>65</v>
      </c>
      <c r="C40" s="62">
        <f>SUM(C41:C71)</f>
        <v>1.7326601651095914E-2</v>
      </c>
      <c r="D40" s="62">
        <f>SUM(D41:D71)</f>
        <v>2.1696818707432428E-2</v>
      </c>
      <c r="E40" s="62">
        <f>SUM(E41:E71)</f>
        <v>2.3912094881353145E-2</v>
      </c>
      <c r="F40" s="62">
        <f>SUM(F41:F71)</f>
        <v>2.4039659978749742E-2</v>
      </c>
      <c r="G40" s="62">
        <f>SUM(G41:G71)</f>
        <v>2.4105888985581851E-2</v>
      </c>
      <c r="H40" s="6"/>
      <c r="I40" s="66" t="s">
        <v>65</v>
      </c>
      <c r="J40" s="62">
        <f>SUM(J41:J71)</f>
        <v>8.8125905160366495E-3</v>
      </c>
      <c r="K40" s="62">
        <f>SUM(K41:K71)</f>
        <v>1.1324729823421439E-2</v>
      </c>
      <c r="L40" s="62">
        <f>SUM(L41:L71)</f>
        <v>1.2590960469363616E-2</v>
      </c>
      <c r="M40" s="62">
        <f>SUM(M41:M71)</f>
        <v>1.266976123621477E-2</v>
      </c>
      <c r="N40" s="62">
        <f>SUM(N41:N71)</f>
        <v>1.2739617846745559E-2</v>
      </c>
      <c r="P40" s="66" t="s">
        <v>65</v>
      </c>
      <c r="Q40" s="62">
        <f>SUM(Q41:Q71)</f>
        <v>6.9116461551838038E-3</v>
      </c>
      <c r="R40" s="62">
        <f>SUM(R41:R71)</f>
        <v>8.8670642794863239E-3</v>
      </c>
      <c r="S40" s="62">
        <f>SUM(S41:S71)</f>
        <v>9.8449171856314563E-3</v>
      </c>
      <c r="T40" s="62">
        <f>SUM(T41:T71)</f>
        <v>9.8460398866732253E-3</v>
      </c>
      <c r="U40" s="62">
        <f>SUM(U41:U71)</f>
        <v>9.8476697897468303E-3</v>
      </c>
    </row>
    <row r="41" spans="1:21" ht="16.5">
      <c r="A41" s="6"/>
      <c r="B41" s="63" t="str">
        <f>B6</f>
        <v>Behavioral</v>
      </c>
      <c r="C41" s="64">
        <f>IFERROR(C6/C$4,)</f>
        <v>2.0913460010606524E-3</v>
      </c>
      <c r="D41" s="64">
        <f t="shared" ref="D41:G41" si="6">IFERROR(D6/D$4,)</f>
        <v>2.0911999189987657E-3</v>
      </c>
      <c r="E41" s="64">
        <f t="shared" si="6"/>
        <v>2.0910532364495286E-3</v>
      </c>
      <c r="F41" s="64">
        <f t="shared" si="6"/>
        <v>2.0900093966669817E-3</v>
      </c>
      <c r="G41" s="64">
        <f t="shared" si="6"/>
        <v>2.0884648587491312E-3</v>
      </c>
      <c r="H41" s="6"/>
      <c r="I41" s="63" t="str">
        <f>I6</f>
        <v>Behavioral</v>
      </c>
      <c r="J41" s="64">
        <f>IFERROR(J6/J$4,)</f>
        <v>0</v>
      </c>
      <c r="K41" s="64">
        <f t="shared" ref="K41:N41" si="7">IFERROR(K6/K$4,)</f>
        <v>0</v>
      </c>
      <c r="L41" s="64">
        <f t="shared" si="7"/>
        <v>0</v>
      </c>
      <c r="M41" s="64">
        <f t="shared" si="7"/>
        <v>0</v>
      </c>
      <c r="N41" s="64">
        <f t="shared" si="7"/>
        <v>0</v>
      </c>
      <c r="P41" s="63" t="str">
        <f>P6</f>
        <v>Behavioral</v>
      </c>
      <c r="Q41" s="64">
        <f>IFERROR(Q6/Q$4,)</f>
        <v>0</v>
      </c>
      <c r="R41" s="64">
        <f t="shared" ref="R41:U41" si="8">IFERROR(R6/R$4,)</f>
        <v>0</v>
      </c>
      <c r="S41" s="64">
        <f t="shared" si="8"/>
        <v>0</v>
      </c>
      <c r="T41" s="64">
        <f t="shared" si="8"/>
        <v>0</v>
      </c>
      <c r="U41" s="64">
        <f t="shared" si="8"/>
        <v>0</v>
      </c>
    </row>
    <row r="42" spans="1:21" ht="16.5">
      <c r="A42" s="6"/>
      <c r="B42" s="61" t="str">
        <f t="shared" ref="B42:B45" si="9">B7</f>
        <v>DLC Smart Thermostats - BYOT</v>
      </c>
      <c r="C42" s="64">
        <f t="shared" ref="C42:G42" si="10">IFERROR(C7/C$4,)</f>
        <v>8.3220779363536723E-3</v>
      </c>
      <c r="D42" s="64">
        <f t="shared" si="10"/>
        <v>1.0735667827459659E-2</v>
      </c>
      <c r="E42" s="64">
        <f t="shared" si="10"/>
        <v>1.1968847521918562E-2</v>
      </c>
      <c r="F42" s="64">
        <f t="shared" si="10"/>
        <v>1.2055212720224412E-2</v>
      </c>
      <c r="G42" s="64">
        <f t="shared" si="10"/>
        <v>1.2063187709478155E-2</v>
      </c>
      <c r="H42" s="6"/>
      <c r="I42" s="61" t="str">
        <f t="shared" ref="I42:I45" si="11">I7</f>
        <v>DLC Smart Thermostats - BYOT</v>
      </c>
      <c r="J42" s="64">
        <f t="shared" ref="J42:N42" si="12">IFERROR(J7/J$4,)</f>
        <v>8.6938933334203793E-3</v>
      </c>
      <c r="K42" s="64">
        <f t="shared" si="12"/>
        <v>1.12075562089305E-2</v>
      </c>
      <c r="L42" s="64">
        <f t="shared" si="12"/>
        <v>1.2475295295122169E-2</v>
      </c>
      <c r="M42" s="64">
        <f t="shared" si="12"/>
        <v>1.256423675129383E-2</v>
      </c>
      <c r="N42" s="64">
        <f t="shared" si="12"/>
        <v>1.2647344833473748E-2</v>
      </c>
      <c r="P42" s="61" t="str">
        <f t="shared" ref="P42:P45" si="13">P7</f>
        <v>DLC Smart Thermostats - BYOT</v>
      </c>
      <c r="Q42" s="64">
        <f t="shared" ref="Q42:U42" si="14">IFERROR(Q7/Q$4,)</f>
        <v>6.843557365820211E-3</v>
      </c>
      <c r="R42" s="64">
        <f t="shared" si="14"/>
        <v>8.7992442448885551E-3</v>
      </c>
      <c r="S42" s="64">
        <f t="shared" si="14"/>
        <v>9.7773649613275178E-3</v>
      </c>
      <c r="T42" s="64">
        <f t="shared" si="14"/>
        <v>9.7803361171511765E-3</v>
      </c>
      <c r="U42" s="64">
        <f t="shared" si="14"/>
        <v>9.7845284531876096E-3</v>
      </c>
    </row>
    <row r="43" spans="1:21" ht="16.5">
      <c r="A43" s="6"/>
      <c r="B43" s="63" t="str">
        <f t="shared" si="9"/>
        <v>Time-of-Use</v>
      </c>
      <c r="C43" s="64">
        <f t="shared" ref="C43:G43" si="15">IFERROR(C8/C$4,)</f>
        <v>1.1127091570262801E-3</v>
      </c>
      <c r="D43" s="64">
        <f t="shared" si="15"/>
        <v>1.4315177122625419E-3</v>
      </c>
      <c r="E43" s="64">
        <f t="shared" si="15"/>
        <v>1.5915644458976139E-3</v>
      </c>
      <c r="F43" s="64">
        <f t="shared" si="15"/>
        <v>1.5984458109377763E-3</v>
      </c>
      <c r="G43" s="64">
        <f t="shared" si="15"/>
        <v>1.6081415331715013E-3</v>
      </c>
      <c r="H43" s="6"/>
      <c r="I43" s="63" t="str">
        <f t="shared" si="11"/>
        <v>Time-of-Use</v>
      </c>
      <c r="J43" s="64">
        <f t="shared" ref="J43:N43" si="16">IFERROR(J8/J$4,)</f>
        <v>0</v>
      </c>
      <c r="K43" s="64">
        <f t="shared" si="16"/>
        <v>0</v>
      </c>
      <c r="L43" s="64">
        <f t="shared" si="16"/>
        <v>0</v>
      </c>
      <c r="M43" s="64">
        <f t="shared" si="16"/>
        <v>0</v>
      </c>
      <c r="N43" s="64">
        <f t="shared" si="16"/>
        <v>0</v>
      </c>
      <c r="P43" s="63" t="str">
        <f t="shared" si="13"/>
        <v>Time-of-Use</v>
      </c>
      <c r="Q43" s="64">
        <f t="shared" ref="Q43:U43" si="17">IFERROR(Q8/Q$4,)</f>
        <v>0</v>
      </c>
      <c r="R43" s="64">
        <f t="shared" si="17"/>
        <v>0</v>
      </c>
      <c r="S43" s="64">
        <f t="shared" si="17"/>
        <v>0</v>
      </c>
      <c r="T43" s="64">
        <f t="shared" si="17"/>
        <v>0</v>
      </c>
      <c r="U43" s="64">
        <f t="shared" si="17"/>
        <v>0</v>
      </c>
    </row>
    <row r="44" spans="1:21" ht="16.5">
      <c r="A44" s="6"/>
      <c r="B44" s="61" t="str">
        <f t="shared" si="9"/>
        <v>Variable Peak Pricing</v>
      </c>
      <c r="C44" s="64">
        <f t="shared" ref="C44:G44" si="18">IFERROR(C9/C$4,)</f>
        <v>5.7167017306787721E-3</v>
      </c>
      <c r="D44" s="64">
        <f t="shared" si="18"/>
        <v>7.3541314159748881E-3</v>
      </c>
      <c r="E44" s="64">
        <f t="shared" si="18"/>
        <v>8.1757897964610266E-3</v>
      </c>
      <c r="F44" s="64">
        <f t="shared" si="18"/>
        <v>8.2072994203507641E-3</v>
      </c>
      <c r="G44" s="64">
        <f t="shared" si="18"/>
        <v>8.2516281726552516E-3</v>
      </c>
      <c r="H44" s="6"/>
      <c r="I44" s="61" t="str">
        <f t="shared" si="11"/>
        <v>Variable Peak Pricing</v>
      </c>
      <c r="J44" s="64">
        <f t="shared" ref="J44:N44" si="19">IFERROR(J9/J$4,)</f>
        <v>0</v>
      </c>
      <c r="K44" s="64">
        <f t="shared" si="19"/>
        <v>0</v>
      </c>
      <c r="L44" s="64">
        <f t="shared" si="19"/>
        <v>0</v>
      </c>
      <c r="M44" s="64">
        <f t="shared" si="19"/>
        <v>0</v>
      </c>
      <c r="N44" s="64">
        <f t="shared" si="19"/>
        <v>0</v>
      </c>
      <c r="P44" s="61" t="str">
        <f t="shared" si="13"/>
        <v>Variable Peak Pricing</v>
      </c>
      <c r="Q44" s="64">
        <f t="shared" ref="Q44:U44" si="20">IFERROR(Q9/Q$4,)</f>
        <v>0</v>
      </c>
      <c r="R44" s="64">
        <f t="shared" si="20"/>
        <v>0</v>
      </c>
      <c r="S44" s="64">
        <f t="shared" si="20"/>
        <v>0</v>
      </c>
      <c r="T44" s="64">
        <f t="shared" si="20"/>
        <v>0</v>
      </c>
      <c r="U44" s="64">
        <f t="shared" si="20"/>
        <v>0</v>
      </c>
    </row>
    <row r="45" spans="1:21" ht="16.5">
      <c r="A45" s="6"/>
      <c r="B45" s="63" t="str">
        <f t="shared" si="9"/>
        <v>Third Party Contracts</v>
      </c>
      <c r="C45" s="64">
        <f t="shared" ref="C45:G45" si="21">IFERROR(C10/C$4,)</f>
        <v>8.376682597653467E-5</v>
      </c>
      <c r="D45" s="64">
        <f t="shared" si="21"/>
        <v>8.430183273657107E-5</v>
      </c>
      <c r="E45" s="64">
        <f t="shared" si="21"/>
        <v>8.483988062641564E-5</v>
      </c>
      <c r="F45" s="64">
        <f t="shared" si="21"/>
        <v>8.8692630569809581E-5</v>
      </c>
      <c r="G45" s="64">
        <f t="shared" si="21"/>
        <v>9.4466711527814261E-5</v>
      </c>
      <c r="H45" s="6"/>
      <c r="I45" s="63" t="str">
        <f t="shared" si="11"/>
        <v>Third Party Contracts</v>
      </c>
      <c r="J45" s="64">
        <f t="shared" ref="J45:N45" si="22">IFERROR(J10/J$4,)</f>
        <v>1.1869718261626988E-4</v>
      </c>
      <c r="K45" s="64">
        <f t="shared" si="22"/>
        <v>1.1717361449093967E-4</v>
      </c>
      <c r="L45" s="64">
        <f t="shared" si="22"/>
        <v>1.1566517424144659E-4</v>
      </c>
      <c r="M45" s="64">
        <f t="shared" si="22"/>
        <v>1.0552448492093862E-4</v>
      </c>
      <c r="N45" s="64">
        <f t="shared" si="22"/>
        <v>9.2273013271810411E-5</v>
      </c>
      <c r="P45" s="63" t="str">
        <f t="shared" si="13"/>
        <v>Third Party Contracts</v>
      </c>
      <c r="Q45" s="64">
        <f t="shared" ref="Q45:U45" si="23">IFERROR(Q10/Q$4,)</f>
        <v>6.8088789363592288E-5</v>
      </c>
      <c r="R45" s="64">
        <f t="shared" si="23"/>
        <v>6.7820034597768238E-5</v>
      </c>
      <c r="S45" s="64">
        <f t="shared" si="23"/>
        <v>6.7552224303938155E-5</v>
      </c>
      <c r="T45" s="64">
        <f t="shared" si="23"/>
        <v>6.5703769522049507E-5</v>
      </c>
      <c r="U45" s="64">
        <f t="shared" si="23"/>
        <v>6.3141336559221014E-5</v>
      </c>
    </row>
    <row r="46" spans="1:21" ht="16.5">
      <c r="A46" s="6"/>
      <c r="B46" s="61"/>
      <c r="C46" s="64"/>
      <c r="D46" s="64"/>
      <c r="E46" s="64"/>
      <c r="F46" s="64"/>
      <c r="G46" s="64"/>
      <c r="H46" s="6"/>
      <c r="I46" s="61"/>
      <c r="J46" s="64"/>
      <c r="K46" s="64"/>
      <c r="L46" s="64"/>
      <c r="M46" s="64"/>
      <c r="N46" s="64"/>
      <c r="P46" s="61"/>
      <c r="Q46" s="64"/>
      <c r="R46" s="64"/>
      <c r="S46" s="64"/>
      <c r="T46" s="64"/>
      <c r="U46" s="64"/>
    </row>
    <row r="47" spans="1:21" ht="16.5">
      <c r="A47" s="6"/>
      <c r="B47" s="63"/>
      <c r="C47" s="64"/>
      <c r="D47" s="64"/>
      <c r="E47" s="64"/>
      <c r="F47" s="64"/>
      <c r="G47" s="64"/>
      <c r="H47" s="6"/>
      <c r="I47" s="63"/>
      <c r="J47" s="64"/>
      <c r="K47" s="64"/>
      <c r="L47" s="64"/>
      <c r="M47" s="64"/>
      <c r="N47" s="64"/>
      <c r="P47" s="63"/>
      <c r="Q47" s="64"/>
      <c r="R47" s="64"/>
      <c r="S47" s="64"/>
      <c r="T47" s="64"/>
      <c r="U47" s="64"/>
    </row>
    <row r="48" spans="1:21" ht="16.5">
      <c r="A48" s="6"/>
      <c r="B48" s="61"/>
      <c r="C48" s="64"/>
      <c r="D48" s="64"/>
      <c r="E48" s="64"/>
      <c r="F48" s="64"/>
      <c r="G48" s="64"/>
      <c r="H48" s="6"/>
      <c r="I48" s="61"/>
      <c r="J48" s="64"/>
      <c r="K48" s="64"/>
      <c r="L48" s="64"/>
      <c r="M48" s="64"/>
      <c r="N48" s="64"/>
      <c r="P48" s="61"/>
      <c r="Q48" s="64"/>
      <c r="R48" s="64"/>
      <c r="S48" s="64"/>
      <c r="T48" s="64"/>
      <c r="U48" s="64"/>
    </row>
    <row r="49" spans="1:18" ht="16.5" hidden="1">
      <c r="A49" s="6"/>
      <c r="B49" s="63"/>
      <c r="C49" s="64"/>
      <c r="D49" s="64"/>
      <c r="E49" s="64"/>
      <c r="F49" s="64"/>
      <c r="G49" s="64"/>
      <c r="H49" s="6"/>
      <c r="I49" s="63"/>
      <c r="J49" s="64"/>
      <c r="K49" s="64"/>
      <c r="L49" s="64"/>
      <c r="M49" s="64"/>
      <c r="N49" s="64"/>
      <c r="P49" s="20"/>
      <c r="Q49" s="20"/>
      <c r="R49" s="20"/>
    </row>
    <row r="50" spans="1:18" ht="16.5" hidden="1">
      <c r="A50" s="6"/>
      <c r="B50" s="61"/>
      <c r="C50" s="64"/>
      <c r="D50" s="64"/>
      <c r="E50" s="64"/>
      <c r="F50" s="64"/>
      <c r="G50" s="64"/>
      <c r="H50" s="6"/>
      <c r="I50" s="61"/>
      <c r="J50" s="64"/>
      <c r="K50" s="64"/>
      <c r="L50" s="64"/>
      <c r="M50" s="64"/>
      <c r="N50" s="64"/>
      <c r="P50" s="20"/>
      <c r="Q50" s="20"/>
      <c r="R50" s="20"/>
    </row>
    <row r="51" spans="1:18" ht="16.5" hidden="1">
      <c r="A51" s="6" t="s">
        <v>66</v>
      </c>
      <c r="B51" s="63"/>
      <c r="C51" s="64"/>
      <c r="D51" s="64"/>
      <c r="E51" s="64"/>
      <c r="F51" s="64"/>
      <c r="G51" s="64"/>
      <c r="H51" s="6"/>
      <c r="I51" s="63"/>
      <c r="J51" s="64"/>
      <c r="K51" s="64"/>
      <c r="L51" s="64"/>
      <c r="M51" s="64"/>
      <c r="N51" s="64"/>
      <c r="P51" s="20"/>
      <c r="Q51" s="20"/>
      <c r="R51" s="20"/>
    </row>
    <row r="52" spans="1:18" ht="16.5" hidden="1">
      <c r="A52" s="6"/>
      <c r="B52" s="61"/>
      <c r="C52" s="64"/>
      <c r="D52" s="64"/>
      <c r="E52" s="64"/>
      <c r="F52" s="64"/>
      <c r="G52" s="64"/>
      <c r="H52" s="6"/>
      <c r="I52" s="61"/>
      <c r="J52" s="64"/>
      <c r="K52" s="64"/>
      <c r="L52" s="64"/>
      <c r="M52" s="64"/>
      <c r="N52" s="64"/>
      <c r="P52" s="20"/>
      <c r="Q52" s="20"/>
      <c r="R52" s="20"/>
    </row>
    <row r="53" spans="1:18" ht="16.5" hidden="1">
      <c r="A53" s="6"/>
      <c r="B53" s="63"/>
      <c r="C53" s="64"/>
      <c r="D53" s="64"/>
      <c r="E53" s="64"/>
      <c r="F53" s="64"/>
      <c r="G53" s="64"/>
      <c r="H53" s="6"/>
      <c r="I53" s="63"/>
      <c r="J53" s="64"/>
      <c r="K53" s="64"/>
      <c r="L53" s="64"/>
      <c r="M53" s="64"/>
      <c r="N53" s="64"/>
      <c r="P53" s="20"/>
      <c r="Q53" s="20"/>
      <c r="R53" s="20"/>
    </row>
    <row r="54" spans="1:18" ht="16.5" hidden="1">
      <c r="A54" s="6"/>
      <c r="B54" s="61"/>
      <c r="C54" s="64"/>
      <c r="D54" s="64"/>
      <c r="E54" s="64"/>
      <c r="F54" s="64"/>
      <c r="G54" s="64"/>
      <c r="H54" s="6"/>
      <c r="I54" s="61"/>
      <c r="J54" s="64"/>
      <c r="K54" s="64"/>
      <c r="L54" s="64"/>
      <c r="M54" s="64"/>
      <c r="N54" s="64"/>
      <c r="P54" s="20"/>
      <c r="Q54" s="20"/>
      <c r="R54" s="20"/>
    </row>
    <row r="55" spans="1:18" ht="16.5" hidden="1">
      <c r="A55" s="6"/>
      <c r="B55" s="63"/>
      <c r="C55" s="64"/>
      <c r="D55" s="64"/>
      <c r="E55" s="64"/>
      <c r="F55" s="64"/>
      <c r="G55" s="64"/>
      <c r="H55" s="6"/>
      <c r="I55" s="63"/>
      <c r="J55" s="64"/>
      <c r="K55" s="64"/>
      <c r="L55" s="64"/>
      <c r="M55" s="64"/>
      <c r="N55" s="64"/>
      <c r="O55"/>
      <c r="P55" s="20"/>
      <c r="Q55" s="20"/>
      <c r="R55" s="20"/>
    </row>
    <row r="56" spans="1:18" ht="16.5" hidden="1">
      <c r="A56" s="6"/>
      <c r="B56" s="61"/>
      <c r="C56" s="64"/>
      <c r="D56" s="64"/>
      <c r="E56" s="64"/>
      <c r="F56" s="64"/>
      <c r="G56" s="64"/>
      <c r="H56" s="6"/>
      <c r="I56" s="61"/>
      <c r="J56" s="64"/>
      <c r="K56" s="64"/>
      <c r="L56" s="64"/>
      <c r="M56" s="64"/>
      <c r="N56" s="64"/>
      <c r="O56"/>
      <c r="P56" s="23"/>
      <c r="Q56" s="20"/>
      <c r="R56" s="20"/>
    </row>
    <row r="57" spans="1:18" ht="16.5" hidden="1">
      <c r="A57" s="6" t="s">
        <v>66</v>
      </c>
      <c r="B57" s="63"/>
      <c r="C57" s="64"/>
      <c r="D57" s="64"/>
      <c r="E57" s="64"/>
      <c r="F57" s="64"/>
      <c r="G57" s="64"/>
      <c r="H57" s="6"/>
      <c r="I57" s="63"/>
      <c r="J57" s="64"/>
      <c r="K57" s="64"/>
      <c r="L57" s="64"/>
      <c r="M57" s="64"/>
      <c r="N57" s="64"/>
      <c r="P57" s="20"/>
      <c r="Q57" s="20"/>
      <c r="R57" s="20"/>
    </row>
    <row r="58" spans="1:18" ht="16.5" hidden="1">
      <c r="A58" s="6"/>
      <c r="B58" s="61"/>
      <c r="C58" s="64"/>
      <c r="D58" s="64"/>
      <c r="E58" s="64"/>
      <c r="F58" s="64"/>
      <c r="G58" s="64"/>
      <c r="H58" s="6"/>
      <c r="I58" s="61"/>
      <c r="J58" s="64"/>
      <c r="K58" s="64"/>
      <c r="L58" s="64"/>
      <c r="M58" s="64"/>
      <c r="N58" s="64"/>
      <c r="P58" s="20"/>
      <c r="Q58" s="20"/>
      <c r="R58" s="20"/>
    </row>
    <row r="59" spans="1:18" ht="16.5" hidden="1">
      <c r="A59" s="6"/>
      <c r="B59" s="63"/>
      <c r="C59" s="64"/>
      <c r="D59" s="64"/>
      <c r="E59" s="64"/>
      <c r="F59" s="64"/>
      <c r="G59" s="64"/>
      <c r="H59" s="6"/>
      <c r="I59" s="63"/>
      <c r="J59" s="64"/>
      <c r="K59" s="64"/>
      <c r="L59" s="64"/>
      <c r="M59" s="64"/>
      <c r="N59" s="64"/>
      <c r="P59" s="20"/>
      <c r="Q59" s="20"/>
      <c r="R59" s="20"/>
    </row>
    <row r="60" spans="1:18" ht="16.5" hidden="1">
      <c r="A60" s="6"/>
      <c r="B60" s="61"/>
      <c r="C60" s="64"/>
      <c r="D60" s="64"/>
      <c r="E60" s="64"/>
      <c r="F60" s="64"/>
      <c r="G60" s="64"/>
      <c r="H60" s="6"/>
      <c r="I60" s="61"/>
      <c r="J60" s="64"/>
      <c r="K60" s="64"/>
      <c r="L60" s="64"/>
      <c r="M60" s="64"/>
      <c r="N60" s="64"/>
      <c r="P60" s="20"/>
      <c r="Q60" s="20"/>
      <c r="R60" s="20"/>
    </row>
    <row r="61" spans="1:18" ht="16.5" hidden="1">
      <c r="A61" s="6"/>
      <c r="B61" s="63"/>
      <c r="C61" s="64"/>
      <c r="D61" s="64"/>
      <c r="E61" s="64"/>
      <c r="F61" s="64"/>
      <c r="G61" s="64"/>
      <c r="H61" s="6"/>
      <c r="I61" s="63"/>
      <c r="J61" s="64"/>
      <c r="K61" s="64"/>
      <c r="L61" s="64"/>
      <c r="M61" s="64"/>
      <c r="N61" s="64"/>
      <c r="O61"/>
      <c r="P61" s="20"/>
      <c r="Q61" s="20"/>
      <c r="R61" s="20"/>
    </row>
    <row r="62" spans="1:18" ht="16.5" hidden="1">
      <c r="A62" s="6"/>
      <c r="B62" s="61"/>
      <c r="C62" s="64"/>
      <c r="D62" s="64"/>
      <c r="E62" s="64"/>
      <c r="F62" s="64"/>
      <c r="G62" s="64"/>
      <c r="H62" s="6"/>
      <c r="I62" s="61"/>
      <c r="J62" s="64"/>
      <c r="K62" s="64"/>
      <c r="L62" s="64"/>
      <c r="M62" s="64"/>
      <c r="N62" s="64"/>
      <c r="O62"/>
      <c r="P62" s="23"/>
      <c r="Q62" s="20"/>
      <c r="R62" s="20"/>
    </row>
    <row r="63" spans="1:18" ht="16.5" hidden="1">
      <c r="A63" s="6"/>
      <c r="B63" s="63"/>
      <c r="C63" s="64"/>
      <c r="D63" s="64"/>
      <c r="E63" s="64"/>
      <c r="F63" s="64"/>
      <c r="G63" s="64"/>
      <c r="H63" s="6"/>
      <c r="I63" s="63"/>
      <c r="J63" s="64"/>
      <c r="K63" s="64"/>
      <c r="L63" s="64"/>
      <c r="M63" s="64"/>
      <c r="N63" s="64"/>
      <c r="O63"/>
      <c r="P63" s="20"/>
      <c r="Q63" s="20"/>
      <c r="R63" s="20"/>
    </row>
    <row r="64" spans="1:18" ht="16.5" hidden="1">
      <c r="A64" s="6"/>
      <c r="B64" s="61"/>
      <c r="C64" s="64"/>
      <c r="D64" s="64"/>
      <c r="E64" s="64"/>
      <c r="F64" s="64"/>
      <c r="G64" s="64"/>
      <c r="H64" s="6"/>
      <c r="I64" s="61"/>
      <c r="J64" s="64"/>
      <c r="K64" s="64"/>
      <c r="L64" s="64"/>
      <c r="M64" s="64"/>
      <c r="N64" s="64"/>
      <c r="O64"/>
      <c r="P64" s="23"/>
      <c r="Q64" s="20"/>
      <c r="R64" s="20"/>
    </row>
    <row r="65" spans="1:40" ht="16.5" hidden="1">
      <c r="A65" s="6"/>
      <c r="B65" s="63"/>
      <c r="C65" s="64"/>
      <c r="D65" s="64"/>
      <c r="E65" s="64"/>
      <c r="F65" s="64"/>
      <c r="G65" s="64"/>
      <c r="H65" s="6"/>
      <c r="I65" s="63"/>
      <c r="J65" s="64"/>
      <c r="K65" s="64"/>
      <c r="L65" s="64"/>
      <c r="M65" s="64"/>
      <c r="N65" s="64"/>
      <c r="O65"/>
      <c r="P65" s="23"/>
      <c r="Q65" s="20"/>
      <c r="R65" s="20"/>
    </row>
    <row r="66" spans="1:40" ht="16.5" hidden="1">
      <c r="A66" s="6"/>
      <c r="B66" s="61"/>
      <c r="C66" s="64"/>
      <c r="D66" s="64"/>
      <c r="E66" s="64"/>
      <c r="F66" s="64"/>
      <c r="G66" s="64"/>
      <c r="H66" s="6"/>
      <c r="I66" s="61"/>
      <c r="J66" s="64"/>
      <c r="K66" s="64"/>
      <c r="L66" s="64"/>
      <c r="M66" s="64"/>
      <c r="N66" s="64"/>
      <c r="P66" s="20"/>
      <c r="Q66" s="20"/>
      <c r="R66" s="20"/>
    </row>
    <row r="67" spans="1:40" ht="16.5" hidden="1">
      <c r="A67" s="6"/>
      <c r="B67" s="63"/>
      <c r="C67" s="64"/>
      <c r="D67" s="64"/>
      <c r="E67" s="64"/>
      <c r="F67" s="64"/>
      <c r="G67" s="64"/>
      <c r="H67" s="6"/>
      <c r="I67" s="63"/>
      <c r="J67" s="64"/>
      <c r="K67" s="64"/>
      <c r="L67" s="64"/>
      <c r="M67" s="64"/>
      <c r="N67" s="64"/>
      <c r="O67"/>
      <c r="P67" s="20"/>
      <c r="Q67" s="20"/>
      <c r="R67" s="20"/>
    </row>
    <row r="68" spans="1:40" ht="16.5" hidden="1">
      <c r="A68" s="6"/>
      <c r="B68" s="61"/>
      <c r="C68" s="64"/>
      <c r="D68" s="64"/>
      <c r="E68" s="64"/>
      <c r="F68" s="64"/>
      <c r="G68" s="64"/>
      <c r="H68" s="6"/>
      <c r="I68" s="61"/>
      <c r="J68" s="64"/>
      <c r="K68" s="64"/>
      <c r="L68" s="64"/>
      <c r="M68" s="64"/>
      <c r="N68" s="64"/>
      <c r="O68"/>
      <c r="P68" s="23"/>
      <c r="Q68" s="20"/>
      <c r="R68" s="20"/>
    </row>
    <row r="69" spans="1:40" ht="16.5" hidden="1">
      <c r="A69" s="6"/>
      <c r="B69" s="63"/>
      <c r="C69" s="64"/>
      <c r="D69" s="64"/>
      <c r="E69" s="64"/>
      <c r="F69" s="64"/>
      <c r="G69" s="64"/>
      <c r="H69" s="6"/>
      <c r="I69" s="63"/>
      <c r="J69" s="64"/>
      <c r="K69" s="64"/>
      <c r="L69" s="64"/>
      <c r="M69" s="64"/>
      <c r="N69" s="64"/>
      <c r="O69"/>
      <c r="P69" s="20"/>
      <c r="Q69" s="20"/>
      <c r="R69" s="20"/>
    </row>
    <row r="70" spans="1:40" ht="16.5" hidden="1">
      <c r="A70" s="6"/>
      <c r="B70" s="61"/>
      <c r="C70" s="64"/>
      <c r="D70" s="64"/>
      <c r="E70" s="64"/>
      <c r="F70" s="64"/>
      <c r="G70" s="64"/>
      <c r="H70" s="6"/>
      <c r="I70" s="61"/>
      <c r="J70" s="64"/>
      <c r="K70" s="64"/>
      <c r="L70" s="64"/>
      <c r="M70" s="64"/>
      <c r="N70" s="64"/>
      <c r="O70"/>
      <c r="P70" s="23"/>
      <c r="Q70" s="20"/>
      <c r="R70" s="20"/>
    </row>
    <row r="71" spans="1:40" ht="16.5" hidden="1">
      <c r="A71" s="6"/>
      <c r="B71" s="63"/>
      <c r="C71" s="64"/>
      <c r="D71" s="64"/>
      <c r="E71" s="64"/>
      <c r="F71" s="64"/>
      <c r="G71" s="64"/>
      <c r="H71" s="6"/>
      <c r="I71" s="63"/>
      <c r="J71" s="64"/>
      <c r="K71" s="64"/>
      <c r="L71" s="64"/>
      <c r="M71" s="64"/>
      <c r="N71" s="64"/>
      <c r="O71"/>
      <c r="P71" s="23"/>
      <c r="Q71" s="20"/>
      <c r="R71" s="20"/>
    </row>
    <row r="72" spans="1:40" ht="16.5">
      <c r="B72"/>
      <c r="C72"/>
      <c r="D72"/>
      <c r="E72"/>
      <c r="F72"/>
      <c r="G72"/>
      <c r="I72"/>
      <c r="J72"/>
      <c r="K72"/>
      <c r="L72"/>
      <c r="M72"/>
      <c r="N72"/>
      <c r="O72"/>
      <c r="P72" s="20"/>
      <c r="Q72" s="20"/>
      <c r="R72" s="20"/>
      <c r="S72" s="20"/>
      <c r="T72" s="20"/>
      <c r="U72" s="20"/>
      <c r="V72" s="20"/>
    </row>
    <row r="73" spans="1:40">
      <c r="B73"/>
      <c r="C73"/>
    </row>
    <row r="74" spans="1:40">
      <c r="B74" s="111" t="s">
        <v>15</v>
      </c>
      <c r="C74" t="s">
        <v>16</v>
      </c>
      <c r="D74"/>
    </row>
    <row r="75" spans="1:40" ht="16.5">
      <c r="B75" s="20"/>
      <c r="C75" s="20"/>
      <c r="D75" s="20"/>
      <c r="E75"/>
      <c r="F75"/>
      <c r="G75"/>
      <c r="H75"/>
      <c r="I75"/>
      <c r="J75"/>
      <c r="K75"/>
      <c r="L75"/>
    </row>
    <row r="76" spans="1:40" ht="16.5">
      <c r="B76" s="111" t="s">
        <v>41</v>
      </c>
      <c r="C76" s="111" t="s">
        <v>67</v>
      </c>
      <c r="D76"/>
      <c r="E76"/>
      <c r="F76"/>
      <c r="G76"/>
      <c r="H76"/>
      <c r="I76"/>
      <c r="J76"/>
      <c r="K76"/>
      <c r="L76"/>
      <c r="M76"/>
      <c r="N76"/>
      <c r="P76" s="167" t="s">
        <v>68</v>
      </c>
      <c r="Q76" s="22"/>
      <c r="R76" s="22"/>
      <c r="S76" s="22"/>
      <c r="U76" s="22"/>
      <c r="V76" s="22"/>
      <c r="W76" s="22"/>
      <c r="X76" s="22"/>
      <c r="Y76" s="20"/>
      <c r="Z76" s="20"/>
      <c r="AA76" s="20"/>
      <c r="AB76" s="20"/>
      <c r="AC76" s="20"/>
      <c r="AD76" s="20"/>
      <c r="AE76" s="20"/>
      <c r="AJ76" s="20"/>
      <c r="AK76" s="20"/>
      <c r="AL76" s="20"/>
      <c r="AM76" s="20"/>
      <c r="AN76" s="20"/>
    </row>
    <row r="77" spans="1:40" ht="16.5">
      <c r="B77"/>
      <c r="C77" t="s">
        <v>9</v>
      </c>
      <c r="D77"/>
      <c r="E77"/>
      <c r="F77" t="s">
        <v>69</v>
      </c>
      <c r="G77" t="s">
        <v>12</v>
      </c>
      <c r="H77"/>
      <c r="I77"/>
      <c r="J77" t="s">
        <v>70</v>
      </c>
      <c r="K77" t="s">
        <v>13</v>
      </c>
      <c r="L77"/>
      <c r="M77"/>
      <c r="N77" t="s">
        <v>71</v>
      </c>
      <c r="Q77" s="169" t="s">
        <v>9</v>
      </c>
      <c r="R77" s="170" t="s">
        <v>9</v>
      </c>
      <c r="S77" s="171" t="s">
        <v>9</v>
      </c>
      <c r="T77" s="169" t="str">
        <f>G77</f>
        <v>ID</v>
      </c>
      <c r="U77" s="170" t="s">
        <v>12</v>
      </c>
      <c r="V77" s="171" t="s">
        <v>12</v>
      </c>
      <c r="W77" s="169" t="s">
        <v>13</v>
      </c>
      <c r="X77" s="170" t="s">
        <v>13</v>
      </c>
      <c r="Y77" s="171" t="s">
        <v>13</v>
      </c>
      <c r="AA77" s="22"/>
      <c r="AB77" s="22"/>
      <c r="AC77" s="22"/>
      <c r="AD77" s="20"/>
      <c r="AE77" s="20"/>
      <c r="AJ77" s="20"/>
      <c r="AK77" s="20"/>
      <c r="AL77" s="20"/>
      <c r="AM77" s="20"/>
      <c r="AN77" s="20"/>
    </row>
    <row r="78" spans="1:40" ht="16.5">
      <c r="B78" s="111" t="s">
        <v>18</v>
      </c>
      <c r="C78" t="s">
        <v>72</v>
      </c>
      <c r="D78" t="s">
        <v>73</v>
      </c>
      <c r="E78" t="s">
        <v>74</v>
      </c>
      <c r="F78"/>
      <c r="G78" t="s">
        <v>72</v>
      </c>
      <c r="H78" t="s">
        <v>73</v>
      </c>
      <c r="I78" t="s">
        <v>74</v>
      </c>
      <c r="J78"/>
      <c r="K78" t="s">
        <v>72</v>
      </c>
      <c r="L78" t="s">
        <v>73</v>
      </c>
      <c r="M78" t="s">
        <v>74</v>
      </c>
      <c r="N78"/>
      <c r="O78" s="4" t="s">
        <v>75</v>
      </c>
      <c r="P78" s="165" t="s">
        <v>17</v>
      </c>
      <c r="Q78" s="168" t="str">
        <f>C78</f>
        <v>Residential</v>
      </c>
      <c r="R78" s="168" t="str">
        <f>D78</f>
        <v>Commercial</v>
      </c>
      <c r="S78" s="168" t="str">
        <f>E78</f>
        <v>Industrial</v>
      </c>
      <c r="T78" s="168" t="str">
        <f>G78</f>
        <v>Residential</v>
      </c>
      <c r="U78" s="168" t="str">
        <f>H78</f>
        <v>Commercial</v>
      </c>
      <c r="V78" s="168" t="str">
        <f>I78</f>
        <v>Industrial</v>
      </c>
      <c r="W78" s="168" t="s">
        <v>72</v>
      </c>
      <c r="X78" s="168" t="s">
        <v>73</v>
      </c>
      <c r="Y78" s="168" t="s">
        <v>74</v>
      </c>
      <c r="Z78" s="22" t="s">
        <v>76</v>
      </c>
      <c r="AA78" s="22"/>
      <c r="AB78" s="22"/>
      <c r="AC78" s="22"/>
      <c r="AD78" s="20"/>
      <c r="AE78" s="20"/>
      <c r="AJ78" s="20"/>
      <c r="AK78" s="20"/>
      <c r="AL78" s="20"/>
      <c r="AM78" s="20"/>
      <c r="AN78" s="20"/>
    </row>
    <row r="79" spans="1:40" ht="16.5">
      <c r="B79" s="112" t="s">
        <v>77</v>
      </c>
      <c r="C79" s="92">
        <v>241.8847220517932</v>
      </c>
      <c r="D79" s="92">
        <v>122.64077073197588</v>
      </c>
      <c r="E79" s="92"/>
      <c r="F79" s="92">
        <v>364.5254927837691</v>
      </c>
      <c r="G79" s="92">
        <v>0</v>
      </c>
      <c r="H79" s="92">
        <v>0</v>
      </c>
      <c r="I79" s="92"/>
      <c r="J79" s="92">
        <v>0</v>
      </c>
      <c r="K79" s="92">
        <v>0</v>
      </c>
      <c r="L79" s="92">
        <v>0</v>
      </c>
      <c r="M79" s="92"/>
      <c r="N79" s="92">
        <v>0</v>
      </c>
      <c r="O79" s="176">
        <f>SUM(F79,J79,N79)</f>
        <v>364.5254927837691</v>
      </c>
      <c r="P79" s="164" t="str">
        <f t="shared" ref="P79:P83" si="24">B79</f>
        <v>Behavioral</v>
      </c>
      <c r="Q79" s="166">
        <f>C79/$O79</f>
        <v>0.66356051041751285</v>
      </c>
      <c r="R79" s="166">
        <f t="shared" ref="R79:S83" si="25">D79/$O79</f>
        <v>0.33643948958248715</v>
      </c>
      <c r="S79" s="166">
        <f t="shared" si="25"/>
        <v>0</v>
      </c>
      <c r="T79" s="166">
        <f>G79/$O79</f>
        <v>0</v>
      </c>
      <c r="U79" s="166">
        <f t="shared" ref="U79:U83" si="26">H79/$O79</f>
        <v>0</v>
      </c>
      <c r="V79" s="166">
        <f t="shared" ref="V79:V83" si="27">I79/$O79</f>
        <v>0</v>
      </c>
      <c r="W79" s="166">
        <f>K79/$O79</f>
        <v>0</v>
      </c>
      <c r="X79" s="166">
        <f t="shared" ref="X79:X83" si="28">L79/$O79</f>
        <v>0</v>
      </c>
      <c r="Y79" s="166">
        <f t="shared" ref="Y79:Y83" si="29">M79/$O79</f>
        <v>0</v>
      </c>
      <c r="Z79" s="151">
        <f>SUM(Q79:Y79)</f>
        <v>1</v>
      </c>
      <c r="AA79" s="22"/>
      <c r="AB79" s="22"/>
      <c r="AC79" s="22"/>
      <c r="AD79" s="20"/>
      <c r="AE79" s="20"/>
      <c r="AJ79" s="20"/>
      <c r="AK79" s="20"/>
      <c r="AL79" s="20"/>
      <c r="AM79" s="20"/>
    </row>
    <row r="80" spans="1:40" ht="16.5">
      <c r="B80" s="112" t="s">
        <v>78</v>
      </c>
      <c r="C80" s="92">
        <v>1465.942764006689</v>
      </c>
      <c r="D80" s="92">
        <v>639.5939539893136</v>
      </c>
      <c r="E80" s="92"/>
      <c r="F80" s="92">
        <v>2105.5367179960026</v>
      </c>
      <c r="G80" s="92">
        <v>900.26960592564012</v>
      </c>
      <c r="H80" s="92">
        <v>272.53158804407911</v>
      </c>
      <c r="I80" s="92"/>
      <c r="J80" s="92">
        <v>1172.8011939697192</v>
      </c>
      <c r="K80" s="92">
        <v>472.21001652761464</v>
      </c>
      <c r="L80" s="92">
        <v>250.29261268791879</v>
      </c>
      <c r="M80" s="92"/>
      <c r="N80" s="92">
        <v>722.50262921553349</v>
      </c>
      <c r="O80" s="176">
        <f t="shared" ref="O80:O83" si="30">SUM(F80,J80,N80)</f>
        <v>4000.8405411812555</v>
      </c>
      <c r="P80" s="164" t="str">
        <f t="shared" si="24"/>
        <v>DLC Smart Thermostats - BYOT</v>
      </c>
      <c r="Q80" s="166">
        <f t="shared" ref="Q80:Q83" si="31">C80/$O80</f>
        <v>0.36640869560221628</v>
      </c>
      <c r="R80" s="166">
        <f t="shared" si="25"/>
        <v>0.15986489524035674</v>
      </c>
      <c r="S80" s="166">
        <f t="shared" si="25"/>
        <v>0</v>
      </c>
      <c r="T80" s="166">
        <f t="shared" ref="T80:T83" si="32">G80/$O80</f>
        <v>0.22502011681271203</v>
      </c>
      <c r="U80" s="166">
        <f t="shared" si="26"/>
        <v>6.8118582892487303E-2</v>
      </c>
      <c r="V80" s="166">
        <f t="shared" si="27"/>
        <v>0</v>
      </c>
      <c r="W80" s="166">
        <f t="shared" ref="W80:W83" si="33">K80/$O80</f>
        <v>0.118027702345816</v>
      </c>
      <c r="X80" s="166">
        <f t="shared" si="28"/>
        <v>6.2560007106411547E-2</v>
      </c>
      <c r="Y80" s="166">
        <f t="shared" si="29"/>
        <v>0</v>
      </c>
      <c r="Z80" s="151">
        <f t="shared" ref="Z80:Z83" si="34">SUM(Q80:Y80)</f>
        <v>0.99999999999999989</v>
      </c>
      <c r="AA80" s="22"/>
      <c r="AB80" s="22"/>
      <c r="AC80" s="22"/>
      <c r="AD80" s="20"/>
      <c r="AE80" s="20"/>
      <c r="AJ80" s="20"/>
    </row>
    <row r="81" spans="1:36" ht="16.5">
      <c r="A81" s="7"/>
      <c r="B81" s="112" t="s">
        <v>79</v>
      </c>
      <c r="C81" s="92">
        <v>226.33190465558036</v>
      </c>
      <c r="D81" s="92">
        <v>52.344457528486949</v>
      </c>
      <c r="E81" s="92">
        <v>2.0123850503449736</v>
      </c>
      <c r="F81" s="92">
        <v>280.68874723441229</v>
      </c>
      <c r="G81" s="92">
        <v>0</v>
      </c>
      <c r="H81" s="92">
        <v>0</v>
      </c>
      <c r="I81" s="92">
        <v>0</v>
      </c>
      <c r="J81" s="92">
        <v>0</v>
      </c>
      <c r="K81" s="92">
        <v>0</v>
      </c>
      <c r="L81" s="92">
        <v>0</v>
      </c>
      <c r="M81" s="92">
        <v>0</v>
      </c>
      <c r="N81" s="92">
        <v>0</v>
      </c>
      <c r="O81" s="176">
        <f t="shared" si="30"/>
        <v>280.68874723441229</v>
      </c>
      <c r="P81" s="164" t="str">
        <f t="shared" si="24"/>
        <v>Time-of-Use</v>
      </c>
      <c r="Q81" s="166">
        <f t="shared" si="31"/>
        <v>0.80634477472145771</v>
      </c>
      <c r="R81" s="166">
        <f t="shared" si="25"/>
        <v>0.18648577131869271</v>
      </c>
      <c r="S81" s="166">
        <f t="shared" si="25"/>
        <v>7.1694539598495749E-3</v>
      </c>
      <c r="T81" s="166">
        <f t="shared" si="32"/>
        <v>0</v>
      </c>
      <c r="U81" s="166">
        <f t="shared" si="26"/>
        <v>0</v>
      </c>
      <c r="V81" s="166">
        <f t="shared" si="27"/>
        <v>0</v>
      </c>
      <c r="W81" s="166">
        <f t="shared" si="33"/>
        <v>0</v>
      </c>
      <c r="X81" s="166">
        <f t="shared" si="28"/>
        <v>0</v>
      </c>
      <c r="Y81" s="166">
        <f t="shared" si="29"/>
        <v>0</v>
      </c>
      <c r="Z81" s="151">
        <f t="shared" si="34"/>
        <v>1</v>
      </c>
      <c r="AA81" s="22"/>
      <c r="AB81" s="22"/>
      <c r="AC81" s="22"/>
      <c r="AD81" s="20"/>
      <c r="AE81" s="20"/>
      <c r="AJ81" s="20"/>
    </row>
    <row r="82" spans="1:36" ht="16.5">
      <c r="A82" s="7"/>
      <c r="B82" s="112" t="s">
        <v>80</v>
      </c>
      <c r="C82" s="92">
        <v>1145.4043757873499</v>
      </c>
      <c r="D82" s="92">
        <v>287.43930640306849</v>
      </c>
      <c r="E82" s="92">
        <v>7.4146076747803376</v>
      </c>
      <c r="F82" s="92">
        <v>1440.2582898651988</v>
      </c>
      <c r="G82" s="92">
        <v>0</v>
      </c>
      <c r="H82" s="92">
        <v>0</v>
      </c>
      <c r="I82" s="92">
        <v>0</v>
      </c>
      <c r="J82" s="92">
        <v>0</v>
      </c>
      <c r="K82" s="92">
        <v>0</v>
      </c>
      <c r="L82" s="92">
        <v>0</v>
      </c>
      <c r="M82" s="92">
        <v>0</v>
      </c>
      <c r="N82" s="92">
        <v>0</v>
      </c>
      <c r="O82" s="176">
        <f t="shared" si="30"/>
        <v>1440.2582898651988</v>
      </c>
      <c r="P82" s="164" t="str">
        <f t="shared" si="24"/>
        <v>Variable Peak Pricing</v>
      </c>
      <c r="Q82" s="166">
        <f t="shared" si="31"/>
        <v>0.79527705818277505</v>
      </c>
      <c r="R82" s="166">
        <f t="shared" si="25"/>
        <v>0.1995748321156835</v>
      </c>
      <c r="S82" s="166">
        <f t="shared" si="25"/>
        <v>5.1481097015413178E-3</v>
      </c>
      <c r="T82" s="166">
        <f t="shared" si="32"/>
        <v>0</v>
      </c>
      <c r="U82" s="166">
        <f t="shared" si="26"/>
        <v>0</v>
      </c>
      <c r="V82" s="166">
        <f t="shared" si="27"/>
        <v>0</v>
      </c>
      <c r="W82" s="166">
        <f t="shared" si="33"/>
        <v>0</v>
      </c>
      <c r="X82" s="166">
        <f t="shared" si="28"/>
        <v>0</v>
      </c>
      <c r="Y82" s="166">
        <f t="shared" si="29"/>
        <v>0</v>
      </c>
      <c r="Z82" s="151">
        <f t="shared" si="34"/>
        <v>0.99999999999999989</v>
      </c>
      <c r="AA82" s="22"/>
      <c r="AB82" s="22"/>
      <c r="AC82" s="22"/>
      <c r="AD82" s="20"/>
      <c r="AE82" s="20"/>
      <c r="AJ82" s="20"/>
    </row>
    <row r="83" spans="1:36" ht="16.5">
      <c r="A83" s="7"/>
      <c r="B83" s="112" t="s">
        <v>81</v>
      </c>
      <c r="C83" s="92"/>
      <c r="D83" s="92">
        <v>0</v>
      </c>
      <c r="E83" s="92">
        <v>16.48843859023011</v>
      </c>
      <c r="F83" s="92">
        <v>16.48843859023011</v>
      </c>
      <c r="G83" s="92"/>
      <c r="H83" s="92">
        <v>0</v>
      </c>
      <c r="I83" s="92">
        <v>8.5565706922090481</v>
      </c>
      <c r="J83" s="92">
        <v>8.5565706922090481</v>
      </c>
      <c r="K83" s="92"/>
      <c r="L83" s="92">
        <v>0</v>
      </c>
      <c r="M83" s="92">
        <v>4.6624404941413431</v>
      </c>
      <c r="N83" s="92">
        <v>4.6624404941413431</v>
      </c>
      <c r="O83" s="176">
        <f t="shared" si="30"/>
        <v>29.707449776580503</v>
      </c>
      <c r="P83" s="164" t="str">
        <f t="shared" si="24"/>
        <v>Third Party Contracts</v>
      </c>
      <c r="Q83" s="166">
        <f t="shared" si="31"/>
        <v>0</v>
      </c>
      <c r="R83" s="166">
        <f t="shared" si="25"/>
        <v>0</v>
      </c>
      <c r="S83" s="166">
        <f t="shared" si="25"/>
        <v>0.55502706271436886</v>
      </c>
      <c r="T83" s="166">
        <f t="shared" si="32"/>
        <v>0</v>
      </c>
      <c r="U83" s="166">
        <f t="shared" si="26"/>
        <v>0</v>
      </c>
      <c r="V83" s="166">
        <f t="shared" si="27"/>
        <v>0.28802777608175961</v>
      </c>
      <c r="W83" s="166">
        <f t="shared" si="33"/>
        <v>0</v>
      </c>
      <c r="X83" s="166">
        <f t="shared" si="28"/>
        <v>0</v>
      </c>
      <c r="Y83" s="166">
        <f t="shared" si="29"/>
        <v>0.15694516120387147</v>
      </c>
      <c r="Z83" s="151">
        <f t="shared" si="34"/>
        <v>1</v>
      </c>
      <c r="AA83" s="22"/>
      <c r="AB83" s="22"/>
      <c r="AC83" s="22"/>
      <c r="AD83" s="20"/>
      <c r="AE83" s="20"/>
      <c r="AJ83" s="20"/>
    </row>
    <row r="84" spans="1:36" ht="16.5">
      <c r="A84" s="7"/>
      <c r="B84" s="112" t="s">
        <v>82</v>
      </c>
      <c r="C84" s="92">
        <v>3079.5637665014124</v>
      </c>
      <c r="D84" s="92">
        <v>1102.018488652845</v>
      </c>
      <c r="E84" s="92">
        <v>25.91543131535542</v>
      </c>
      <c r="F84" s="92">
        <v>4207.4976864696137</v>
      </c>
      <c r="G84" s="92">
        <v>900.26960592564012</v>
      </c>
      <c r="H84" s="92">
        <v>272.53158804407911</v>
      </c>
      <c r="I84" s="92">
        <v>8.5565706922090481</v>
      </c>
      <c r="J84" s="92">
        <v>1181.3577646619283</v>
      </c>
      <c r="K84" s="92">
        <v>472.21001652761464</v>
      </c>
      <c r="L84" s="92">
        <v>250.29261268791879</v>
      </c>
      <c r="M84" s="92">
        <v>4.6624404941413431</v>
      </c>
      <c r="N84" s="92">
        <v>727.16506970967487</v>
      </c>
      <c r="O84" s="176"/>
      <c r="P84" s="164"/>
      <c r="Q84" s="166"/>
      <c r="R84" s="166"/>
      <c r="S84" s="166"/>
      <c r="T84" s="166"/>
      <c r="U84" s="166"/>
      <c r="V84" s="166"/>
      <c r="W84" s="166"/>
      <c r="X84" s="166"/>
      <c r="Y84" s="166"/>
      <c r="Z84" s="151"/>
      <c r="AA84" s="22"/>
      <c r="AB84" s="22"/>
      <c r="AC84" s="22"/>
      <c r="AD84" s="20"/>
      <c r="AE84" s="20"/>
      <c r="AJ84" s="20"/>
    </row>
    <row r="85" spans="1:36" ht="16.5">
      <c r="A85" s="7"/>
      <c r="B85"/>
      <c r="C85"/>
      <c r="D85"/>
      <c r="E85"/>
      <c r="F85"/>
      <c r="G85"/>
      <c r="H85"/>
      <c r="I85"/>
      <c r="J85"/>
      <c r="K85"/>
      <c r="L85"/>
      <c r="M85"/>
      <c r="N85"/>
      <c r="O85" s="22"/>
      <c r="P85" s="22"/>
      <c r="Q85" s="22"/>
      <c r="R85" s="22"/>
      <c r="S85" s="22"/>
      <c r="T85" s="22"/>
      <c r="U85" s="22"/>
      <c r="V85" s="22"/>
      <c r="Y85" s="22"/>
      <c r="AA85" s="22"/>
      <c r="AB85" s="22"/>
      <c r="AC85" s="22"/>
      <c r="AD85" s="20"/>
      <c r="AE85" s="20"/>
      <c r="AJ85" s="20"/>
    </row>
    <row r="86" spans="1:36" ht="16.5">
      <c r="A86" s="7"/>
      <c r="B86"/>
      <c r="C86"/>
      <c r="D86"/>
      <c r="E86"/>
      <c r="F86"/>
      <c r="G86"/>
      <c r="H86"/>
      <c r="I86"/>
      <c r="J86"/>
      <c r="K86"/>
      <c r="L86" s="22"/>
      <c r="M86" s="22"/>
      <c r="N86" s="22"/>
      <c r="O86" s="22"/>
      <c r="P86" s="22"/>
      <c r="Q86" s="22"/>
      <c r="R86" s="22"/>
      <c r="S86" s="22"/>
      <c r="T86" s="22"/>
      <c r="U86" s="22"/>
      <c r="V86" s="22"/>
      <c r="Y86" s="22"/>
      <c r="AA86" s="22"/>
      <c r="AB86" s="22"/>
      <c r="AC86" s="22"/>
      <c r="AD86" s="20"/>
      <c r="AE86" s="20"/>
      <c r="AJ86" s="20"/>
    </row>
    <row r="87" spans="1:36" ht="16.5">
      <c r="A87" s="7"/>
      <c r="B87"/>
      <c r="C87"/>
      <c r="D87"/>
      <c r="E87"/>
      <c r="F87"/>
      <c r="G87"/>
      <c r="H87"/>
      <c r="I87"/>
      <c r="J87"/>
      <c r="K87"/>
      <c r="L87"/>
      <c r="M87" s="150"/>
      <c r="N87" s="22"/>
      <c r="O87" s="17"/>
      <c r="P87" s="86"/>
      <c r="Q87" s="86"/>
      <c r="R87" s="86"/>
      <c r="S87" s="86"/>
      <c r="T87" s="86"/>
      <c r="U87" s="86"/>
      <c r="V87" s="86"/>
      <c r="W87" s="86"/>
      <c r="X87" s="151"/>
      <c r="Y87" s="22"/>
      <c r="AA87" s="22"/>
      <c r="AB87" s="22"/>
      <c r="AC87" s="22"/>
      <c r="AD87" s="20"/>
      <c r="AE87" s="20"/>
      <c r="AJ87" s="20"/>
    </row>
    <row r="88" spans="1:36" ht="16.5">
      <c r="B88"/>
      <c r="C88"/>
      <c r="D88"/>
      <c r="E88"/>
      <c r="F88"/>
      <c r="G88"/>
      <c r="H88"/>
      <c r="I88"/>
      <c r="J88"/>
      <c r="K88"/>
      <c r="L88"/>
      <c r="M88"/>
      <c r="N88"/>
      <c r="O88" s="112"/>
      <c r="P88" s="86"/>
      <c r="Q88" s="86"/>
      <c r="R88" s="112"/>
      <c r="S88" s="86"/>
      <c r="T88" s="86"/>
      <c r="U88"/>
      <c r="V88"/>
      <c r="W88"/>
      <c r="X88"/>
      <c r="Y88"/>
      <c r="Z88"/>
      <c r="AA88"/>
      <c r="AB88"/>
      <c r="AC88"/>
      <c r="AD88"/>
      <c r="AE88" s="10"/>
      <c r="AF88" s="20"/>
    </row>
    <row r="89" spans="1:36" ht="16.5">
      <c r="B89" s="112"/>
      <c r="C89" s="152"/>
      <c r="D89" s="152"/>
      <c r="E89" s="152"/>
      <c r="F89" s="152"/>
      <c r="G89" s="152"/>
      <c r="H89" s="152"/>
      <c r="I89" s="152"/>
      <c r="J89" s="152"/>
      <c r="K89" s="152"/>
      <c r="L89" s="152"/>
      <c r="M89"/>
      <c r="N89"/>
      <c r="O89" s="112"/>
      <c r="P89" s="86"/>
      <c r="Q89" s="86"/>
      <c r="R89" s="112"/>
      <c r="S89" s="86"/>
      <c r="T89" s="86"/>
      <c r="U89"/>
      <c r="V89"/>
      <c r="W89"/>
      <c r="X89"/>
      <c r="Y89"/>
      <c r="Z89"/>
      <c r="AA89"/>
      <c r="AB89"/>
      <c r="AC89"/>
      <c r="AD89"/>
      <c r="AE89" s="10"/>
      <c r="AF89" s="20"/>
    </row>
    <row r="90" spans="1:36" ht="16.5">
      <c r="B90" s="112"/>
      <c r="C90" s="152"/>
      <c r="D90" s="152"/>
      <c r="E90" s="152"/>
      <c r="F90" s="152"/>
      <c r="G90" s="152"/>
      <c r="H90" s="152"/>
      <c r="I90" s="152"/>
      <c r="J90" s="152"/>
      <c r="K90" s="152"/>
      <c r="L90" s="152"/>
      <c r="M90"/>
      <c r="N90"/>
      <c r="O90" s="112"/>
      <c r="P90" s="86"/>
      <c r="Q90" s="86"/>
      <c r="R90" s="112"/>
      <c r="S90" s="86"/>
      <c r="T90" s="86"/>
      <c r="U90"/>
      <c r="V90"/>
      <c r="W90"/>
      <c r="X90"/>
      <c r="Y90"/>
      <c r="Z90"/>
      <c r="AA90"/>
      <c r="AB90"/>
      <c r="AC90"/>
      <c r="AD90"/>
      <c r="AE90" s="10"/>
      <c r="AF90" s="20"/>
    </row>
    <row r="91" spans="1:36" ht="16.5">
      <c r="E91" s="36"/>
      <c r="F91" s="36"/>
      <c r="G91" s="111" t="s">
        <v>15</v>
      </c>
      <c r="H91" t="s">
        <v>16</v>
      </c>
      <c r="I91" s="20"/>
      <c r="R91" s="20"/>
      <c r="AC91"/>
      <c r="AD91"/>
      <c r="AE91" s="10"/>
      <c r="AF91" s="20"/>
    </row>
    <row r="92" spans="1:36" ht="16.5">
      <c r="B92"/>
      <c r="C92"/>
      <c r="D92"/>
      <c r="E92" s="36"/>
      <c r="F92" s="36"/>
      <c r="G92" s="111" t="s">
        <v>83</v>
      </c>
      <c r="H92" t="s">
        <v>10</v>
      </c>
      <c r="I92" s="20"/>
      <c r="R92" s="20"/>
      <c r="AC92"/>
      <c r="AD92"/>
      <c r="AE92" s="10"/>
      <c r="AF92" s="20"/>
    </row>
    <row r="93" spans="1:36" ht="16.5">
      <c r="B93" s="24" t="s">
        <v>84</v>
      </c>
      <c r="C93" s="24"/>
      <c r="D93" s="25"/>
      <c r="E93" s="25"/>
      <c r="F93" s="25"/>
      <c r="G93" s="20"/>
      <c r="H93" s="20"/>
      <c r="I93" s="20"/>
      <c r="J93" s="4">
        <v>2023</v>
      </c>
      <c r="K93" s="4">
        <v>2024</v>
      </c>
      <c r="L93" s="4">
        <v>2025</v>
      </c>
      <c r="M93" s="4">
        <v>2026</v>
      </c>
      <c r="N93" s="4">
        <v>2027</v>
      </c>
      <c r="O93" s="4">
        <v>2028</v>
      </c>
      <c r="P93" s="4">
        <v>2029</v>
      </c>
      <c r="Q93" s="4">
        <v>2030</v>
      </c>
      <c r="R93" s="4">
        <v>2031</v>
      </c>
      <c r="S93" s="4">
        <v>2032</v>
      </c>
      <c r="T93" s="4">
        <v>2033</v>
      </c>
      <c r="U93" s="4">
        <v>2034</v>
      </c>
      <c r="V93" s="4">
        <v>2035</v>
      </c>
      <c r="W93" s="4">
        <v>2036</v>
      </c>
      <c r="X93" s="4">
        <v>2037</v>
      </c>
      <c r="Y93" s="4">
        <v>2038</v>
      </c>
      <c r="Z93" s="4">
        <v>2039</v>
      </c>
      <c r="AA93" s="4">
        <v>2040</v>
      </c>
      <c r="AB93" s="4">
        <v>2041</v>
      </c>
      <c r="AC93" s="4">
        <v>2042</v>
      </c>
      <c r="AD93" s="4">
        <v>2043</v>
      </c>
      <c r="AE93" s="4">
        <v>2044</v>
      </c>
      <c r="AF93" s="4">
        <v>2045</v>
      </c>
      <c r="AG93" s="4">
        <v>2046</v>
      </c>
    </row>
    <row r="94" spans="1:36" ht="33">
      <c r="B94" s="26" t="s">
        <v>85</v>
      </c>
      <c r="C94" s="26" t="s">
        <v>86</v>
      </c>
      <c r="D94" s="26" t="s">
        <v>47</v>
      </c>
      <c r="E94" s="26" t="s">
        <v>17</v>
      </c>
      <c r="F94" s="26" t="s">
        <v>87</v>
      </c>
      <c r="G94" s="111" t="s">
        <v>47</v>
      </c>
      <c r="H94" s="111" t="s">
        <v>45</v>
      </c>
      <c r="I94" s="111" t="s">
        <v>17</v>
      </c>
      <c r="J94" t="s">
        <v>19</v>
      </c>
      <c r="K94" t="s">
        <v>20</v>
      </c>
      <c r="L94" t="s">
        <v>21</v>
      </c>
      <c r="M94" t="s">
        <v>22</v>
      </c>
      <c r="N94" t="s">
        <v>23</v>
      </c>
      <c r="O94" t="s">
        <v>24</v>
      </c>
      <c r="P94" t="s">
        <v>25</v>
      </c>
      <c r="Q94" t="s">
        <v>26</v>
      </c>
      <c r="R94" t="s">
        <v>27</v>
      </c>
      <c r="S94" t="s">
        <v>28</v>
      </c>
      <c r="T94" t="s">
        <v>29</v>
      </c>
      <c r="U94" t="s">
        <v>30</v>
      </c>
      <c r="V94" t="s">
        <v>31</v>
      </c>
      <c r="W94" t="s">
        <v>32</v>
      </c>
      <c r="X94" t="s">
        <v>33</v>
      </c>
      <c r="Y94" t="s">
        <v>34</v>
      </c>
      <c r="Z94" t="s">
        <v>35</v>
      </c>
      <c r="AA94" t="s">
        <v>36</v>
      </c>
      <c r="AB94" t="s">
        <v>37</v>
      </c>
      <c r="AC94" t="s">
        <v>38</v>
      </c>
      <c r="AD94" t="s">
        <v>39</v>
      </c>
      <c r="AE94" t="s">
        <v>40</v>
      </c>
      <c r="AF94" t="s">
        <v>41</v>
      </c>
      <c r="AG94" t="s">
        <v>42</v>
      </c>
    </row>
    <row r="95" spans="1:36" ht="16.5">
      <c r="B95" s="35">
        <f>SUM(J95:AC95)</f>
        <v>3794.5777622399737</v>
      </c>
      <c r="C95" s="36" t="str">
        <f>H95</f>
        <v>Residential</v>
      </c>
      <c r="D95" s="36" t="str">
        <f>IF(ISBLANK(G95),D94,G95)</f>
        <v>WA</v>
      </c>
      <c r="E95" s="36" t="str">
        <f>I95</f>
        <v>Behavioral</v>
      </c>
      <c r="F95" s="36" t="s">
        <v>88</v>
      </c>
      <c r="G95" t="s">
        <v>9</v>
      </c>
      <c r="H95" t="s">
        <v>72</v>
      </c>
      <c r="I95" t="s">
        <v>77</v>
      </c>
      <c r="J95">
        <v>0</v>
      </c>
      <c r="K95">
        <v>91.256903301809643</v>
      </c>
      <c r="L95">
        <v>147.98789362806758</v>
      </c>
      <c r="M95">
        <v>187.44060201566106</v>
      </c>
      <c r="N95">
        <v>189.97320182961084</v>
      </c>
      <c r="O95">
        <v>192.54002081351982</v>
      </c>
      <c r="P95">
        <v>195.14152131899448</v>
      </c>
      <c r="Q95">
        <v>197.77817194469552</v>
      </c>
      <c r="R95">
        <v>200.45044762074474</v>
      </c>
      <c r="S95">
        <v>203.15882969427247</v>
      </c>
      <c r="T95">
        <v>205.90380601612068</v>
      </c>
      <c r="U95">
        <v>208.68587102871822</v>
      </c>
      <c r="V95">
        <v>211.50552585514225</v>
      </c>
      <c r="W95">
        <v>214.36327838938416</v>
      </c>
      <c r="X95">
        <v>217.25964338783456</v>
      </c>
      <c r="Y95">
        <v>220.19514256200421</v>
      </c>
      <c r="Z95">
        <v>223.17030467249822</v>
      </c>
      <c r="AA95">
        <v>226.18566562425977</v>
      </c>
      <c r="AB95">
        <v>229.24176856310038</v>
      </c>
      <c r="AC95">
        <v>232.33916397353516</v>
      </c>
      <c r="AD95">
        <v>235.47840977793916</v>
      </c>
      <c r="AE95">
        <v>238.66007143704425</v>
      </c>
      <c r="AF95">
        <v>241.8847220517932</v>
      </c>
      <c r="AG95">
        <v>245.15294246657024</v>
      </c>
    </row>
    <row r="96" spans="1:36" ht="16.5">
      <c r="B96" s="35">
        <f t="shared" ref="B96:B122" si="35">SUM(J96:AC96)</f>
        <v>21481.560767337578</v>
      </c>
      <c r="C96" s="36" t="str">
        <f t="shared" ref="C96:C122" si="36">H96</f>
        <v>Residential</v>
      </c>
      <c r="D96" s="36" t="str">
        <f t="shared" ref="D96:D122" si="37">IF(ISBLANK(G96),D95,G96)</f>
        <v>WA</v>
      </c>
      <c r="E96" s="36" t="str">
        <f t="shared" ref="E96:E122" si="38">I96</f>
        <v>DLC Smart Thermostats - BYOT</v>
      </c>
      <c r="F96" s="36" t="s">
        <v>88</v>
      </c>
      <c r="G96" t="s">
        <v>9</v>
      </c>
      <c r="H96" t="s">
        <v>72</v>
      </c>
      <c r="I96" t="s">
        <v>78</v>
      </c>
      <c r="J96">
        <v>0</v>
      </c>
      <c r="K96">
        <v>108.46440190066507</v>
      </c>
      <c r="L96">
        <v>329.79871501792383</v>
      </c>
      <c r="M96">
        <v>779.74610345934684</v>
      </c>
      <c r="N96">
        <v>1021.0339881284284</v>
      </c>
      <c r="O96">
        <v>1155.4482209417567</v>
      </c>
      <c r="P96">
        <v>1176.8295624165198</v>
      </c>
      <c r="Q96">
        <v>1198.6349430482671</v>
      </c>
      <c r="R96">
        <v>1214.8302742684698</v>
      </c>
      <c r="S96">
        <v>1231.2444283711966</v>
      </c>
      <c r="T96">
        <v>1247.8803619772948</v>
      </c>
      <c r="U96">
        <v>1264.7410716559332</v>
      </c>
      <c r="V96">
        <v>1281.8295944643635</v>
      </c>
      <c r="W96">
        <v>1299.1490084949726</v>
      </c>
      <c r="X96">
        <v>1316.7024334297291</v>
      </c>
      <c r="Y96">
        <v>1334.4930311021199</v>
      </c>
      <c r="Z96">
        <v>1352.5240060666806</v>
      </c>
      <c r="AA96">
        <v>1370.7986061762178</v>
      </c>
      <c r="AB96">
        <v>1389.3201231668352</v>
      </c>
      <c r="AC96">
        <v>1408.0918932508591</v>
      </c>
      <c r="AD96">
        <v>1427.1172977177819</v>
      </c>
      <c r="AE96">
        <v>1446.3997635433161</v>
      </c>
      <c r="AF96">
        <v>1465.942764006689</v>
      </c>
      <c r="AG96">
        <v>1485.7498193162648</v>
      </c>
    </row>
    <row r="97" spans="2:33" ht="16.5">
      <c r="B97" s="35">
        <f t="shared" si="35"/>
        <v>3325.343170229758</v>
      </c>
      <c r="C97" s="36" t="str">
        <f t="shared" si="36"/>
        <v>Residential</v>
      </c>
      <c r="D97" s="36" t="str">
        <f t="shared" si="37"/>
        <v>WA</v>
      </c>
      <c r="E97" s="36" t="str">
        <f t="shared" si="38"/>
        <v>Time-of-Use</v>
      </c>
      <c r="F97" s="36" t="s">
        <v>88</v>
      </c>
      <c r="G97" t="s">
        <v>9</v>
      </c>
      <c r="H97" t="s">
        <v>72</v>
      </c>
      <c r="I97" t="s">
        <v>79</v>
      </c>
      <c r="J97">
        <v>0</v>
      </c>
      <c r="K97">
        <v>17.077844819687382</v>
      </c>
      <c r="L97">
        <v>51.927186967449352</v>
      </c>
      <c r="M97">
        <v>122.77192074345423</v>
      </c>
      <c r="N97">
        <v>159.9823941545483</v>
      </c>
      <c r="O97">
        <v>180.15999217932398</v>
      </c>
      <c r="P97">
        <v>182.59422018418519</v>
      </c>
      <c r="Q97">
        <v>185.06133821034334</v>
      </c>
      <c r="R97">
        <v>187.56179065064052</v>
      </c>
      <c r="S97">
        <v>190.09602790232313</v>
      </c>
      <c r="T97">
        <v>192.6645064481709</v>
      </c>
      <c r="U97">
        <v>195.26768893872116</v>
      </c>
      <c r="V97">
        <v>197.90604427560433</v>
      </c>
      <c r="W97">
        <v>200.58004769600555</v>
      </c>
      <c r="X97">
        <v>203.29018085826729</v>
      </c>
      <c r="Y97">
        <v>206.03693192864884</v>
      </c>
      <c r="Z97">
        <v>208.82079566925762</v>
      </c>
      <c r="AA97">
        <v>211.64227352716932</v>
      </c>
      <c r="AB97">
        <v>214.50187372475108</v>
      </c>
      <c r="AC97">
        <v>217.40011135120616</v>
      </c>
      <c r="AD97">
        <v>220.33750845535511</v>
      </c>
      <c r="AE97">
        <v>223.31459413967008</v>
      </c>
      <c r="AF97">
        <v>226.33190465558036</v>
      </c>
      <c r="AG97">
        <v>229.38998350006537</v>
      </c>
    </row>
    <row r="98" spans="2:33" ht="16.5">
      <c r="B98" s="35">
        <f t="shared" si="35"/>
        <v>16828.659768369216</v>
      </c>
      <c r="C98" s="36" t="str">
        <f t="shared" si="36"/>
        <v>Residential</v>
      </c>
      <c r="D98" s="36" t="str">
        <f t="shared" si="37"/>
        <v>WA</v>
      </c>
      <c r="E98" s="36" t="str">
        <f t="shared" si="38"/>
        <v>Variable Peak Pricing</v>
      </c>
      <c r="F98" s="36" t="s">
        <v>88</v>
      </c>
      <c r="G98" t="s">
        <v>9</v>
      </c>
      <c r="H98" t="s">
        <v>72</v>
      </c>
      <c r="I98" t="s">
        <v>80</v>
      </c>
      <c r="J98">
        <v>0</v>
      </c>
      <c r="K98">
        <v>86.426340180604143</v>
      </c>
      <c r="L98">
        <v>262.78940773000681</v>
      </c>
      <c r="M98">
        <v>621.31538837780511</v>
      </c>
      <c r="N98">
        <v>809.62750078212673</v>
      </c>
      <c r="O98">
        <v>911.74085110993929</v>
      </c>
      <c r="P98">
        <v>924.05981874587621</v>
      </c>
      <c r="Q98">
        <v>936.54523385801269</v>
      </c>
      <c r="R98">
        <v>949.19934539797805</v>
      </c>
      <c r="S98">
        <v>962.02443270406434</v>
      </c>
      <c r="T98">
        <v>975.02280591179601</v>
      </c>
      <c r="U98">
        <v>988.19680637004615</v>
      </c>
      <c r="V98">
        <v>1001.548807062775</v>
      </c>
      <c r="W98">
        <v>1015.0812130364653</v>
      </c>
      <c r="X98">
        <v>1028.7964618333365</v>
      </c>
      <c r="Y98">
        <v>1042.6970239304092</v>
      </c>
      <c r="Z98">
        <v>1056.7854031845022</v>
      </c>
      <c r="AA98">
        <v>1071.0641372832454</v>
      </c>
      <c r="AB98">
        <v>1085.5357982021815</v>
      </c>
      <c r="AC98">
        <v>1100.2029926680475</v>
      </c>
      <c r="AD98">
        <v>1115.0683626283153</v>
      </c>
      <c r="AE98">
        <v>1130.1345857270751</v>
      </c>
      <c r="AF98">
        <v>1145.4043757873499</v>
      </c>
      <c r="AG98">
        <v>1160.8804832999258</v>
      </c>
    </row>
    <row r="99" spans="2:33" ht="16.5">
      <c r="B99" s="35">
        <f t="shared" si="35"/>
        <v>2018.8949788140242</v>
      </c>
      <c r="C99" s="36" t="str">
        <f t="shared" si="36"/>
        <v>Commercial</v>
      </c>
      <c r="D99" s="36" t="str">
        <f t="shared" si="37"/>
        <v>WA</v>
      </c>
      <c r="E99" s="36" t="str">
        <f t="shared" si="38"/>
        <v>Behavioral</v>
      </c>
      <c r="F99" s="36" t="s">
        <v>88</v>
      </c>
      <c r="G99" t="s">
        <v>9</v>
      </c>
      <c r="H99" t="s">
        <v>73</v>
      </c>
      <c r="I99" t="s">
        <v>77</v>
      </c>
      <c r="J99">
        <v>0</v>
      </c>
      <c r="K99">
        <v>50.477449520816343</v>
      </c>
      <c r="L99">
        <v>81.590933996940379</v>
      </c>
      <c r="M99">
        <v>103.03820912878155</v>
      </c>
      <c r="N99">
        <v>103.98702986733065</v>
      </c>
      <c r="O99">
        <v>104.94458776078092</v>
      </c>
      <c r="P99">
        <v>105.91096326466283</v>
      </c>
      <c r="Q99">
        <v>106.8862375753763</v>
      </c>
      <c r="R99">
        <v>107.87049263701314</v>
      </c>
      <c r="S99">
        <v>108.86381114824215</v>
      </c>
      <c r="T99">
        <v>109.86627656925742</v>
      </c>
      <c r="U99">
        <v>110.8779731287909</v>
      </c>
      <c r="V99">
        <v>111.89898583118946</v>
      </c>
      <c r="W99">
        <v>112.92940046355699</v>
      </c>
      <c r="X99">
        <v>113.96930360296247</v>
      </c>
      <c r="Y99">
        <v>115.01878262371423</v>
      </c>
      <c r="Z99">
        <v>116.07792570470127</v>
      </c>
      <c r="AA99">
        <v>117.14682183680242</v>
      </c>
      <c r="AB99">
        <v>118.22556083036302</v>
      </c>
      <c r="AC99">
        <v>119.31423332274153</v>
      </c>
      <c r="AD99">
        <v>120.4129307859244</v>
      </c>
      <c r="AE99">
        <v>121.52174553421227</v>
      </c>
      <c r="AF99">
        <v>122.64077073197588</v>
      </c>
      <c r="AG99">
        <v>123.77010040148426</v>
      </c>
    </row>
    <row r="100" spans="2:33" ht="16.5">
      <c r="B100" s="35">
        <f t="shared" si="35"/>
        <v>9836.9209356575357</v>
      </c>
      <c r="C100" s="36" t="str">
        <f t="shared" si="36"/>
        <v>Commercial</v>
      </c>
      <c r="D100" s="36" t="str">
        <f t="shared" si="37"/>
        <v>WA</v>
      </c>
      <c r="E100" s="36" t="str">
        <f t="shared" si="38"/>
        <v>DLC Smart Thermostats - BYOT</v>
      </c>
      <c r="F100" s="36" t="s">
        <v>88</v>
      </c>
      <c r="G100" t="s">
        <v>9</v>
      </c>
      <c r="H100" t="s">
        <v>73</v>
      </c>
      <c r="I100" t="s">
        <v>78</v>
      </c>
      <c r="J100">
        <v>0</v>
      </c>
      <c r="K100">
        <v>52.649818381966973</v>
      </c>
      <c r="L100">
        <v>159.56684237219807</v>
      </c>
      <c r="M100">
        <v>376.15411772710564</v>
      </c>
      <c r="N100">
        <v>488.08016844270355</v>
      </c>
      <c r="O100">
        <v>547.30513706887405</v>
      </c>
      <c r="P100">
        <v>552.34496131229014</v>
      </c>
      <c r="Q100">
        <v>557.43119445393131</v>
      </c>
      <c r="R100">
        <v>562.5642638471603</v>
      </c>
      <c r="S100">
        <v>567.74460078059496</v>
      </c>
      <c r="T100">
        <v>572.97264051434661</v>
      </c>
      <c r="U100">
        <v>578.24882231659217</v>
      </c>
      <c r="V100">
        <v>583.57358950048058</v>
      </c>
      <c r="W100">
        <v>588.94738946138193</v>
      </c>
      <c r="X100">
        <v>594.37067371447756</v>
      </c>
      <c r="Y100">
        <v>599.84389793269793</v>
      </c>
      <c r="Z100">
        <v>605.36752198500767</v>
      </c>
      <c r="AA100">
        <v>610.94200997504572</v>
      </c>
      <c r="AB100">
        <v>616.56783028012001</v>
      </c>
      <c r="AC100">
        <v>622.24545559056003</v>
      </c>
      <c r="AD100">
        <v>627.9753629494345</v>
      </c>
      <c r="AE100">
        <v>633.75803379263209</v>
      </c>
      <c r="AF100">
        <v>639.5939539893136</v>
      </c>
      <c r="AG100">
        <v>645.48361388273406</v>
      </c>
    </row>
    <row r="101" spans="2:33" ht="16.5">
      <c r="B101" s="35">
        <f t="shared" si="35"/>
        <v>805.05496794644978</v>
      </c>
      <c r="C101" s="36" t="str">
        <f t="shared" si="36"/>
        <v>Commercial</v>
      </c>
      <c r="D101" s="36" t="str">
        <f t="shared" si="37"/>
        <v>WA</v>
      </c>
      <c r="E101" s="36" t="str">
        <f t="shared" si="38"/>
        <v>Time-of-Use</v>
      </c>
      <c r="F101" s="36" t="s">
        <v>88</v>
      </c>
      <c r="G101" t="s">
        <v>9</v>
      </c>
      <c r="H101" t="s">
        <v>73</v>
      </c>
      <c r="I101" t="s">
        <v>79</v>
      </c>
      <c r="J101">
        <v>0</v>
      </c>
      <c r="K101">
        <v>4.308868407820297</v>
      </c>
      <c r="L101">
        <v>13.058972417437593</v>
      </c>
      <c r="M101">
        <v>30.784504945243647</v>
      </c>
      <c r="N101">
        <v>39.944548393859137</v>
      </c>
      <c r="O101">
        <v>44.791528005755758</v>
      </c>
      <c r="P101">
        <v>45.20398791788454</v>
      </c>
      <c r="Q101">
        <v>45.620245940653589</v>
      </c>
      <c r="R101">
        <v>46.040337048721099</v>
      </c>
      <c r="S101">
        <v>46.464296538807133</v>
      </c>
      <c r="T101">
        <v>46.892160032659334</v>
      </c>
      <c r="U101">
        <v>47.323963480045933</v>
      </c>
      <c r="V101">
        <v>47.759743161776292</v>
      </c>
      <c r="W101">
        <v>48.199535692749272</v>
      </c>
      <c r="X101">
        <v>48.643378025029719</v>
      </c>
      <c r="Y101">
        <v>49.091307450953131</v>
      </c>
      <c r="Z101">
        <v>49.543361606259111</v>
      </c>
      <c r="AA101">
        <v>49.999578473253592</v>
      </c>
      <c r="AB101">
        <v>50.4599963840001</v>
      </c>
      <c r="AC101">
        <v>50.924654023540512</v>
      </c>
      <c r="AD101">
        <v>51.393590433145441</v>
      </c>
      <c r="AE101">
        <v>51.866845013594514</v>
      </c>
      <c r="AF101">
        <v>52.344457528486949</v>
      </c>
      <c r="AG101">
        <v>52.826468107582478</v>
      </c>
    </row>
    <row r="102" spans="2:33" ht="16.5">
      <c r="B102" s="35">
        <f t="shared" si="35"/>
        <v>4420.8012181029271</v>
      </c>
      <c r="C102" s="36" t="str">
        <f t="shared" si="36"/>
        <v>Commercial</v>
      </c>
      <c r="D102" s="36" t="str">
        <f t="shared" si="37"/>
        <v>WA</v>
      </c>
      <c r="E102" s="36" t="str">
        <f t="shared" si="38"/>
        <v>Variable Peak Pricing</v>
      </c>
      <c r="F102" s="36" t="s">
        <v>88</v>
      </c>
      <c r="G102" t="s">
        <v>9</v>
      </c>
      <c r="H102" t="s">
        <v>73</v>
      </c>
      <c r="I102" t="s">
        <v>80</v>
      </c>
      <c r="J102">
        <v>0</v>
      </c>
      <c r="K102">
        <v>23.661304462882658</v>
      </c>
      <c r="L102">
        <v>71.710781833248376</v>
      </c>
      <c r="M102">
        <v>169.04706185190722</v>
      </c>
      <c r="N102">
        <v>219.34764112640059</v>
      </c>
      <c r="O102">
        <v>245.96387756433032</v>
      </c>
      <c r="P102">
        <v>248.22882015155349</v>
      </c>
      <c r="Q102">
        <v>250.51461931728818</v>
      </c>
      <c r="R102">
        <v>252.8214671179995</v>
      </c>
      <c r="S102">
        <v>255.14955737869255</v>
      </c>
      <c r="T102">
        <v>257.49908570919706</v>
      </c>
      <c r="U102">
        <v>259.87024952060358</v>
      </c>
      <c r="V102">
        <v>262.26324804185026</v>
      </c>
      <c r="W102">
        <v>264.67828233646162</v>
      </c>
      <c r="X102">
        <v>267.11555531944327</v>
      </c>
      <c r="Y102">
        <v>269.57527177433019</v>
      </c>
      <c r="Z102">
        <v>272.05763837039365</v>
      </c>
      <c r="AA102">
        <v>274.56286368000565</v>
      </c>
      <c r="AB102">
        <v>277.09115819616341</v>
      </c>
      <c r="AC102">
        <v>279.64273435017537</v>
      </c>
      <c r="AD102">
        <v>282.21780652951037</v>
      </c>
      <c r="AE102">
        <v>284.81659109580994</v>
      </c>
      <c r="AF102">
        <v>287.43930640306849</v>
      </c>
      <c r="AG102">
        <v>290.08617281597873</v>
      </c>
    </row>
    <row r="103" spans="2:33" ht="16.5">
      <c r="B103" s="35">
        <f t="shared" si="35"/>
        <v>0</v>
      </c>
      <c r="C103" s="36" t="str">
        <f t="shared" si="36"/>
        <v>Commercial</v>
      </c>
      <c r="D103" s="36" t="str">
        <f t="shared" si="37"/>
        <v>WA</v>
      </c>
      <c r="E103" s="36" t="str">
        <f t="shared" si="38"/>
        <v>Third Party Contracts</v>
      </c>
      <c r="F103" s="36" t="s">
        <v>88</v>
      </c>
      <c r="G103" t="s">
        <v>9</v>
      </c>
      <c r="H103" t="s">
        <v>73</v>
      </c>
      <c r="I103" t="s">
        <v>81</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row>
    <row r="104" spans="2:33" ht="16.5">
      <c r="B104" s="35">
        <f t="shared" si="35"/>
        <v>28.055204328533545</v>
      </c>
      <c r="C104" s="36" t="str">
        <f t="shared" si="36"/>
        <v>Industrial</v>
      </c>
      <c r="D104" s="36" t="str">
        <f t="shared" si="37"/>
        <v>WA</v>
      </c>
      <c r="E104" s="36" t="str">
        <f t="shared" si="38"/>
        <v>Time-of-Use</v>
      </c>
      <c r="F104" s="36" t="s">
        <v>88</v>
      </c>
      <c r="G104" t="s">
        <v>9</v>
      </c>
      <c r="H104" t="s">
        <v>74</v>
      </c>
      <c r="I104" t="s">
        <v>79</v>
      </c>
      <c r="J104">
        <v>0</v>
      </c>
      <c r="K104">
        <v>0.13734184420424114</v>
      </c>
      <c r="L104">
        <v>0.41801385987311879</v>
      </c>
      <c r="M104">
        <v>0.99400877724150416</v>
      </c>
      <c r="N104">
        <v>1.3016796181663703</v>
      </c>
      <c r="O104">
        <v>1.4730958675175629</v>
      </c>
      <c r="P104">
        <v>1.5003771005946345</v>
      </c>
      <c r="Q104">
        <v>1.528163572804214</v>
      </c>
      <c r="R104">
        <v>1.5564646410027265</v>
      </c>
      <c r="S104">
        <v>1.5852898353323883</v>
      </c>
      <c r="T104">
        <v>1.6146488624303985</v>
      </c>
      <c r="U104">
        <v>1.6445516086975671</v>
      </c>
      <c r="V104">
        <v>1.6750081436274744</v>
      </c>
      <c r="W104">
        <v>1.7060287231972895</v>
      </c>
      <c r="X104">
        <v>1.7376237933213792</v>
      </c>
      <c r="Y104">
        <v>1.7698039933688825</v>
      </c>
      <c r="Z104">
        <v>1.8025801597464266</v>
      </c>
      <c r="AA104">
        <v>1.8359633295471938</v>
      </c>
      <c r="AB104">
        <v>1.8699647442675671</v>
      </c>
      <c r="AC104">
        <v>1.9045958535926104</v>
      </c>
      <c r="AD104">
        <v>1.9398683192516484</v>
      </c>
      <c r="AE104">
        <v>1.9757940189452559</v>
      </c>
      <c r="AF104">
        <v>2.0123850503449736</v>
      </c>
      <c r="AG104">
        <v>2.0496537351670909</v>
      </c>
    </row>
    <row r="105" spans="2:33" ht="16.5">
      <c r="B105" s="35">
        <f t="shared" si="35"/>
        <v>103.36905121423744</v>
      </c>
      <c r="C105" s="36" t="str">
        <f t="shared" si="36"/>
        <v>Industrial</v>
      </c>
      <c r="D105" s="36" t="str">
        <f t="shared" si="37"/>
        <v>WA</v>
      </c>
      <c r="E105" s="36" t="str">
        <f t="shared" si="38"/>
        <v>Variable Peak Pricing</v>
      </c>
      <c r="F105" s="36" t="s">
        <v>88</v>
      </c>
      <c r="G105" t="s">
        <v>9</v>
      </c>
      <c r="H105" t="s">
        <v>74</v>
      </c>
      <c r="I105" t="s">
        <v>80</v>
      </c>
      <c r="J105">
        <v>0</v>
      </c>
      <c r="K105">
        <v>0.50603431581380676</v>
      </c>
      <c r="L105">
        <v>1.5401668647103408</v>
      </c>
      <c r="M105">
        <v>3.6624129697596599</v>
      </c>
      <c r="N105">
        <v>4.796022354323795</v>
      </c>
      <c r="O105">
        <v>5.4276033918610862</v>
      </c>
      <c r="P105">
        <v>5.528120755631031</v>
      </c>
      <c r="Q105">
        <v>5.630499666697232</v>
      </c>
      <c r="R105">
        <v>5.7347746002807423</v>
      </c>
      <c r="S105">
        <v>5.8409806700719624</v>
      </c>
      <c r="T105">
        <v>5.9491536400548561</v>
      </c>
      <c r="U105">
        <v>6.0593299365501769</v>
      </c>
      <c r="V105">
        <v>6.1715466604817086</v>
      </c>
      <c r="W105">
        <v>6.2858415998697028</v>
      </c>
      <c r="X105">
        <v>6.4022532425556484</v>
      </c>
      <c r="Y105">
        <v>6.5208207891627366</v>
      </c>
      <c r="Z105">
        <v>6.6415841662963304</v>
      </c>
      <c r="AA105">
        <v>6.7645840399889083</v>
      </c>
      <c r="AB105">
        <v>6.8898618293939995</v>
      </c>
      <c r="AC105">
        <v>7.0174597207337319</v>
      </c>
      <c r="AD105">
        <v>7.1474206815046823</v>
      </c>
      <c r="AE105">
        <v>7.2797884749468036</v>
      </c>
      <c r="AF105">
        <v>7.4146076747803376</v>
      </c>
      <c r="AG105">
        <v>7.5519236802156149</v>
      </c>
    </row>
    <row r="106" spans="2:33" ht="16.5">
      <c r="B106" s="35">
        <f t="shared" si="35"/>
        <v>244.75481353210634</v>
      </c>
      <c r="C106" s="36" t="str">
        <f t="shared" si="36"/>
        <v>Industrial</v>
      </c>
      <c r="D106" s="36" t="str">
        <f t="shared" si="37"/>
        <v>WA</v>
      </c>
      <c r="E106" s="36" t="str">
        <f t="shared" si="38"/>
        <v>Third Party Contracts</v>
      </c>
      <c r="F106" s="36" t="s">
        <v>88</v>
      </c>
      <c r="G106" t="s">
        <v>9</v>
      </c>
      <c r="H106" t="s">
        <v>74</v>
      </c>
      <c r="I106" t="s">
        <v>81</v>
      </c>
      <c r="J106">
        <v>0</v>
      </c>
      <c r="K106">
        <v>5.626538926142338</v>
      </c>
      <c r="L106">
        <v>9.1333029361704465</v>
      </c>
      <c r="M106">
        <v>11.634845697778692</v>
      </c>
      <c r="N106">
        <v>11.850319072116349</v>
      </c>
      <c r="O106">
        <v>12.069782939861003</v>
      </c>
      <c r="P106">
        <v>12.293311203589621</v>
      </c>
      <c r="Q106">
        <v>12.520979134529702</v>
      </c>
      <c r="R106">
        <v>12.752863397906184</v>
      </c>
      <c r="S106">
        <v>12.989042078757846</v>
      </c>
      <c r="T106">
        <v>13.22959470823174</v>
      </c>
      <c r="U106">
        <v>13.474602290364656</v>
      </c>
      <c r="V106">
        <v>13.724147329360489</v>
      </c>
      <c r="W106">
        <v>13.978313857372893</v>
      </c>
      <c r="X106">
        <v>14.237187462802311</v>
      </c>
      <c r="Y106">
        <v>14.500855319117193</v>
      </c>
      <c r="Z106">
        <v>14.769406214208894</v>
      </c>
      <c r="AA106">
        <v>15.042930580290237</v>
      </c>
      <c r="AB106">
        <v>15.32152052434777</v>
      </c>
      <c r="AC106">
        <v>15.605269859158041</v>
      </c>
      <c r="AD106">
        <v>15.894274134878209</v>
      </c>
      <c r="AE106">
        <v>16.18863067122177</v>
      </c>
      <c r="AF106">
        <v>16.48843859023011</v>
      </c>
      <c r="AG106">
        <v>16.793798849651033</v>
      </c>
    </row>
    <row r="107" spans="2:33" ht="16.5">
      <c r="B107" s="35">
        <f t="shared" si="35"/>
        <v>0</v>
      </c>
      <c r="C107" s="36" t="str">
        <f t="shared" si="36"/>
        <v>Residential</v>
      </c>
      <c r="D107" s="36" t="str">
        <f t="shared" si="37"/>
        <v>ID</v>
      </c>
      <c r="E107" s="36" t="str">
        <f t="shared" si="38"/>
        <v>Behavioral</v>
      </c>
      <c r="F107" s="36" t="s">
        <v>88</v>
      </c>
      <c r="G107" t="s">
        <v>12</v>
      </c>
      <c r="H107" t="s">
        <v>72</v>
      </c>
      <c r="I107" t="s">
        <v>77</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row>
    <row r="108" spans="2:33" ht="16.5">
      <c r="B108" s="35">
        <f t="shared" si="35"/>
        <v>12632.280842365137</v>
      </c>
      <c r="C108" s="36" t="str">
        <f t="shared" si="36"/>
        <v>Residential</v>
      </c>
      <c r="D108" s="36" t="str">
        <f t="shared" si="37"/>
        <v>ID</v>
      </c>
      <c r="E108" s="36" t="str">
        <f t="shared" si="38"/>
        <v>DLC Smart Thermostats - BYOT</v>
      </c>
      <c r="F108" s="36" t="s">
        <v>88</v>
      </c>
      <c r="G108" t="s">
        <v>12</v>
      </c>
      <c r="H108" t="s">
        <v>72</v>
      </c>
      <c r="I108" t="s">
        <v>78</v>
      </c>
      <c r="J108">
        <v>0</v>
      </c>
      <c r="K108">
        <v>60.982843271570729</v>
      </c>
      <c r="L108">
        <v>187.20901814079517</v>
      </c>
      <c r="M108">
        <v>447.42817825140702</v>
      </c>
      <c r="N108">
        <v>587.08837905439634</v>
      </c>
      <c r="O108">
        <v>664.93680960908046</v>
      </c>
      <c r="P108">
        <v>677.80302973695109</v>
      </c>
      <c r="Q108">
        <v>690.92416575683194</v>
      </c>
      <c r="R108">
        <v>703.22321040813836</v>
      </c>
      <c r="S108">
        <v>715.74118863686442</v>
      </c>
      <c r="T108">
        <v>728.48199764906826</v>
      </c>
      <c r="U108">
        <v>741.44960402442871</v>
      </c>
      <c r="V108">
        <v>754.64804495115641</v>
      </c>
      <c r="W108">
        <v>768.08142948288491</v>
      </c>
      <c r="X108">
        <v>781.75393981793979</v>
      </c>
      <c r="Y108">
        <v>795.66983260137386</v>
      </c>
      <c r="Z108">
        <v>809.83344025018494</v>
      </c>
      <c r="AA108">
        <v>824.24917230212122</v>
      </c>
      <c r="AB108">
        <v>838.92151678849757</v>
      </c>
      <c r="AC108">
        <v>853.85504163144662</v>
      </c>
      <c r="AD108">
        <v>869.05439606604671</v>
      </c>
      <c r="AE108">
        <v>884.52431208775999</v>
      </c>
      <c r="AF108">
        <v>900.26960592564012</v>
      </c>
      <c r="AG108">
        <v>916.29517954176208</v>
      </c>
    </row>
    <row r="109" spans="2:33" ht="16.5">
      <c r="B109" s="35">
        <f t="shared" si="35"/>
        <v>0</v>
      </c>
      <c r="C109" s="36" t="str">
        <f t="shared" si="36"/>
        <v>Residential</v>
      </c>
      <c r="D109" s="36" t="str">
        <f t="shared" si="37"/>
        <v>ID</v>
      </c>
      <c r="E109" s="36" t="str">
        <f t="shared" si="38"/>
        <v>Time-of-Use</v>
      </c>
      <c r="F109" s="36" t="s">
        <v>88</v>
      </c>
      <c r="G109" t="s">
        <v>12</v>
      </c>
      <c r="H109" t="s">
        <v>72</v>
      </c>
      <c r="I109" t="s">
        <v>79</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row>
    <row r="110" spans="2:33" ht="16.5">
      <c r="B110" s="35">
        <f t="shared" si="35"/>
        <v>0</v>
      </c>
      <c r="C110" s="36" t="str">
        <f t="shared" si="36"/>
        <v>Residential</v>
      </c>
      <c r="D110" s="36" t="str">
        <f t="shared" si="37"/>
        <v>ID</v>
      </c>
      <c r="E110" s="36" t="str">
        <f t="shared" si="38"/>
        <v>Variable Peak Pricing</v>
      </c>
      <c r="F110" s="36" t="s">
        <v>88</v>
      </c>
      <c r="G110" t="s">
        <v>12</v>
      </c>
      <c r="H110" t="s">
        <v>72</v>
      </c>
      <c r="I110" t="s">
        <v>80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row>
    <row r="111" spans="2:33" ht="16.5">
      <c r="B111" s="35">
        <f t="shared" si="35"/>
        <v>0</v>
      </c>
      <c r="C111" s="36" t="str">
        <f t="shared" si="36"/>
        <v>Commercial</v>
      </c>
      <c r="D111" s="36" t="str">
        <f t="shared" si="37"/>
        <v>ID</v>
      </c>
      <c r="E111" s="36" t="str">
        <f t="shared" si="38"/>
        <v>Behavioral</v>
      </c>
      <c r="F111" s="36" t="s">
        <v>88</v>
      </c>
      <c r="G111" t="s">
        <v>12</v>
      </c>
      <c r="H111" t="s">
        <v>73</v>
      </c>
      <c r="I111" t="s">
        <v>77</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row>
    <row r="112" spans="2:33" ht="16.5">
      <c r="B112" s="35">
        <f t="shared" si="35"/>
        <v>4401.9737980975606</v>
      </c>
      <c r="C112" s="36" t="str">
        <f t="shared" si="36"/>
        <v>Commercial</v>
      </c>
      <c r="D112" s="36" t="str">
        <f t="shared" si="37"/>
        <v>ID</v>
      </c>
      <c r="E112" s="36" t="str">
        <f t="shared" si="38"/>
        <v>DLC Smart Thermostats - BYOT</v>
      </c>
      <c r="F112" s="36" t="s">
        <v>88</v>
      </c>
      <c r="G112" t="s">
        <v>12</v>
      </c>
      <c r="H112" t="s">
        <v>73</v>
      </c>
      <c r="I112" t="s">
        <v>78</v>
      </c>
      <c r="J112">
        <v>0</v>
      </c>
      <c r="K112">
        <v>24.662023451979291</v>
      </c>
      <c r="L112">
        <v>74.338393241197949</v>
      </c>
      <c r="M112">
        <v>174.6207720414302</v>
      </c>
      <c r="N112">
        <v>225.56017619646238</v>
      </c>
      <c r="O112">
        <v>251.79202317984092</v>
      </c>
      <c r="P112">
        <v>252.96708667934044</v>
      </c>
      <c r="Q112">
        <v>254.14763396744621</v>
      </c>
      <c r="R112">
        <v>255.33369063591351</v>
      </c>
      <c r="S112">
        <v>256.52528239592914</v>
      </c>
      <c r="T112">
        <v>257.72243507866909</v>
      </c>
      <c r="U112">
        <v>258.92517463585818</v>
      </c>
      <c r="V112">
        <v>260.13352714033306</v>
      </c>
      <c r="W112">
        <v>261.34751878660671</v>
      </c>
      <c r="X112">
        <v>262.5671758914371</v>
      </c>
      <c r="Y112">
        <v>263.7925248943971</v>
      </c>
      <c r="Z112">
        <v>265.02359235844796</v>
      </c>
      <c r="AA112">
        <v>266.26040497051474</v>
      </c>
      <c r="AB112">
        <v>267.50298954206556</v>
      </c>
      <c r="AC112">
        <v>268.7513730096918</v>
      </c>
      <c r="AD112">
        <v>270.00558243569299</v>
      </c>
      <c r="AE112">
        <v>271.26564500866283</v>
      </c>
      <c r="AF112">
        <v>272.53158804407911</v>
      </c>
      <c r="AG112">
        <v>273.80343898489514</v>
      </c>
    </row>
    <row r="113" spans="2:33" ht="16.5">
      <c r="B113" s="35">
        <f t="shared" si="35"/>
        <v>0</v>
      </c>
      <c r="C113" s="36" t="str">
        <f t="shared" si="36"/>
        <v>Commercial</v>
      </c>
      <c r="D113" s="36" t="str">
        <f t="shared" si="37"/>
        <v>ID</v>
      </c>
      <c r="E113" s="36" t="str">
        <f t="shared" si="38"/>
        <v>Time-of-Use</v>
      </c>
      <c r="F113" s="36" t="s">
        <v>88</v>
      </c>
      <c r="G113" t="s">
        <v>12</v>
      </c>
      <c r="H113" t="s">
        <v>73</v>
      </c>
      <c r="I113" t="s">
        <v>79</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row>
    <row r="114" spans="2:33" ht="16.5">
      <c r="B114" s="35">
        <f t="shared" si="35"/>
        <v>0</v>
      </c>
      <c r="C114" s="36" t="str">
        <f t="shared" si="36"/>
        <v>Commercial</v>
      </c>
      <c r="D114" s="36" t="str">
        <f t="shared" si="37"/>
        <v>ID</v>
      </c>
      <c r="E114" s="36" t="str">
        <f t="shared" si="38"/>
        <v>Variable Peak Pricing</v>
      </c>
      <c r="F114" s="36" t="s">
        <v>88</v>
      </c>
      <c r="G114" t="s">
        <v>12</v>
      </c>
      <c r="H114" t="s">
        <v>73</v>
      </c>
      <c r="I114" t="s">
        <v>80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row>
    <row r="115" spans="2:33" ht="16.5">
      <c r="B115" s="35">
        <f t="shared" si="35"/>
        <v>0</v>
      </c>
      <c r="C115" s="36" t="str">
        <f t="shared" si="36"/>
        <v>Commercial</v>
      </c>
      <c r="D115" s="36" t="str">
        <f t="shared" si="37"/>
        <v>ID</v>
      </c>
      <c r="E115" s="36" t="str">
        <f t="shared" si="38"/>
        <v>Third Party Contracts</v>
      </c>
      <c r="F115" s="36" t="s">
        <v>88</v>
      </c>
      <c r="G115" t="s">
        <v>12</v>
      </c>
      <c r="H115" t="s">
        <v>73</v>
      </c>
      <c r="I115" t="s">
        <v>81</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row>
    <row r="116" spans="2:33" ht="16.5">
      <c r="B116" s="35">
        <f t="shared" si="35"/>
        <v>0</v>
      </c>
      <c r="C116" s="36" t="str">
        <f t="shared" si="36"/>
        <v>Industrial</v>
      </c>
      <c r="D116" s="36" t="str">
        <f t="shared" si="37"/>
        <v>ID</v>
      </c>
      <c r="E116" s="36" t="str">
        <f t="shared" si="38"/>
        <v>Time-of-Use</v>
      </c>
      <c r="F116" s="36" t="s">
        <v>88</v>
      </c>
      <c r="G116" t="s">
        <v>12</v>
      </c>
      <c r="H116" t="s">
        <v>74</v>
      </c>
      <c r="I116" t="s">
        <v>79</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row>
    <row r="117" spans="2:33" ht="16.5">
      <c r="B117" s="35">
        <f t="shared" si="35"/>
        <v>0</v>
      </c>
      <c r="C117" s="36" t="str">
        <f t="shared" si="36"/>
        <v>Industrial</v>
      </c>
      <c r="D117" s="36" t="str">
        <f t="shared" si="37"/>
        <v>ID</v>
      </c>
      <c r="E117" s="36" t="str">
        <f t="shared" si="38"/>
        <v>Variable Peak Pricing</v>
      </c>
      <c r="F117" s="36" t="s">
        <v>88</v>
      </c>
      <c r="G117" t="s">
        <v>12</v>
      </c>
      <c r="H117" t="s">
        <v>74</v>
      </c>
      <c r="I117" t="s">
        <v>80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row>
    <row r="118" spans="2:33" ht="16.5">
      <c r="B118" s="35">
        <f t="shared" si="35"/>
        <v>155.87322800589459</v>
      </c>
      <c r="C118" s="36" t="str">
        <f t="shared" si="36"/>
        <v>Industrial</v>
      </c>
      <c r="D118" s="36" t="str">
        <f t="shared" si="37"/>
        <v>ID</v>
      </c>
      <c r="E118" s="36" t="str">
        <f t="shared" si="38"/>
        <v>Third Party Contracts</v>
      </c>
      <c r="F118" s="36" t="s">
        <v>88</v>
      </c>
      <c r="G118" t="s">
        <v>12</v>
      </c>
      <c r="H118" t="s">
        <v>74</v>
      </c>
      <c r="I118" t="s">
        <v>81</v>
      </c>
      <c r="J118">
        <v>0</v>
      </c>
      <c r="K118">
        <v>4.2481879154858655</v>
      </c>
      <c r="L118">
        <v>6.7917398002323939</v>
      </c>
      <c r="M118">
        <v>8.492795461998071</v>
      </c>
      <c r="N118">
        <v>8.4961401713701363</v>
      </c>
      <c r="O118">
        <v>8.4994861979858385</v>
      </c>
      <c r="P118">
        <v>8.5028335423639483</v>
      </c>
      <c r="Q118">
        <v>8.5061822050234355</v>
      </c>
      <c r="R118">
        <v>8.5095321864834812</v>
      </c>
      <c r="S118">
        <v>8.5128834872634638</v>
      </c>
      <c r="T118">
        <v>8.5162361078829729</v>
      </c>
      <c r="U118">
        <v>8.5195900488617955</v>
      </c>
      <c r="V118">
        <v>8.5229453107199316</v>
      </c>
      <c r="W118">
        <v>8.5263018939775801</v>
      </c>
      <c r="X118">
        <v>8.5296597991551444</v>
      </c>
      <c r="Y118">
        <v>8.5330190267732373</v>
      </c>
      <c r="Z118">
        <v>8.5363795773526761</v>
      </c>
      <c r="AA118">
        <v>8.5397414514144785</v>
      </c>
      <c r="AB118">
        <v>8.5431046494798704</v>
      </c>
      <c r="AC118">
        <v>8.546469172070287</v>
      </c>
      <c r="AD118">
        <v>8.5498350197073592</v>
      </c>
      <c r="AE118">
        <v>8.5532021929129289</v>
      </c>
      <c r="AF118">
        <v>8.5565706922090481</v>
      </c>
      <c r="AG118">
        <v>8.5599405181179655</v>
      </c>
    </row>
    <row r="119" spans="2:33" ht="16.5">
      <c r="B119" s="35">
        <f t="shared" si="35"/>
        <v>0</v>
      </c>
      <c r="C119" s="36" t="str">
        <f t="shared" si="36"/>
        <v>Residential</v>
      </c>
      <c r="D119" s="36" t="str">
        <f t="shared" si="37"/>
        <v>OR</v>
      </c>
      <c r="E119" s="36" t="str">
        <f t="shared" si="38"/>
        <v>Behavioral</v>
      </c>
      <c r="F119" s="36" t="s">
        <v>88</v>
      </c>
      <c r="G119" t="s">
        <v>13</v>
      </c>
      <c r="H119" t="s">
        <v>72</v>
      </c>
      <c r="I119" t="s">
        <v>77</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row>
    <row r="120" spans="2:33" ht="16.5">
      <c r="B120" s="35">
        <f t="shared" si="35"/>
        <v>7235.659624300376</v>
      </c>
      <c r="C120" s="36" t="str">
        <f t="shared" si="36"/>
        <v>Residential</v>
      </c>
      <c r="D120" s="36" t="str">
        <f t="shared" si="37"/>
        <v>OR</v>
      </c>
      <c r="E120" s="36" t="str">
        <f t="shared" si="38"/>
        <v>DLC Smart Thermostats - BYOT</v>
      </c>
      <c r="F120" s="36" t="s">
        <v>88</v>
      </c>
      <c r="G120" t="s">
        <v>13</v>
      </c>
      <c r="H120" t="s">
        <v>72</v>
      </c>
      <c r="I120" t="s">
        <v>78</v>
      </c>
      <c r="J120">
        <v>0</v>
      </c>
      <c r="K120">
        <v>38.5608057208172</v>
      </c>
      <c r="L120">
        <v>116.92252502520292</v>
      </c>
      <c r="M120">
        <v>275.91445706609801</v>
      </c>
      <c r="N120">
        <v>358.136294301448</v>
      </c>
      <c r="O120">
        <v>401.73089797503741</v>
      </c>
      <c r="P120">
        <v>405.568900053422</v>
      </c>
      <c r="Q120">
        <v>409.44356911467486</v>
      </c>
      <c r="R120">
        <v>413.35525546283577</v>
      </c>
      <c r="S120">
        <v>417.30431274863145</v>
      </c>
      <c r="T120">
        <v>421.29109800144937</v>
      </c>
      <c r="U120">
        <v>425.31597166161521</v>
      </c>
      <c r="V120">
        <v>429.37929761298102</v>
      </c>
      <c r="W120">
        <v>433.48144321582282</v>
      </c>
      <c r="X120">
        <v>437.62277934005317</v>
      </c>
      <c r="Y120">
        <v>441.8036803987514</v>
      </c>
      <c r="Z120">
        <v>446.02452438201345</v>
      </c>
      <c r="AA120">
        <v>450.28569289112579</v>
      </c>
      <c r="AB120">
        <v>454.58757117306573</v>
      </c>
      <c r="AC120">
        <v>458.93054815533037</v>
      </c>
      <c r="AD120">
        <v>463.31501648109946</v>
      </c>
      <c r="AE120">
        <v>467.74137254473447</v>
      </c>
      <c r="AF120">
        <v>472.21001652761464</v>
      </c>
      <c r="AG120">
        <v>476.72135243431813</v>
      </c>
    </row>
    <row r="121" spans="2:33" ht="16.5">
      <c r="B121" s="35">
        <f t="shared" si="35"/>
        <v>0</v>
      </c>
      <c r="C121" s="36" t="str">
        <f t="shared" si="36"/>
        <v>Residential</v>
      </c>
      <c r="D121" s="36" t="str">
        <f t="shared" si="37"/>
        <v>OR</v>
      </c>
      <c r="E121" s="36" t="str">
        <f t="shared" si="38"/>
        <v>Time-of-Use</v>
      </c>
      <c r="F121" s="36" t="s">
        <v>88</v>
      </c>
      <c r="G121" t="s">
        <v>13</v>
      </c>
      <c r="H121" t="s">
        <v>72</v>
      </c>
      <c r="I121" t="s">
        <v>79</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row>
    <row r="122" spans="2:33" ht="16.5">
      <c r="B122" s="35">
        <f t="shared" si="35"/>
        <v>0</v>
      </c>
      <c r="C122" s="36" t="str">
        <f t="shared" si="36"/>
        <v>Residential</v>
      </c>
      <c r="D122" s="36" t="str">
        <f t="shared" si="37"/>
        <v>OR</v>
      </c>
      <c r="E122" s="36" t="str">
        <f t="shared" si="38"/>
        <v>Variable Peak Pricing</v>
      </c>
      <c r="F122" s="36" t="s">
        <v>88</v>
      </c>
      <c r="G122" t="s">
        <v>13</v>
      </c>
      <c r="H122" t="s">
        <v>72</v>
      </c>
      <c r="I122" t="s">
        <v>80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row>
    <row r="123" spans="2:33" ht="16.5">
      <c r="B123" s="35">
        <f t="shared" ref="B123:B136" si="39">SUM(J123:AC123)</f>
        <v>0</v>
      </c>
      <c r="C123" s="36" t="str">
        <f t="shared" ref="C123:C136" si="40">H123</f>
        <v>Commercial</v>
      </c>
      <c r="D123" s="36" t="str">
        <f t="shared" ref="D123:D136" si="41">IF(ISBLANK(G123),D122,G123)</f>
        <v>OR</v>
      </c>
      <c r="E123" s="36" t="str">
        <f t="shared" ref="E123:E136" si="42">I123</f>
        <v>Behavioral</v>
      </c>
      <c r="F123" s="36" t="s">
        <v>88</v>
      </c>
      <c r="G123" t="s">
        <v>13</v>
      </c>
      <c r="H123" t="s">
        <v>73</v>
      </c>
      <c r="I123" t="s">
        <v>77</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row>
    <row r="124" spans="2:33" ht="16.5">
      <c r="B124" s="35">
        <f t="shared" si="39"/>
        <v>3948.6017869021207</v>
      </c>
      <c r="C124" s="36" t="str">
        <f t="shared" si="40"/>
        <v>Commercial</v>
      </c>
      <c r="D124" s="36" t="str">
        <f t="shared" si="41"/>
        <v>OR</v>
      </c>
      <c r="E124" s="36" t="str">
        <f t="shared" si="42"/>
        <v>DLC Smart Thermostats - BYOT</v>
      </c>
      <c r="F124" s="36" t="s">
        <v>88</v>
      </c>
      <c r="G124" t="s">
        <v>13</v>
      </c>
      <c r="H124" t="s">
        <v>73</v>
      </c>
      <c r="I124" t="s">
        <v>78</v>
      </c>
      <c r="J124">
        <v>0</v>
      </c>
      <c r="K124">
        <v>21.675303049839432</v>
      </c>
      <c r="L124">
        <v>65.46483622366209</v>
      </c>
      <c r="M124">
        <v>153.90492679342981</v>
      </c>
      <c r="N124">
        <v>199.23232836751819</v>
      </c>
      <c r="O124">
        <v>222.88462927211717</v>
      </c>
      <c r="P124">
        <v>224.41037825305798</v>
      </c>
      <c r="Q124">
        <v>225.94657169560404</v>
      </c>
      <c r="R124">
        <v>227.49328109695415</v>
      </c>
      <c r="S124">
        <v>229.05057844373883</v>
      </c>
      <c r="T124">
        <v>230.6185362153704</v>
      </c>
      <c r="U124">
        <v>232.19722738741652</v>
      </c>
      <c r="V124">
        <v>233.78672543499647</v>
      </c>
      <c r="W124">
        <v>235.38710433620116</v>
      </c>
      <c r="X124">
        <v>236.99843857553577</v>
      </c>
      <c r="Y124">
        <v>238.62080314738654</v>
      </c>
      <c r="Z124">
        <v>240.25427355951129</v>
      </c>
      <c r="AA124">
        <v>241.89892583655345</v>
      </c>
      <c r="AB124">
        <v>243.5548365235806</v>
      </c>
      <c r="AC124">
        <v>245.22208268964695</v>
      </c>
      <c r="AD124">
        <v>246.90074193138011</v>
      </c>
      <c r="AE124">
        <v>248.59089237659271</v>
      </c>
      <c r="AF124">
        <v>250.29261268791879</v>
      </c>
      <c r="AG124">
        <v>252.00598206647459</v>
      </c>
    </row>
    <row r="125" spans="2:33" ht="16.5">
      <c r="B125" s="35">
        <f t="shared" si="39"/>
        <v>0</v>
      </c>
      <c r="C125" s="36" t="str">
        <f t="shared" si="40"/>
        <v>Commercial</v>
      </c>
      <c r="D125" s="36" t="str">
        <f t="shared" si="41"/>
        <v>OR</v>
      </c>
      <c r="E125" s="36" t="str">
        <f t="shared" si="42"/>
        <v>Time-of-Use</v>
      </c>
      <c r="F125" s="36" t="s">
        <v>88</v>
      </c>
      <c r="G125" t="s">
        <v>13</v>
      </c>
      <c r="H125" t="s">
        <v>73</v>
      </c>
      <c r="I125" t="s">
        <v>79</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row>
    <row r="126" spans="2:33" ht="16.5">
      <c r="B126" s="35">
        <f t="shared" si="39"/>
        <v>0</v>
      </c>
      <c r="C126" s="36" t="str">
        <f t="shared" si="40"/>
        <v>Commercial</v>
      </c>
      <c r="D126" s="36" t="str">
        <f t="shared" si="41"/>
        <v>OR</v>
      </c>
      <c r="E126" s="36" t="str">
        <f t="shared" si="42"/>
        <v>Variable Peak Pricing</v>
      </c>
      <c r="F126" s="36" t="s">
        <v>88</v>
      </c>
      <c r="G126" t="s">
        <v>13</v>
      </c>
      <c r="H126" t="s">
        <v>73</v>
      </c>
      <c r="I126" t="s">
        <v>80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row>
    <row r="127" spans="2:33" ht="16.5">
      <c r="B127" s="35">
        <f t="shared" si="39"/>
        <v>0</v>
      </c>
      <c r="C127" s="36" t="str">
        <f t="shared" si="40"/>
        <v>Commercial</v>
      </c>
      <c r="D127" s="36" t="str">
        <f t="shared" si="41"/>
        <v>OR</v>
      </c>
      <c r="E127" s="36" t="str">
        <f t="shared" si="42"/>
        <v>Third Party Contracts</v>
      </c>
      <c r="F127" s="36" t="s">
        <v>88</v>
      </c>
      <c r="G127" t="s">
        <v>13</v>
      </c>
      <c r="H127" t="s">
        <v>73</v>
      </c>
      <c r="I127" t="s">
        <v>81</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row>
    <row r="128" spans="2:33" ht="16.5">
      <c r="B128" s="35">
        <f t="shared" si="39"/>
        <v>0</v>
      </c>
      <c r="C128" s="36" t="str">
        <f t="shared" si="40"/>
        <v>Industrial</v>
      </c>
      <c r="D128" s="36" t="str">
        <f t="shared" si="41"/>
        <v>OR</v>
      </c>
      <c r="E128" s="36" t="str">
        <f t="shared" si="42"/>
        <v>Time-of-Use</v>
      </c>
      <c r="F128" s="36" t="s">
        <v>88</v>
      </c>
      <c r="G128" t="s">
        <v>13</v>
      </c>
      <c r="H128" t="s">
        <v>74</v>
      </c>
      <c r="I128" t="s">
        <v>79</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row>
    <row r="129" spans="2:33" ht="16.5">
      <c r="B129" s="35">
        <f t="shared" si="39"/>
        <v>0</v>
      </c>
      <c r="C129" s="36" t="str">
        <f t="shared" si="40"/>
        <v>Industrial</v>
      </c>
      <c r="D129" s="36" t="str">
        <f t="shared" si="41"/>
        <v>OR</v>
      </c>
      <c r="E129" s="36" t="str">
        <f t="shared" si="42"/>
        <v>Variable Peak Pricing</v>
      </c>
      <c r="F129" s="36" t="s">
        <v>88</v>
      </c>
      <c r="G129" t="s">
        <v>13</v>
      </c>
      <c r="H129" t="s">
        <v>74</v>
      </c>
      <c r="I129" t="s">
        <v>80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row>
    <row r="130" spans="2:33" ht="16.5">
      <c r="B130" s="35">
        <f t="shared" si="39"/>
        <v>80.949014236143285</v>
      </c>
      <c r="C130" s="36" t="str">
        <f t="shared" si="40"/>
        <v>Industrial</v>
      </c>
      <c r="D130" s="36" t="str">
        <f t="shared" si="41"/>
        <v>OR</v>
      </c>
      <c r="E130" s="36" t="str">
        <f t="shared" si="42"/>
        <v>Third Party Contracts</v>
      </c>
      <c r="F130" s="36" t="s">
        <v>88</v>
      </c>
      <c r="G130" t="s">
        <v>13</v>
      </c>
      <c r="H130" t="s">
        <v>74</v>
      </c>
      <c r="I130" t="s">
        <v>81</v>
      </c>
      <c r="J130">
        <v>0</v>
      </c>
      <c r="K130">
        <v>2.1257222395003583</v>
      </c>
      <c r="L130">
        <v>3.4113605282696948</v>
      </c>
      <c r="M130">
        <v>4.2764135562254975</v>
      </c>
      <c r="N130">
        <v>4.2959097646457556</v>
      </c>
      <c r="O130">
        <v>4.3154948564580824</v>
      </c>
      <c r="P130">
        <v>4.3351692368826749</v>
      </c>
      <c r="Q130">
        <v>4.3549333129871277</v>
      </c>
      <c r="R130">
        <v>4.3747874936948659</v>
      </c>
      <c r="S130">
        <v>4.394732189793598</v>
      </c>
      <c r="T130">
        <v>4.4147678139438167</v>
      </c>
      <c r="U130">
        <v>4.4348947806873396</v>
      </c>
      <c r="V130">
        <v>4.4551135064558816</v>
      </c>
      <c r="W130">
        <v>4.4754244095796736</v>
      </c>
      <c r="X130">
        <v>4.4958279102961232</v>
      </c>
      <c r="Y130">
        <v>4.5163244307584964</v>
      </c>
      <c r="Z130">
        <v>4.5369143950446666</v>
      </c>
      <c r="AA130">
        <v>4.5575982291658761</v>
      </c>
      <c r="AB130">
        <v>4.578376361075561</v>
      </c>
      <c r="AC130">
        <v>4.5992492206781987</v>
      </c>
      <c r="AD130">
        <v>4.6202172398382073</v>
      </c>
      <c r="AE130">
        <v>4.641280852388876</v>
      </c>
      <c r="AF130">
        <v>4.6624404941413431</v>
      </c>
      <c r="AG130">
        <v>4.683696602893618</v>
      </c>
    </row>
    <row r="131" spans="2:33" ht="16.5">
      <c r="B131" s="35">
        <f t="shared" si="39"/>
        <v>0</v>
      </c>
      <c r="C131" s="36">
        <f t="shared" si="40"/>
        <v>0</v>
      </c>
      <c r="D131" s="36" t="str">
        <f t="shared" si="41"/>
        <v>OR</v>
      </c>
      <c r="E131" s="36">
        <f t="shared" si="42"/>
        <v>0</v>
      </c>
      <c r="F131" s="36" t="s">
        <v>88</v>
      </c>
      <c r="G131"/>
      <c r="H131"/>
      <c r="I131"/>
      <c r="J131"/>
      <c r="K131"/>
      <c r="L131"/>
      <c r="M131"/>
      <c r="N131"/>
      <c r="O131"/>
      <c r="P131"/>
      <c r="Q131"/>
      <c r="R131"/>
      <c r="S131"/>
      <c r="T131"/>
      <c r="U131"/>
      <c r="V131"/>
      <c r="W131"/>
      <c r="X131"/>
      <c r="Y131"/>
      <c r="Z131"/>
      <c r="AA131"/>
      <c r="AB131"/>
      <c r="AC131"/>
      <c r="AD131"/>
      <c r="AE131"/>
      <c r="AF131"/>
      <c r="AG131"/>
    </row>
    <row r="132" spans="2:33" ht="16.5">
      <c r="B132" s="35">
        <f t="shared" si="39"/>
        <v>0</v>
      </c>
      <c r="C132" s="36">
        <f t="shared" si="40"/>
        <v>0</v>
      </c>
      <c r="D132" s="36" t="str">
        <f t="shared" si="41"/>
        <v>OR</v>
      </c>
      <c r="E132" s="36">
        <f t="shared" si="42"/>
        <v>0</v>
      </c>
      <c r="F132" s="36" t="s">
        <v>88</v>
      </c>
      <c r="G132"/>
      <c r="H132"/>
      <c r="I132"/>
      <c r="J132"/>
      <c r="K132"/>
      <c r="L132"/>
      <c r="M132"/>
      <c r="N132"/>
      <c r="O132"/>
      <c r="P132"/>
      <c r="Q132"/>
      <c r="R132"/>
      <c r="S132"/>
      <c r="T132"/>
      <c r="U132"/>
      <c r="V132"/>
      <c r="W132"/>
      <c r="X132"/>
      <c r="Y132"/>
      <c r="Z132"/>
      <c r="AA132"/>
      <c r="AB132"/>
      <c r="AC132"/>
      <c r="AD132"/>
      <c r="AE132"/>
      <c r="AF132"/>
      <c r="AG132"/>
    </row>
    <row r="133" spans="2:33" ht="16.5">
      <c r="B133" s="35">
        <f t="shared" si="39"/>
        <v>0</v>
      </c>
      <c r="C133" s="36">
        <f t="shared" si="40"/>
        <v>0</v>
      </c>
      <c r="D133" s="36" t="str">
        <f t="shared" si="41"/>
        <v>OR</v>
      </c>
      <c r="E133" s="36">
        <f t="shared" si="42"/>
        <v>0</v>
      </c>
      <c r="F133" s="36" t="s">
        <v>88</v>
      </c>
      <c r="G133"/>
      <c r="H133"/>
      <c r="I133"/>
      <c r="J133"/>
      <c r="K133"/>
      <c r="L133"/>
      <c r="M133"/>
      <c r="N133"/>
      <c r="O133"/>
      <c r="P133"/>
      <c r="Q133"/>
      <c r="R133"/>
      <c r="S133"/>
      <c r="T133"/>
      <c r="U133"/>
      <c r="V133"/>
      <c r="W133"/>
      <c r="X133"/>
      <c r="Y133"/>
      <c r="Z133"/>
      <c r="AA133"/>
      <c r="AB133"/>
      <c r="AC133"/>
      <c r="AD133"/>
      <c r="AE133"/>
      <c r="AF133"/>
      <c r="AG133"/>
    </row>
    <row r="134" spans="2:33" ht="16.5">
      <c r="B134" s="35">
        <f t="shared" si="39"/>
        <v>0</v>
      </c>
      <c r="C134" s="36">
        <f t="shared" si="40"/>
        <v>0</v>
      </c>
      <c r="D134" s="36" t="str">
        <f t="shared" si="41"/>
        <v>OR</v>
      </c>
      <c r="E134" s="36">
        <f t="shared" si="42"/>
        <v>0</v>
      </c>
      <c r="F134" s="36" t="s">
        <v>88</v>
      </c>
      <c r="G134"/>
      <c r="H134"/>
      <c r="I134"/>
      <c r="J134"/>
      <c r="K134"/>
      <c r="L134"/>
      <c r="M134"/>
      <c r="N134"/>
      <c r="O134"/>
      <c r="P134"/>
      <c r="Q134"/>
      <c r="R134"/>
      <c r="S134"/>
      <c r="T134"/>
      <c r="U134"/>
      <c r="V134"/>
      <c r="W134"/>
      <c r="X134"/>
      <c r="Y134"/>
      <c r="Z134"/>
      <c r="AA134"/>
      <c r="AB134"/>
      <c r="AC134"/>
      <c r="AD134"/>
      <c r="AE134"/>
      <c r="AF134"/>
      <c r="AG134"/>
    </row>
    <row r="135" spans="2:33" ht="16.5">
      <c r="B135" s="35">
        <f t="shared" si="39"/>
        <v>0</v>
      </c>
      <c r="C135" s="36">
        <f t="shared" si="40"/>
        <v>0</v>
      </c>
      <c r="D135" s="36" t="str">
        <f t="shared" si="41"/>
        <v>OR</v>
      </c>
      <c r="E135" s="36">
        <f t="shared" si="42"/>
        <v>0</v>
      </c>
      <c r="F135" s="36" t="s">
        <v>88</v>
      </c>
      <c r="G135"/>
      <c r="H135"/>
      <c r="I135"/>
      <c r="J135"/>
      <c r="K135"/>
      <c r="L135"/>
      <c r="M135"/>
      <c r="N135"/>
      <c r="O135"/>
      <c r="P135"/>
      <c r="Q135"/>
      <c r="R135"/>
      <c r="S135"/>
      <c r="T135"/>
      <c r="U135"/>
      <c r="V135"/>
      <c r="W135"/>
      <c r="X135"/>
      <c r="Y135"/>
      <c r="Z135"/>
      <c r="AA135"/>
      <c r="AB135"/>
      <c r="AC135"/>
      <c r="AD135"/>
      <c r="AE135"/>
      <c r="AF135"/>
      <c r="AG135"/>
    </row>
    <row r="136" spans="2:33" ht="16.5">
      <c r="B136" s="35">
        <f t="shared" si="39"/>
        <v>0</v>
      </c>
      <c r="C136" s="36">
        <f t="shared" si="40"/>
        <v>0</v>
      </c>
      <c r="D136" s="36" t="str">
        <f t="shared" si="41"/>
        <v>OR</v>
      </c>
      <c r="E136" s="36">
        <f t="shared" si="42"/>
        <v>0</v>
      </c>
      <c r="F136" s="36" t="s">
        <v>88</v>
      </c>
      <c r="G136"/>
      <c r="H136"/>
      <c r="I136"/>
      <c r="J136"/>
      <c r="K136"/>
      <c r="L136"/>
      <c r="M136"/>
      <c r="N136"/>
      <c r="O136"/>
      <c r="P136"/>
      <c r="Q136"/>
      <c r="R136"/>
      <c r="S136"/>
      <c r="T136"/>
      <c r="U136"/>
      <c r="V136"/>
      <c r="W136"/>
      <c r="X136"/>
      <c r="Y136"/>
      <c r="Z136"/>
      <c r="AA136"/>
      <c r="AB136"/>
      <c r="AC136"/>
      <c r="AD136"/>
      <c r="AE136"/>
      <c r="AF136"/>
      <c r="AG136"/>
    </row>
    <row r="137" spans="2:33" ht="16.5">
      <c r="B137" s="35"/>
      <c r="C137" s="36"/>
      <c r="D137" s="36"/>
      <c r="E137" s="36"/>
      <c r="F137" s="36"/>
      <c r="G137"/>
      <c r="H137"/>
      <c r="I137"/>
      <c r="J137"/>
      <c r="K137"/>
      <c r="L137"/>
      <c r="M137"/>
      <c r="N137"/>
      <c r="O137"/>
      <c r="P137"/>
      <c r="Q137"/>
      <c r="R137"/>
      <c r="S137"/>
      <c r="T137"/>
      <c r="U137"/>
      <c r="V137"/>
      <c r="W137"/>
      <c r="X137"/>
      <c r="Y137"/>
      <c r="Z137"/>
      <c r="AA137"/>
      <c r="AB137"/>
      <c r="AC137"/>
      <c r="AD137"/>
      <c r="AE137"/>
      <c r="AF137"/>
      <c r="AG137"/>
    </row>
    <row r="138" spans="2:33" ht="16.5">
      <c r="B138" s="35"/>
      <c r="C138" s="36"/>
      <c r="D138" s="36"/>
      <c r="E138" s="36"/>
      <c r="F138" s="36"/>
      <c r="G138"/>
      <c r="H138"/>
      <c r="I138"/>
      <c r="J138"/>
      <c r="K138"/>
      <c r="L138"/>
      <c r="M138"/>
      <c r="N138"/>
      <c r="O138"/>
      <c r="P138"/>
      <c r="Q138"/>
      <c r="R138"/>
      <c r="S138"/>
      <c r="T138"/>
      <c r="U138"/>
      <c r="V138"/>
      <c r="W138"/>
      <c r="X138"/>
      <c r="Y138"/>
      <c r="Z138"/>
      <c r="AA138"/>
      <c r="AB138"/>
      <c r="AC138"/>
      <c r="AD138"/>
      <c r="AE138"/>
      <c r="AF138"/>
      <c r="AG138"/>
    </row>
    <row r="139" spans="2:33" ht="16.5">
      <c r="B139" s="35"/>
      <c r="C139" s="36"/>
      <c r="D139" s="36"/>
      <c r="E139" s="36"/>
      <c r="F139" s="36"/>
      <c r="G139"/>
      <c r="H139"/>
      <c r="I139"/>
      <c r="J139"/>
      <c r="K139"/>
      <c r="L139"/>
      <c r="M139"/>
      <c r="N139"/>
      <c r="O139"/>
      <c r="P139"/>
      <c r="Q139"/>
      <c r="R139"/>
      <c r="S139"/>
      <c r="T139"/>
      <c r="U139"/>
      <c r="V139"/>
      <c r="W139"/>
      <c r="X139"/>
      <c r="Y139"/>
      <c r="Z139"/>
      <c r="AA139"/>
      <c r="AB139"/>
      <c r="AC139"/>
      <c r="AD139"/>
      <c r="AE139"/>
      <c r="AF139"/>
      <c r="AG139"/>
    </row>
    <row r="140" spans="2:33" ht="16.5">
      <c r="B140" s="35"/>
      <c r="C140" s="36"/>
      <c r="D140" s="36"/>
      <c r="E140" s="36"/>
      <c r="F140" s="36"/>
      <c r="G140"/>
      <c r="H140"/>
      <c r="I140"/>
      <c r="J140"/>
      <c r="K140"/>
      <c r="L140"/>
      <c r="M140"/>
      <c r="N140"/>
      <c r="O140"/>
      <c r="P140"/>
      <c r="Q140"/>
      <c r="R140"/>
      <c r="S140"/>
      <c r="T140"/>
      <c r="U140"/>
      <c r="V140"/>
      <c r="W140"/>
      <c r="X140"/>
      <c r="Y140"/>
      <c r="Z140"/>
      <c r="AA140"/>
      <c r="AB140"/>
      <c r="AC140"/>
      <c r="AD140"/>
      <c r="AE140"/>
      <c r="AF140"/>
      <c r="AG140"/>
    </row>
    <row r="141" spans="2:33" ht="16.5">
      <c r="B141" s="35"/>
      <c r="C141" s="36"/>
      <c r="D141" s="36"/>
      <c r="E141" s="36"/>
      <c r="F141" s="36"/>
      <c r="G141"/>
      <c r="H141"/>
      <c r="I141"/>
      <c r="J141"/>
      <c r="K141"/>
      <c r="L141"/>
      <c r="M141"/>
      <c r="N141"/>
      <c r="O141"/>
      <c r="P141"/>
      <c r="Q141"/>
      <c r="R141"/>
      <c r="S141"/>
      <c r="T141"/>
      <c r="U141"/>
      <c r="V141"/>
      <c r="W141"/>
      <c r="X141"/>
      <c r="Y141"/>
      <c r="Z141"/>
      <c r="AA141"/>
      <c r="AB141"/>
      <c r="AC141"/>
      <c r="AD141"/>
      <c r="AE141"/>
      <c r="AF141"/>
      <c r="AG141"/>
    </row>
    <row r="142" spans="2:33" ht="16.5">
      <c r="B142" s="35"/>
      <c r="C142" s="36"/>
      <c r="D142" s="36"/>
      <c r="E142" s="36"/>
      <c r="F142" s="36"/>
      <c r="G142"/>
      <c r="H142"/>
      <c r="I142"/>
      <c r="J142"/>
      <c r="K142"/>
      <c r="L142"/>
      <c r="M142"/>
      <c r="N142"/>
      <c r="O142"/>
      <c r="P142"/>
      <c r="Q142"/>
      <c r="R142"/>
      <c r="S142"/>
      <c r="T142"/>
      <c r="U142"/>
      <c r="V142"/>
      <c r="W142"/>
      <c r="X142"/>
      <c r="Y142"/>
      <c r="Z142"/>
      <c r="AA142"/>
      <c r="AB142"/>
      <c r="AC142"/>
      <c r="AD142"/>
      <c r="AE142"/>
      <c r="AF142"/>
      <c r="AG142"/>
    </row>
    <row r="143" spans="2:33" ht="16.5">
      <c r="B143" s="35"/>
      <c r="C143" s="36"/>
      <c r="D143" s="36"/>
      <c r="E143" s="36"/>
      <c r="F143" s="36"/>
      <c r="G143"/>
      <c r="H143"/>
      <c r="I143"/>
      <c r="J143"/>
      <c r="K143"/>
      <c r="L143"/>
      <c r="M143"/>
      <c r="N143"/>
      <c r="O143"/>
      <c r="P143"/>
      <c r="Q143"/>
      <c r="R143"/>
      <c r="S143"/>
      <c r="T143"/>
      <c r="U143"/>
      <c r="V143"/>
      <c r="W143"/>
      <c r="X143"/>
      <c r="Y143"/>
      <c r="Z143"/>
      <c r="AA143"/>
      <c r="AB143"/>
      <c r="AC143"/>
      <c r="AD143"/>
      <c r="AE143"/>
      <c r="AF143"/>
      <c r="AG143"/>
    </row>
    <row r="144" spans="2:33" ht="16.5">
      <c r="B144" s="35"/>
      <c r="C144" s="36"/>
      <c r="D144" s="36"/>
      <c r="E144" s="36"/>
      <c r="F144" s="36"/>
      <c r="G144"/>
      <c r="H144"/>
      <c r="I144"/>
      <c r="J144"/>
      <c r="K144"/>
      <c r="L144"/>
      <c r="M144"/>
      <c r="N144"/>
      <c r="O144"/>
      <c r="P144"/>
      <c r="Q144"/>
      <c r="R144"/>
      <c r="S144"/>
      <c r="T144"/>
      <c r="U144"/>
      <c r="V144"/>
      <c r="W144"/>
      <c r="X144"/>
      <c r="Y144"/>
      <c r="Z144"/>
      <c r="AA144"/>
      <c r="AB144"/>
      <c r="AC144"/>
      <c r="AD144"/>
      <c r="AE144"/>
      <c r="AF144"/>
      <c r="AG144"/>
    </row>
    <row r="145" spans="2:33" ht="16.5">
      <c r="B145" s="35"/>
      <c r="C145" s="36"/>
      <c r="D145" s="36"/>
      <c r="E145" s="36"/>
      <c r="F145" s="36"/>
      <c r="G145"/>
      <c r="H145"/>
      <c r="I145"/>
      <c r="J145"/>
      <c r="K145"/>
      <c r="L145"/>
      <c r="M145"/>
      <c r="N145"/>
      <c r="O145"/>
      <c r="P145"/>
      <c r="Q145"/>
      <c r="R145"/>
      <c r="S145"/>
      <c r="T145"/>
      <c r="U145"/>
      <c r="V145"/>
      <c r="W145"/>
      <c r="X145"/>
      <c r="Y145"/>
      <c r="Z145"/>
      <c r="AA145"/>
      <c r="AB145"/>
      <c r="AC145"/>
      <c r="AD145"/>
      <c r="AE145"/>
      <c r="AF145"/>
      <c r="AG145"/>
    </row>
    <row r="146" spans="2:33" ht="16.5">
      <c r="B146" s="35"/>
      <c r="C146" s="36"/>
      <c r="D146" s="36"/>
      <c r="E146" s="36"/>
      <c r="F146" s="36"/>
      <c r="G146"/>
      <c r="H146"/>
      <c r="I146"/>
      <c r="J146"/>
      <c r="K146"/>
      <c r="L146"/>
      <c r="M146"/>
      <c r="N146"/>
      <c r="O146"/>
      <c r="P146"/>
      <c r="Q146"/>
      <c r="R146"/>
      <c r="S146"/>
      <c r="T146"/>
      <c r="U146"/>
      <c r="V146"/>
      <c r="W146"/>
      <c r="X146"/>
      <c r="Y146"/>
      <c r="Z146"/>
      <c r="AA146"/>
      <c r="AB146"/>
      <c r="AC146"/>
      <c r="AD146"/>
      <c r="AE146"/>
      <c r="AF146"/>
      <c r="AG146"/>
    </row>
    <row r="147" spans="2:33" ht="16.5">
      <c r="B147" s="35"/>
      <c r="C147" s="36"/>
      <c r="D147" s="36"/>
      <c r="E147" s="36"/>
      <c r="F147" s="36"/>
      <c r="G147"/>
      <c r="H147"/>
      <c r="I147"/>
      <c r="J147"/>
      <c r="K147"/>
      <c r="L147"/>
      <c r="M147"/>
      <c r="N147"/>
      <c r="O147"/>
      <c r="P147"/>
      <c r="Q147"/>
      <c r="R147"/>
      <c r="S147"/>
      <c r="T147"/>
      <c r="U147"/>
      <c r="V147"/>
      <c r="W147"/>
      <c r="X147"/>
      <c r="Y147"/>
      <c r="Z147"/>
      <c r="AA147"/>
      <c r="AB147"/>
      <c r="AC147"/>
      <c r="AD147"/>
      <c r="AE147"/>
      <c r="AF147"/>
      <c r="AG147"/>
    </row>
    <row r="148" spans="2:33" ht="16.5">
      <c r="B148" s="35"/>
      <c r="C148" s="36"/>
      <c r="D148" s="36"/>
      <c r="E148" s="36"/>
      <c r="F148" s="36"/>
      <c r="G148"/>
      <c r="H148"/>
      <c r="I148"/>
      <c r="J148"/>
      <c r="K148"/>
      <c r="L148"/>
      <c r="M148"/>
      <c r="N148"/>
      <c r="O148"/>
      <c r="P148"/>
      <c r="Q148"/>
      <c r="R148"/>
      <c r="S148"/>
      <c r="T148"/>
      <c r="U148"/>
      <c r="V148"/>
      <c r="W148"/>
      <c r="X148"/>
      <c r="Y148"/>
      <c r="Z148"/>
      <c r="AA148"/>
      <c r="AB148"/>
      <c r="AC148"/>
      <c r="AD148"/>
      <c r="AE148"/>
      <c r="AF148"/>
      <c r="AG148"/>
    </row>
    <row r="149" spans="2:33" ht="16.5">
      <c r="B149" s="35"/>
      <c r="C149" s="36"/>
      <c r="D149" s="36"/>
      <c r="E149" s="36"/>
      <c r="F149" s="36"/>
      <c r="G149"/>
      <c r="H149"/>
      <c r="I149"/>
      <c r="J149"/>
      <c r="K149"/>
      <c r="L149"/>
      <c r="M149"/>
      <c r="N149"/>
      <c r="O149"/>
      <c r="P149"/>
      <c r="Q149"/>
      <c r="R149"/>
      <c r="S149"/>
      <c r="T149"/>
      <c r="U149"/>
      <c r="V149"/>
      <c r="W149"/>
      <c r="X149"/>
      <c r="Y149"/>
      <c r="Z149"/>
      <c r="AA149"/>
      <c r="AB149"/>
      <c r="AC149"/>
      <c r="AD149"/>
      <c r="AE149"/>
      <c r="AF149"/>
      <c r="AG149"/>
    </row>
    <row r="150" spans="2:33" ht="16.5">
      <c r="B150" s="35"/>
      <c r="C150" s="36"/>
      <c r="D150" s="36"/>
      <c r="E150" s="36"/>
      <c r="F150" s="36"/>
      <c r="G150"/>
      <c r="H150"/>
      <c r="I150"/>
      <c r="J150"/>
      <c r="K150"/>
      <c r="L150"/>
      <c r="M150"/>
      <c r="N150"/>
      <c r="O150"/>
      <c r="P150"/>
      <c r="Q150"/>
      <c r="R150"/>
      <c r="S150"/>
      <c r="T150"/>
      <c r="U150"/>
      <c r="V150"/>
      <c r="W150"/>
      <c r="X150"/>
      <c r="Y150"/>
      <c r="Z150"/>
      <c r="AA150"/>
      <c r="AB150"/>
      <c r="AC150"/>
      <c r="AD150"/>
      <c r="AE150"/>
      <c r="AF150"/>
      <c r="AG150"/>
    </row>
    <row r="151" spans="2:33" ht="16.5">
      <c r="B151" s="35"/>
      <c r="C151" s="36"/>
      <c r="D151" s="36"/>
      <c r="E151" s="36"/>
      <c r="F151" s="36"/>
      <c r="G151"/>
      <c r="H151"/>
      <c r="I151"/>
      <c r="J151"/>
      <c r="K151"/>
      <c r="L151"/>
      <c r="M151"/>
      <c r="N151"/>
      <c r="O151"/>
      <c r="P151"/>
      <c r="Q151"/>
      <c r="R151"/>
      <c r="S151"/>
      <c r="T151"/>
      <c r="U151"/>
      <c r="V151"/>
      <c r="W151"/>
      <c r="X151"/>
      <c r="Y151"/>
      <c r="Z151"/>
      <c r="AA151"/>
      <c r="AB151"/>
      <c r="AC151"/>
      <c r="AD151"/>
      <c r="AE151"/>
      <c r="AF151"/>
      <c r="AG151"/>
    </row>
    <row r="152" spans="2:33" ht="16.5">
      <c r="B152" s="35"/>
      <c r="C152" s="36"/>
      <c r="D152" s="36"/>
      <c r="E152" s="36"/>
      <c r="F152" s="36"/>
      <c r="G152"/>
      <c r="H152"/>
      <c r="I152"/>
      <c r="J152"/>
      <c r="K152"/>
      <c r="L152"/>
      <c r="M152"/>
      <c r="N152"/>
      <c r="O152"/>
      <c r="P152"/>
      <c r="Q152"/>
      <c r="R152"/>
      <c r="S152"/>
      <c r="T152"/>
      <c r="U152"/>
      <c r="V152"/>
      <c r="W152"/>
      <c r="X152"/>
      <c r="Y152"/>
      <c r="Z152"/>
      <c r="AA152"/>
      <c r="AB152"/>
      <c r="AC152"/>
      <c r="AD152"/>
      <c r="AE152"/>
      <c r="AF152"/>
      <c r="AG152"/>
    </row>
    <row r="153" spans="2:33" ht="16.5">
      <c r="B153" s="35"/>
      <c r="C153" s="36"/>
      <c r="D153" s="36"/>
      <c r="E153" s="36"/>
      <c r="F153" s="36"/>
      <c r="G153"/>
      <c r="H153"/>
      <c r="I153"/>
      <c r="J153"/>
      <c r="K153"/>
      <c r="L153"/>
      <c r="M153"/>
      <c r="N153"/>
      <c r="O153"/>
      <c r="P153"/>
      <c r="Q153"/>
      <c r="R153"/>
      <c r="S153"/>
      <c r="T153"/>
      <c r="U153"/>
      <c r="V153"/>
      <c r="W153"/>
      <c r="X153"/>
      <c r="Y153"/>
      <c r="Z153"/>
      <c r="AA153"/>
      <c r="AB153"/>
      <c r="AC153"/>
      <c r="AD153"/>
      <c r="AE153"/>
      <c r="AF153"/>
      <c r="AG153"/>
    </row>
    <row r="154" spans="2:33" ht="16.5">
      <c r="B154" s="35"/>
      <c r="C154" s="36"/>
      <c r="D154" s="36"/>
      <c r="E154" s="36"/>
      <c r="F154" s="36"/>
      <c r="G154"/>
      <c r="H154"/>
      <c r="I154"/>
      <c r="J154"/>
      <c r="K154"/>
      <c r="L154"/>
      <c r="M154"/>
      <c r="N154"/>
      <c r="O154"/>
      <c r="P154"/>
      <c r="Q154"/>
      <c r="R154"/>
      <c r="S154"/>
      <c r="T154"/>
      <c r="U154"/>
      <c r="V154"/>
      <c r="W154"/>
      <c r="X154"/>
      <c r="Y154"/>
      <c r="Z154"/>
      <c r="AA154"/>
      <c r="AB154"/>
      <c r="AC154"/>
      <c r="AD154"/>
      <c r="AE154"/>
      <c r="AF154"/>
      <c r="AG154"/>
    </row>
    <row r="155" spans="2:33" ht="16.5">
      <c r="B155" s="35"/>
      <c r="C155" s="36"/>
      <c r="D155" s="36"/>
      <c r="E155" s="36"/>
      <c r="F155" s="36"/>
      <c r="G155"/>
      <c r="H155"/>
      <c r="I155"/>
      <c r="J155"/>
      <c r="K155"/>
      <c r="L155"/>
      <c r="M155"/>
      <c r="N155"/>
      <c r="O155"/>
      <c r="P155"/>
      <c r="Q155"/>
      <c r="R155"/>
      <c r="S155"/>
      <c r="T155"/>
      <c r="U155"/>
      <c r="V155"/>
      <c r="W155"/>
      <c r="X155"/>
      <c r="Y155"/>
      <c r="Z155"/>
      <c r="AA155"/>
      <c r="AB155"/>
      <c r="AC155"/>
      <c r="AD155"/>
      <c r="AE155"/>
      <c r="AF155"/>
      <c r="AG155"/>
    </row>
    <row r="156" spans="2:33" ht="16.5">
      <c r="B156" s="35"/>
      <c r="C156" s="36"/>
      <c r="D156" s="36"/>
      <c r="E156" s="36"/>
      <c r="F156" s="36"/>
      <c r="G156"/>
      <c r="H156"/>
      <c r="I156"/>
      <c r="J156"/>
      <c r="K156"/>
      <c r="L156"/>
      <c r="M156"/>
      <c r="N156"/>
      <c r="O156"/>
      <c r="P156"/>
      <c r="Q156"/>
      <c r="R156"/>
      <c r="S156"/>
      <c r="T156"/>
      <c r="U156"/>
      <c r="V156"/>
      <c r="W156"/>
      <c r="X156"/>
      <c r="Y156"/>
      <c r="Z156"/>
      <c r="AA156"/>
      <c r="AB156"/>
      <c r="AC156"/>
      <c r="AD156"/>
      <c r="AE156"/>
      <c r="AF156"/>
      <c r="AG156"/>
    </row>
    <row r="157" spans="2:33" ht="16.5">
      <c r="B157" s="35"/>
      <c r="C157" s="36"/>
      <c r="D157" s="36"/>
      <c r="E157" s="36"/>
      <c r="F157" s="36"/>
      <c r="G157"/>
      <c r="H157"/>
      <c r="I157"/>
      <c r="J157"/>
      <c r="K157"/>
      <c r="L157"/>
      <c r="M157"/>
      <c r="N157"/>
      <c r="O157"/>
      <c r="P157"/>
      <c r="Q157"/>
      <c r="R157"/>
      <c r="S157"/>
      <c r="T157"/>
      <c r="U157"/>
      <c r="V157"/>
      <c r="W157"/>
      <c r="X157"/>
      <c r="Y157"/>
      <c r="Z157"/>
      <c r="AA157"/>
      <c r="AB157"/>
      <c r="AC157"/>
      <c r="AD157"/>
      <c r="AE157"/>
      <c r="AF157"/>
      <c r="AG157"/>
    </row>
    <row r="158" spans="2:33" ht="16.5">
      <c r="B158" s="35"/>
      <c r="C158" s="36"/>
      <c r="D158" s="36"/>
      <c r="E158" s="36"/>
      <c r="F158" s="36"/>
      <c r="G158"/>
      <c r="H158"/>
      <c r="I158"/>
      <c r="J158"/>
      <c r="K158"/>
      <c r="L158"/>
      <c r="M158"/>
      <c r="N158"/>
      <c r="O158"/>
      <c r="P158"/>
      <c r="Q158"/>
      <c r="R158"/>
      <c r="S158"/>
      <c r="T158"/>
      <c r="U158"/>
      <c r="V158"/>
      <c r="W158"/>
      <c r="X158"/>
      <c r="Y158"/>
      <c r="Z158"/>
      <c r="AA158"/>
      <c r="AB158"/>
      <c r="AC158"/>
      <c r="AD158"/>
      <c r="AE158"/>
      <c r="AF158"/>
      <c r="AG158"/>
    </row>
    <row r="159" spans="2:33" ht="16.5">
      <c r="B159" s="35"/>
      <c r="C159" s="36"/>
      <c r="D159" s="36"/>
      <c r="E159" s="36"/>
      <c r="F159" s="36"/>
      <c r="G159"/>
      <c r="H159"/>
      <c r="I159"/>
      <c r="J159"/>
      <c r="K159"/>
      <c r="L159"/>
      <c r="M159"/>
      <c r="N159"/>
      <c r="O159"/>
      <c r="P159"/>
      <c r="Q159"/>
      <c r="R159"/>
      <c r="S159"/>
      <c r="T159"/>
      <c r="U159"/>
      <c r="V159"/>
      <c r="W159"/>
      <c r="X159"/>
      <c r="Y159"/>
      <c r="Z159"/>
      <c r="AA159"/>
      <c r="AB159"/>
      <c r="AC159"/>
      <c r="AD159"/>
      <c r="AE159"/>
      <c r="AF159"/>
      <c r="AG159"/>
    </row>
    <row r="160" spans="2:33" ht="16.5">
      <c r="B160" s="35"/>
      <c r="C160" s="36"/>
      <c r="D160" s="36"/>
      <c r="E160" s="36"/>
      <c r="F160" s="36"/>
      <c r="G160"/>
      <c r="H160"/>
      <c r="I160"/>
      <c r="J160"/>
      <c r="K160"/>
      <c r="L160"/>
      <c r="M160"/>
      <c r="N160"/>
      <c r="O160"/>
      <c r="P160"/>
      <c r="Q160"/>
      <c r="R160"/>
      <c r="S160"/>
      <c r="T160"/>
      <c r="U160"/>
      <c r="V160"/>
      <c r="W160"/>
      <c r="X160"/>
      <c r="Y160"/>
      <c r="Z160"/>
      <c r="AA160"/>
      <c r="AB160"/>
      <c r="AC160"/>
      <c r="AD160"/>
      <c r="AE160"/>
      <c r="AF160"/>
      <c r="AG160"/>
    </row>
    <row r="161" spans="2:33" ht="16.5">
      <c r="B161" s="35"/>
      <c r="C161" s="36"/>
      <c r="D161" s="36"/>
      <c r="E161" s="36"/>
      <c r="F161" s="36"/>
      <c r="G161"/>
      <c r="H161"/>
      <c r="I161"/>
      <c r="J161"/>
      <c r="K161"/>
      <c r="L161"/>
      <c r="M161"/>
      <c r="N161"/>
      <c r="O161"/>
      <c r="P161"/>
      <c r="Q161"/>
      <c r="R161"/>
      <c r="S161"/>
      <c r="T161"/>
      <c r="U161"/>
      <c r="V161"/>
      <c r="W161"/>
      <c r="X161"/>
      <c r="Y161"/>
      <c r="Z161"/>
      <c r="AA161"/>
      <c r="AB161"/>
      <c r="AC161"/>
      <c r="AD161"/>
      <c r="AE161"/>
      <c r="AF161"/>
      <c r="AG161"/>
    </row>
    <row r="162" spans="2:33" ht="16.5">
      <c r="B162" s="35"/>
      <c r="C162" s="36"/>
      <c r="D162" s="36"/>
      <c r="E162" s="36"/>
      <c r="F162" s="36"/>
      <c r="G162"/>
      <c r="H162"/>
      <c r="I162"/>
      <c r="J162"/>
      <c r="K162"/>
      <c r="L162"/>
      <c r="M162"/>
      <c r="N162"/>
      <c r="O162"/>
      <c r="P162"/>
      <c r="Q162"/>
      <c r="R162"/>
      <c r="S162"/>
      <c r="T162"/>
      <c r="U162"/>
      <c r="V162"/>
      <c r="W162"/>
      <c r="X162"/>
      <c r="Y162"/>
      <c r="Z162"/>
      <c r="AA162"/>
      <c r="AB162"/>
      <c r="AC162"/>
      <c r="AD162"/>
      <c r="AE162"/>
      <c r="AF162"/>
      <c r="AG162"/>
    </row>
    <row r="163" spans="2:33" ht="16.5">
      <c r="B163" s="35"/>
      <c r="C163" s="36"/>
      <c r="D163" s="36"/>
      <c r="E163" s="36"/>
      <c r="F163" s="36"/>
      <c r="G163"/>
      <c r="H163"/>
      <c r="I163"/>
      <c r="J163"/>
      <c r="K163"/>
      <c r="L163"/>
      <c r="M163"/>
      <c r="N163"/>
      <c r="O163"/>
      <c r="P163"/>
      <c r="Q163"/>
      <c r="R163"/>
      <c r="S163"/>
      <c r="T163"/>
      <c r="U163"/>
      <c r="V163"/>
      <c r="W163"/>
      <c r="X163"/>
      <c r="Y163"/>
      <c r="Z163"/>
      <c r="AA163"/>
      <c r="AB163"/>
      <c r="AC163"/>
      <c r="AD163"/>
      <c r="AE163"/>
      <c r="AF163"/>
      <c r="AG163"/>
    </row>
    <row r="164" spans="2:33" ht="16.5">
      <c r="B164" s="35"/>
      <c r="C164" s="36"/>
      <c r="D164" s="36"/>
      <c r="E164" s="36"/>
      <c r="F164" s="36"/>
      <c r="G164"/>
      <c r="H164"/>
      <c r="I164"/>
      <c r="J164"/>
      <c r="K164"/>
      <c r="L164"/>
      <c r="M164"/>
      <c r="N164"/>
      <c r="O164"/>
      <c r="P164"/>
      <c r="Q164"/>
      <c r="R164"/>
      <c r="S164"/>
      <c r="T164"/>
      <c r="U164"/>
      <c r="V164"/>
      <c r="W164"/>
      <c r="X164"/>
      <c r="Y164"/>
      <c r="Z164"/>
      <c r="AA164"/>
      <c r="AB164"/>
      <c r="AC164"/>
      <c r="AD164"/>
      <c r="AE164"/>
      <c r="AF164"/>
      <c r="AG164"/>
    </row>
    <row r="165" spans="2:33" ht="16.5">
      <c r="B165" s="35"/>
      <c r="C165" s="36"/>
      <c r="D165" s="36"/>
      <c r="E165" s="36"/>
      <c r="F165" s="36"/>
      <c r="G165"/>
      <c r="H165"/>
      <c r="I165"/>
      <c r="J165"/>
      <c r="K165"/>
      <c r="L165"/>
      <c r="M165"/>
      <c r="N165"/>
      <c r="O165"/>
      <c r="P165"/>
      <c r="Q165"/>
      <c r="R165"/>
      <c r="S165"/>
      <c r="T165"/>
      <c r="U165"/>
      <c r="V165"/>
      <c r="W165"/>
      <c r="X165"/>
      <c r="Y165"/>
      <c r="Z165"/>
      <c r="AA165"/>
      <c r="AB165"/>
      <c r="AC165"/>
      <c r="AD165"/>
      <c r="AE165"/>
      <c r="AF165"/>
      <c r="AG165"/>
    </row>
    <row r="166" spans="2:33" ht="16.5">
      <c r="B166" s="35"/>
      <c r="C166" s="36"/>
      <c r="D166" s="36"/>
      <c r="E166" s="36"/>
      <c r="F166" s="36"/>
      <c r="G166"/>
      <c r="H166"/>
      <c r="I166"/>
      <c r="J166"/>
      <c r="K166"/>
      <c r="L166"/>
      <c r="M166"/>
      <c r="N166"/>
      <c r="O166"/>
      <c r="P166"/>
      <c r="Q166"/>
      <c r="R166"/>
      <c r="S166"/>
      <c r="T166"/>
      <c r="U166"/>
      <c r="V166"/>
      <c r="W166"/>
      <c r="X166"/>
      <c r="Y166"/>
      <c r="Z166"/>
      <c r="AA166"/>
      <c r="AB166"/>
      <c r="AC166"/>
      <c r="AD166"/>
      <c r="AE166"/>
      <c r="AF166"/>
      <c r="AG166"/>
    </row>
    <row r="167" spans="2:33" ht="16.5">
      <c r="B167" s="35"/>
      <c r="C167" s="36"/>
      <c r="D167" s="36"/>
      <c r="E167" s="36"/>
      <c r="F167" s="36"/>
      <c r="G167"/>
      <c r="H167"/>
      <c r="I167"/>
      <c r="J167"/>
      <c r="K167"/>
      <c r="L167"/>
      <c r="M167"/>
      <c r="N167"/>
      <c r="O167"/>
      <c r="P167"/>
      <c r="Q167"/>
      <c r="R167"/>
      <c r="S167"/>
      <c r="T167"/>
      <c r="U167"/>
      <c r="V167"/>
      <c r="W167"/>
      <c r="X167"/>
      <c r="Y167"/>
      <c r="Z167"/>
      <c r="AA167"/>
      <c r="AB167"/>
      <c r="AC167"/>
      <c r="AD167"/>
      <c r="AE167"/>
      <c r="AF167"/>
      <c r="AG167"/>
    </row>
    <row r="168" spans="2:33" ht="16.5">
      <c r="B168" s="35"/>
      <c r="C168" s="36"/>
      <c r="D168" s="36"/>
      <c r="E168" s="36"/>
      <c r="F168" s="36"/>
      <c r="G168"/>
      <c r="H168"/>
      <c r="I168"/>
      <c r="J168"/>
      <c r="K168"/>
      <c r="L168"/>
      <c r="M168"/>
      <c r="N168"/>
      <c r="O168"/>
      <c r="P168"/>
      <c r="Q168"/>
      <c r="R168"/>
      <c r="S168"/>
      <c r="T168"/>
      <c r="U168"/>
      <c r="V168"/>
      <c r="W168"/>
      <c r="X168"/>
      <c r="Y168"/>
      <c r="Z168"/>
      <c r="AA168"/>
      <c r="AB168"/>
      <c r="AC168"/>
      <c r="AD168"/>
      <c r="AE168"/>
      <c r="AF168"/>
      <c r="AG168"/>
    </row>
    <row r="169" spans="2:33" ht="16.5">
      <c r="B169" s="35"/>
      <c r="C169" s="36"/>
      <c r="D169" s="36"/>
      <c r="E169" s="36"/>
      <c r="F169" s="36"/>
      <c r="G169"/>
      <c r="H169"/>
      <c r="I169"/>
      <c r="J169"/>
      <c r="K169"/>
      <c r="L169"/>
      <c r="M169"/>
      <c r="N169"/>
      <c r="O169"/>
      <c r="P169"/>
      <c r="Q169"/>
      <c r="R169"/>
      <c r="S169"/>
      <c r="T169"/>
      <c r="U169"/>
      <c r="V169"/>
      <c r="W169"/>
      <c r="X169"/>
      <c r="Y169"/>
      <c r="Z169"/>
      <c r="AA169"/>
      <c r="AB169"/>
      <c r="AC169"/>
      <c r="AD169"/>
      <c r="AE169"/>
      <c r="AF169"/>
      <c r="AG169"/>
    </row>
    <row r="170" spans="2:33" ht="16.5">
      <c r="B170" s="35"/>
      <c r="C170" s="36"/>
      <c r="D170" s="36"/>
      <c r="E170" s="36"/>
      <c r="F170" s="36"/>
      <c r="G170"/>
      <c r="H170"/>
      <c r="I170"/>
      <c r="J170"/>
      <c r="K170"/>
      <c r="L170"/>
      <c r="M170"/>
      <c r="N170"/>
      <c r="O170"/>
      <c r="P170"/>
      <c r="Q170"/>
      <c r="R170"/>
      <c r="S170"/>
      <c r="T170"/>
      <c r="U170"/>
      <c r="V170"/>
      <c r="W170"/>
      <c r="X170"/>
      <c r="Y170"/>
      <c r="Z170"/>
      <c r="AA170"/>
      <c r="AB170"/>
      <c r="AC170"/>
      <c r="AD170"/>
      <c r="AE170"/>
      <c r="AF170"/>
      <c r="AG170"/>
    </row>
    <row r="171" spans="2:33" ht="16.5">
      <c r="B171" s="35"/>
      <c r="C171" s="36"/>
      <c r="D171" s="36"/>
      <c r="E171" s="36"/>
      <c r="F171" s="36"/>
      <c r="G171"/>
      <c r="H171"/>
      <c r="I171"/>
      <c r="J171"/>
      <c r="K171"/>
      <c r="L171"/>
      <c r="M171"/>
      <c r="N171"/>
      <c r="O171"/>
      <c r="P171"/>
      <c r="Q171"/>
      <c r="R171"/>
      <c r="S171"/>
      <c r="T171"/>
      <c r="U171"/>
      <c r="V171"/>
      <c r="W171"/>
      <c r="X171"/>
      <c r="Y171"/>
      <c r="Z171"/>
      <c r="AA171"/>
      <c r="AB171"/>
      <c r="AC171"/>
      <c r="AD171"/>
      <c r="AE171"/>
      <c r="AF171"/>
      <c r="AG171"/>
    </row>
    <row r="172" spans="2:33" ht="16.5">
      <c r="B172" s="35"/>
      <c r="C172" s="36"/>
      <c r="D172" s="36"/>
      <c r="E172" s="36"/>
      <c r="F172" s="36"/>
      <c r="G172"/>
      <c r="H172"/>
      <c r="I172"/>
      <c r="J172"/>
      <c r="K172"/>
      <c r="L172"/>
      <c r="M172"/>
      <c r="N172"/>
      <c r="O172"/>
      <c r="P172"/>
      <c r="Q172"/>
      <c r="R172"/>
      <c r="S172"/>
      <c r="T172"/>
      <c r="U172"/>
      <c r="V172"/>
      <c r="W172"/>
      <c r="X172"/>
      <c r="Y172"/>
      <c r="Z172"/>
      <c r="AA172"/>
      <c r="AB172"/>
      <c r="AC172"/>
      <c r="AD172"/>
      <c r="AE172"/>
      <c r="AF172"/>
      <c r="AG172"/>
    </row>
    <row r="173" spans="2:33" ht="16.5">
      <c r="B173" s="35"/>
      <c r="C173" s="36"/>
      <c r="D173" s="36"/>
      <c r="E173" s="36"/>
      <c r="F173" s="36"/>
      <c r="G173"/>
      <c r="H173"/>
      <c r="I173"/>
      <c r="J173"/>
      <c r="K173"/>
      <c r="L173"/>
      <c r="M173"/>
      <c r="N173"/>
      <c r="O173"/>
      <c r="P173"/>
      <c r="Q173"/>
      <c r="R173"/>
      <c r="S173"/>
      <c r="T173"/>
      <c r="U173"/>
      <c r="V173"/>
      <c r="W173"/>
      <c r="X173"/>
      <c r="Y173"/>
      <c r="Z173"/>
      <c r="AA173"/>
      <c r="AB173"/>
      <c r="AC173"/>
      <c r="AD173"/>
      <c r="AE173"/>
      <c r="AF173"/>
      <c r="AG173"/>
    </row>
    <row r="174" spans="2:33" ht="16.5">
      <c r="B174" s="35"/>
      <c r="C174" s="36"/>
      <c r="D174" s="36"/>
      <c r="E174" s="36"/>
      <c r="F174" s="36"/>
      <c r="G174"/>
      <c r="H174"/>
      <c r="I174"/>
      <c r="J174"/>
      <c r="K174"/>
      <c r="L174"/>
      <c r="M174"/>
      <c r="N174"/>
      <c r="O174"/>
      <c r="P174"/>
      <c r="Q174"/>
      <c r="R174"/>
      <c r="S174"/>
      <c r="T174"/>
      <c r="U174"/>
      <c r="V174"/>
      <c r="W174"/>
      <c r="X174"/>
      <c r="Y174"/>
      <c r="Z174"/>
      <c r="AA174"/>
      <c r="AB174"/>
      <c r="AC174"/>
      <c r="AD174"/>
      <c r="AE174"/>
      <c r="AF174"/>
      <c r="AG174"/>
    </row>
    <row r="175" spans="2:33" ht="16.5">
      <c r="B175" s="35"/>
      <c r="C175" s="36"/>
      <c r="D175" s="36"/>
      <c r="E175" s="36"/>
      <c r="F175" s="36"/>
      <c r="G175"/>
      <c r="H175"/>
      <c r="I175"/>
      <c r="J175"/>
      <c r="K175"/>
      <c r="L175"/>
      <c r="M175"/>
      <c r="N175"/>
      <c r="O175"/>
      <c r="P175"/>
      <c r="Q175"/>
      <c r="R175"/>
      <c r="S175"/>
      <c r="T175"/>
      <c r="U175"/>
      <c r="V175"/>
      <c r="W175"/>
      <c r="X175"/>
      <c r="Y175"/>
      <c r="Z175"/>
      <c r="AA175"/>
      <c r="AB175"/>
      <c r="AC175"/>
      <c r="AD175"/>
      <c r="AE175"/>
      <c r="AF175"/>
      <c r="AG175"/>
    </row>
    <row r="176" spans="2:33" ht="16.5">
      <c r="B176" s="35"/>
      <c r="C176" s="36"/>
      <c r="D176" s="36"/>
      <c r="E176" s="36"/>
      <c r="F176" s="36"/>
      <c r="G176"/>
      <c r="H176"/>
      <c r="I176"/>
      <c r="J176"/>
      <c r="K176"/>
      <c r="L176"/>
      <c r="M176"/>
      <c r="N176"/>
      <c r="O176"/>
      <c r="P176"/>
      <c r="Q176"/>
      <c r="R176"/>
      <c r="S176"/>
      <c r="T176"/>
      <c r="U176"/>
      <c r="V176"/>
      <c r="W176"/>
      <c r="X176"/>
      <c r="Y176"/>
      <c r="Z176"/>
      <c r="AA176"/>
      <c r="AB176"/>
      <c r="AC176"/>
      <c r="AD176"/>
      <c r="AE176"/>
      <c r="AF176"/>
      <c r="AG176"/>
    </row>
    <row r="177" spans="2:33" ht="16.5">
      <c r="B177" s="35"/>
      <c r="C177" s="36"/>
      <c r="D177" s="36"/>
      <c r="E177" s="36"/>
      <c r="F177" s="36"/>
      <c r="G177"/>
      <c r="H177"/>
      <c r="I177"/>
      <c r="J177"/>
      <c r="K177"/>
      <c r="L177"/>
      <c r="M177"/>
      <c r="N177"/>
      <c r="O177"/>
      <c r="P177"/>
      <c r="Q177"/>
      <c r="R177"/>
      <c r="S177"/>
      <c r="T177"/>
      <c r="U177"/>
      <c r="V177"/>
      <c r="W177"/>
      <c r="X177"/>
      <c r="Y177"/>
      <c r="Z177"/>
      <c r="AA177"/>
      <c r="AB177"/>
      <c r="AC177"/>
      <c r="AD177"/>
      <c r="AE177"/>
      <c r="AF177"/>
      <c r="AG177"/>
    </row>
    <row r="178" spans="2:33" ht="16.5">
      <c r="B178" s="35"/>
      <c r="C178" s="36"/>
      <c r="D178" s="36"/>
      <c r="E178" s="36"/>
      <c r="F178" s="36"/>
      <c r="G178"/>
      <c r="H178"/>
      <c r="I178"/>
      <c r="J178"/>
      <c r="K178"/>
      <c r="L178"/>
      <c r="M178"/>
      <c r="N178"/>
      <c r="O178"/>
      <c r="P178"/>
      <c r="Q178"/>
      <c r="R178"/>
      <c r="S178"/>
      <c r="T178"/>
      <c r="U178"/>
      <c r="V178"/>
      <c r="W178"/>
      <c r="X178"/>
      <c r="Y178"/>
      <c r="Z178"/>
      <c r="AA178"/>
      <c r="AB178"/>
      <c r="AC178"/>
      <c r="AD178"/>
      <c r="AE178"/>
      <c r="AF178"/>
      <c r="AG178"/>
    </row>
    <row r="179" spans="2:33" ht="16.5">
      <c r="B179" s="35"/>
      <c r="C179" s="36"/>
      <c r="D179" s="36"/>
      <c r="E179" s="36"/>
      <c r="F179" s="36"/>
      <c r="G179"/>
      <c r="H179"/>
      <c r="I179"/>
      <c r="J179"/>
      <c r="K179"/>
      <c r="L179"/>
      <c r="M179"/>
      <c r="N179"/>
      <c r="O179"/>
      <c r="P179"/>
      <c r="Q179"/>
      <c r="R179"/>
      <c r="S179"/>
      <c r="T179"/>
      <c r="U179"/>
      <c r="V179"/>
      <c r="W179"/>
      <c r="X179"/>
      <c r="Y179"/>
      <c r="Z179"/>
      <c r="AA179"/>
      <c r="AB179"/>
      <c r="AC179"/>
      <c r="AD179"/>
      <c r="AE179"/>
      <c r="AF179"/>
      <c r="AG179"/>
    </row>
    <row r="180" spans="2:33" ht="16.5">
      <c r="B180" s="35"/>
      <c r="C180" s="36"/>
      <c r="D180" s="36"/>
      <c r="E180" s="36"/>
      <c r="F180" s="36"/>
      <c r="G180"/>
      <c r="H180"/>
      <c r="I180"/>
      <c r="J180"/>
      <c r="K180"/>
      <c r="L180"/>
      <c r="M180"/>
      <c r="N180"/>
      <c r="O180"/>
      <c r="P180"/>
      <c r="Q180"/>
      <c r="R180"/>
      <c r="S180"/>
      <c r="T180"/>
      <c r="U180"/>
      <c r="V180"/>
      <c r="W180"/>
      <c r="X180"/>
      <c r="Y180"/>
      <c r="Z180"/>
      <c r="AA180"/>
      <c r="AB180"/>
      <c r="AC180"/>
      <c r="AD180"/>
      <c r="AE180"/>
      <c r="AF180"/>
      <c r="AG180"/>
    </row>
    <row r="181" spans="2:33" ht="16.5">
      <c r="B181" s="35"/>
      <c r="C181" s="36"/>
      <c r="D181" s="36"/>
      <c r="E181" s="36"/>
      <c r="F181" s="36"/>
      <c r="G181"/>
      <c r="H181"/>
      <c r="I181"/>
      <c r="J181"/>
      <c r="K181"/>
      <c r="L181"/>
      <c r="M181"/>
      <c r="N181"/>
      <c r="O181"/>
      <c r="P181"/>
      <c r="Q181"/>
      <c r="R181"/>
      <c r="S181"/>
      <c r="T181"/>
      <c r="U181"/>
      <c r="V181"/>
      <c r="W181"/>
      <c r="X181"/>
      <c r="Y181"/>
      <c r="Z181"/>
      <c r="AA181"/>
      <c r="AB181"/>
      <c r="AC181"/>
      <c r="AD181"/>
      <c r="AE181"/>
      <c r="AF181"/>
      <c r="AG181"/>
    </row>
    <row r="182" spans="2:33" ht="16.5">
      <c r="B182" s="35"/>
      <c r="C182" s="36"/>
      <c r="D182" s="36"/>
      <c r="E182" s="36"/>
      <c r="F182" s="36"/>
      <c r="G182"/>
      <c r="H182"/>
      <c r="I182"/>
      <c r="J182"/>
      <c r="K182"/>
      <c r="L182"/>
      <c r="M182"/>
      <c r="N182"/>
      <c r="O182"/>
      <c r="P182"/>
      <c r="Q182"/>
      <c r="R182"/>
      <c r="S182"/>
      <c r="T182"/>
      <c r="U182"/>
      <c r="V182"/>
      <c r="W182"/>
      <c r="X182"/>
      <c r="Y182"/>
      <c r="Z182"/>
      <c r="AA182"/>
      <c r="AB182"/>
      <c r="AC182"/>
      <c r="AD182"/>
      <c r="AE182"/>
      <c r="AF182"/>
      <c r="AG182"/>
    </row>
    <row r="183" spans="2:33" ht="16.5">
      <c r="B183" s="35"/>
      <c r="C183" s="36"/>
      <c r="D183" s="36"/>
      <c r="E183" s="36"/>
      <c r="F183" s="36"/>
      <c r="G183"/>
      <c r="H183"/>
      <c r="I183"/>
      <c r="J183"/>
      <c r="K183"/>
      <c r="L183"/>
      <c r="M183"/>
      <c r="N183"/>
      <c r="O183"/>
      <c r="P183"/>
      <c r="Q183"/>
      <c r="R183"/>
      <c r="S183"/>
      <c r="T183"/>
      <c r="U183"/>
      <c r="V183"/>
      <c r="W183"/>
      <c r="X183"/>
      <c r="Y183"/>
      <c r="Z183"/>
      <c r="AA183"/>
      <c r="AB183"/>
      <c r="AC183"/>
      <c r="AD183"/>
      <c r="AE183"/>
      <c r="AF183"/>
      <c r="AG183"/>
    </row>
    <row r="184" spans="2:33" ht="16.5">
      <c r="B184" s="35"/>
      <c r="C184" s="36"/>
      <c r="D184" s="36"/>
      <c r="E184" s="36"/>
      <c r="F184" s="36"/>
      <c r="G184"/>
      <c r="H184"/>
      <c r="I184"/>
      <c r="J184"/>
      <c r="K184"/>
      <c r="L184"/>
      <c r="M184"/>
      <c r="N184"/>
      <c r="O184"/>
      <c r="P184"/>
      <c r="Q184"/>
      <c r="R184"/>
      <c r="S184"/>
      <c r="T184"/>
      <c r="U184"/>
      <c r="V184"/>
      <c r="W184"/>
      <c r="X184"/>
      <c r="Y184"/>
      <c r="Z184"/>
      <c r="AA184"/>
      <c r="AB184"/>
      <c r="AC184"/>
      <c r="AD184"/>
      <c r="AE184"/>
      <c r="AF184"/>
      <c r="AG184"/>
    </row>
    <row r="185" spans="2:33" ht="16.5">
      <c r="B185" s="35"/>
      <c r="C185" s="36"/>
      <c r="D185" s="36"/>
      <c r="E185" s="36"/>
      <c r="F185" s="36"/>
      <c r="G185"/>
      <c r="H185"/>
      <c r="I185"/>
      <c r="J185"/>
      <c r="K185"/>
      <c r="L185"/>
      <c r="M185"/>
      <c r="N185"/>
      <c r="O185"/>
      <c r="P185"/>
      <c r="Q185"/>
      <c r="R185"/>
      <c r="S185"/>
      <c r="T185"/>
      <c r="U185"/>
      <c r="V185"/>
      <c r="W185"/>
      <c r="X185"/>
      <c r="Y185"/>
      <c r="Z185"/>
      <c r="AA185"/>
      <c r="AB185"/>
      <c r="AC185"/>
      <c r="AD185"/>
      <c r="AE185"/>
      <c r="AF185"/>
      <c r="AG185"/>
    </row>
    <row r="186" spans="2:33" ht="16.5">
      <c r="B186" s="35"/>
      <c r="C186" s="36"/>
      <c r="D186" s="36"/>
      <c r="E186" s="36"/>
      <c r="F186" s="36"/>
      <c r="G186"/>
      <c r="H186"/>
      <c r="I186"/>
      <c r="J186"/>
      <c r="K186"/>
      <c r="L186"/>
      <c r="M186"/>
      <c r="N186"/>
      <c r="O186"/>
      <c r="P186"/>
      <c r="Q186"/>
      <c r="R186"/>
      <c r="S186"/>
      <c r="T186"/>
      <c r="U186"/>
      <c r="V186"/>
      <c r="W186"/>
      <c r="X186"/>
      <c r="Y186"/>
      <c r="Z186"/>
      <c r="AA186"/>
      <c r="AB186"/>
      <c r="AC186"/>
      <c r="AD186"/>
      <c r="AE186"/>
      <c r="AF186"/>
      <c r="AG186"/>
    </row>
    <row r="187" spans="2:33" ht="16.5">
      <c r="B187" s="35"/>
      <c r="C187" s="36"/>
      <c r="D187" s="36"/>
      <c r="E187" s="36"/>
      <c r="F187" s="36"/>
      <c r="G187"/>
      <c r="H187"/>
      <c r="I187"/>
      <c r="J187"/>
      <c r="K187"/>
      <c r="L187"/>
      <c r="M187"/>
      <c r="N187"/>
      <c r="O187"/>
      <c r="P187"/>
      <c r="Q187"/>
      <c r="R187"/>
      <c r="S187"/>
      <c r="T187"/>
      <c r="U187"/>
      <c r="V187"/>
      <c r="W187"/>
      <c r="X187"/>
      <c r="Y187"/>
      <c r="Z187"/>
      <c r="AA187"/>
      <c r="AB187"/>
      <c r="AC187"/>
      <c r="AD187"/>
      <c r="AE187"/>
      <c r="AF187"/>
      <c r="AG187"/>
    </row>
    <row r="188" spans="2:33" ht="16.5">
      <c r="B188" s="35"/>
      <c r="C188" s="36"/>
      <c r="D188" s="36"/>
      <c r="E188" s="36"/>
      <c r="F188" s="36"/>
      <c r="G188"/>
      <c r="H188"/>
      <c r="I188"/>
      <c r="J188"/>
      <c r="K188"/>
      <c r="L188"/>
      <c r="M188"/>
      <c r="N188"/>
      <c r="O188"/>
      <c r="P188"/>
      <c r="Q188"/>
      <c r="R188"/>
      <c r="S188"/>
      <c r="T188"/>
      <c r="U188"/>
      <c r="V188"/>
      <c r="W188"/>
      <c r="X188"/>
      <c r="Y188"/>
      <c r="Z188"/>
      <c r="AA188"/>
      <c r="AB188"/>
      <c r="AC188"/>
      <c r="AD188"/>
      <c r="AE188"/>
      <c r="AF188"/>
      <c r="AG188"/>
    </row>
    <row r="189" spans="2:33" ht="16.5">
      <c r="B189" s="35"/>
      <c r="C189" s="36"/>
      <c r="D189" s="36"/>
      <c r="E189" s="36"/>
      <c r="F189" s="36"/>
      <c r="G189"/>
      <c r="H189"/>
      <c r="I189"/>
      <c r="J189"/>
      <c r="K189"/>
      <c r="L189"/>
      <c r="M189"/>
      <c r="N189"/>
      <c r="O189"/>
      <c r="P189"/>
      <c r="Q189"/>
      <c r="R189"/>
      <c r="S189"/>
      <c r="T189"/>
      <c r="U189"/>
      <c r="V189"/>
      <c r="W189"/>
      <c r="X189"/>
      <c r="Y189"/>
      <c r="Z189"/>
      <c r="AA189"/>
      <c r="AB189"/>
      <c r="AC189"/>
      <c r="AD189"/>
      <c r="AE189"/>
      <c r="AF189"/>
      <c r="AG189"/>
    </row>
    <row r="190" spans="2:33" ht="16.5">
      <c r="B190" s="35"/>
      <c r="C190" s="36"/>
      <c r="D190" s="36"/>
      <c r="E190" s="36"/>
      <c r="F190" s="36"/>
      <c r="G190"/>
      <c r="H190"/>
      <c r="I190"/>
      <c r="J190"/>
      <c r="K190"/>
      <c r="L190"/>
      <c r="M190"/>
      <c r="N190"/>
      <c r="O190"/>
      <c r="P190"/>
      <c r="Q190"/>
      <c r="R190"/>
      <c r="S190"/>
      <c r="T190"/>
      <c r="U190"/>
      <c r="V190"/>
      <c r="W190"/>
      <c r="X190"/>
      <c r="Y190"/>
      <c r="Z190"/>
      <c r="AA190"/>
      <c r="AB190"/>
      <c r="AC190"/>
      <c r="AD190"/>
      <c r="AE190"/>
      <c r="AF190"/>
      <c r="AG190"/>
    </row>
    <row r="191" spans="2:33" ht="16.5">
      <c r="B191" s="35"/>
      <c r="C191" s="36"/>
      <c r="D191" s="36"/>
      <c r="E191" s="36"/>
      <c r="F191" s="36"/>
      <c r="G191"/>
      <c r="H191"/>
      <c r="I191"/>
      <c r="J191"/>
      <c r="K191"/>
      <c r="L191"/>
      <c r="M191"/>
      <c r="N191"/>
      <c r="O191"/>
      <c r="P191"/>
      <c r="Q191"/>
      <c r="R191"/>
      <c r="S191"/>
      <c r="T191"/>
      <c r="U191"/>
      <c r="V191"/>
      <c r="W191"/>
      <c r="X191"/>
      <c r="Y191"/>
      <c r="Z191"/>
      <c r="AA191"/>
      <c r="AB191"/>
      <c r="AC191"/>
      <c r="AD191"/>
      <c r="AE191"/>
      <c r="AF191"/>
      <c r="AG191"/>
    </row>
    <row r="192" spans="2:33" ht="16.5">
      <c r="B192" s="35"/>
      <c r="C192" s="36"/>
      <c r="D192" s="36"/>
      <c r="E192" s="36"/>
      <c r="F192" s="36"/>
      <c r="G192"/>
      <c r="H192"/>
      <c r="I192"/>
      <c r="J192"/>
      <c r="K192"/>
      <c r="L192"/>
      <c r="M192"/>
      <c r="N192"/>
      <c r="O192"/>
      <c r="P192"/>
      <c r="Q192"/>
      <c r="R192"/>
      <c r="S192"/>
      <c r="T192"/>
      <c r="U192"/>
      <c r="V192"/>
      <c r="W192"/>
      <c r="X192"/>
      <c r="Y192"/>
      <c r="Z192"/>
      <c r="AA192"/>
      <c r="AB192"/>
      <c r="AC192"/>
      <c r="AD192"/>
      <c r="AE192"/>
      <c r="AF192"/>
      <c r="AG192"/>
    </row>
    <row r="193" spans="2:33" ht="16.5">
      <c r="B193" s="35"/>
      <c r="C193" s="36"/>
      <c r="D193" s="36"/>
      <c r="E193" s="36"/>
      <c r="F193" s="36"/>
      <c r="G193"/>
      <c r="H193"/>
      <c r="I193"/>
      <c r="J193"/>
      <c r="K193"/>
      <c r="L193"/>
      <c r="M193"/>
      <c r="N193"/>
      <c r="O193"/>
      <c r="P193"/>
      <c r="Q193"/>
      <c r="R193"/>
      <c r="S193"/>
      <c r="T193"/>
      <c r="U193"/>
      <c r="V193"/>
      <c r="W193"/>
      <c r="X193"/>
      <c r="Y193"/>
      <c r="Z193"/>
      <c r="AA193"/>
      <c r="AB193"/>
      <c r="AC193"/>
      <c r="AD193"/>
      <c r="AE193"/>
      <c r="AF193"/>
      <c r="AG193"/>
    </row>
    <row r="194" spans="2:33" ht="16.5">
      <c r="B194" s="35"/>
      <c r="C194" s="36"/>
      <c r="D194" s="36"/>
      <c r="E194" s="36"/>
      <c r="F194" s="36"/>
      <c r="G194"/>
      <c r="H194"/>
      <c r="I194"/>
      <c r="J194"/>
      <c r="K194"/>
      <c r="L194"/>
      <c r="M194"/>
      <c r="N194"/>
      <c r="O194"/>
      <c r="P194"/>
      <c r="Q194"/>
      <c r="R194"/>
      <c r="S194"/>
      <c r="T194"/>
      <c r="U194"/>
      <c r="V194"/>
      <c r="W194"/>
      <c r="X194"/>
      <c r="Y194"/>
      <c r="Z194"/>
      <c r="AA194"/>
      <c r="AB194"/>
      <c r="AC194"/>
      <c r="AD194"/>
      <c r="AE194"/>
      <c r="AF194"/>
      <c r="AG194"/>
    </row>
    <row r="195" spans="2:33" ht="16.5">
      <c r="B195" s="35"/>
      <c r="C195" s="36"/>
      <c r="D195" s="36"/>
      <c r="E195" s="36"/>
      <c r="F195" s="36"/>
      <c r="G195"/>
      <c r="H195"/>
      <c r="I195"/>
      <c r="J195"/>
      <c r="K195"/>
      <c r="L195"/>
      <c r="M195"/>
      <c r="N195"/>
      <c r="O195"/>
      <c r="P195"/>
      <c r="Q195"/>
      <c r="R195"/>
      <c r="S195"/>
      <c r="T195"/>
      <c r="U195"/>
      <c r="V195"/>
      <c r="W195"/>
      <c r="X195"/>
      <c r="Y195"/>
      <c r="Z195"/>
      <c r="AA195"/>
      <c r="AB195"/>
      <c r="AC195"/>
      <c r="AD195"/>
      <c r="AE195"/>
      <c r="AF195"/>
      <c r="AG195"/>
    </row>
    <row r="196" spans="2:33" ht="16.5">
      <c r="B196" s="35"/>
      <c r="C196" s="36"/>
      <c r="D196" s="36"/>
      <c r="E196" s="36"/>
      <c r="F196" s="36"/>
      <c r="G196"/>
      <c r="H196"/>
      <c r="I196"/>
      <c r="J196"/>
      <c r="K196"/>
      <c r="L196"/>
      <c r="M196"/>
      <c r="N196"/>
      <c r="O196"/>
      <c r="P196"/>
      <c r="Q196"/>
      <c r="R196"/>
      <c r="S196"/>
      <c r="T196"/>
      <c r="U196"/>
      <c r="V196"/>
      <c r="W196"/>
      <c r="X196"/>
      <c r="Y196"/>
      <c r="Z196"/>
      <c r="AA196"/>
      <c r="AB196"/>
      <c r="AC196"/>
      <c r="AD196"/>
      <c r="AE196"/>
      <c r="AF196"/>
      <c r="AG196"/>
    </row>
    <row r="197" spans="2:33" ht="16.5">
      <c r="B197" s="35"/>
      <c r="C197" s="36"/>
      <c r="D197" s="36"/>
      <c r="E197" s="36"/>
      <c r="F197" s="36"/>
      <c r="G197"/>
      <c r="H197"/>
      <c r="I197"/>
      <c r="J197"/>
      <c r="K197"/>
      <c r="L197"/>
      <c r="M197"/>
      <c r="N197"/>
      <c r="O197"/>
      <c r="P197"/>
      <c r="Q197"/>
      <c r="R197"/>
      <c r="S197"/>
      <c r="T197"/>
      <c r="U197"/>
      <c r="V197"/>
      <c r="W197"/>
      <c r="X197"/>
      <c r="Y197"/>
      <c r="Z197"/>
      <c r="AA197"/>
      <c r="AB197"/>
      <c r="AC197"/>
      <c r="AD197"/>
      <c r="AE197"/>
      <c r="AF197"/>
      <c r="AG197"/>
    </row>
    <row r="198" spans="2:33" ht="16.5">
      <c r="B198" s="35"/>
      <c r="C198" s="36"/>
      <c r="D198" s="36"/>
      <c r="E198" s="36"/>
      <c r="F198" s="36"/>
      <c r="G198"/>
      <c r="H198"/>
      <c r="I198"/>
      <c r="J198"/>
      <c r="K198"/>
      <c r="L198"/>
      <c r="M198"/>
      <c r="N198"/>
      <c r="O198"/>
      <c r="P198"/>
      <c r="Q198"/>
      <c r="R198"/>
      <c r="S198"/>
      <c r="T198"/>
      <c r="U198"/>
      <c r="V198"/>
      <c r="W198"/>
      <c r="X198"/>
      <c r="Y198"/>
      <c r="Z198"/>
      <c r="AA198"/>
      <c r="AB198"/>
      <c r="AC198"/>
      <c r="AD198"/>
      <c r="AE198"/>
      <c r="AF198"/>
      <c r="AG198"/>
    </row>
    <row r="199" spans="2:33" ht="16.5">
      <c r="B199" s="35"/>
      <c r="C199" s="36"/>
      <c r="D199" s="36"/>
      <c r="E199" s="36"/>
      <c r="F199" s="36"/>
      <c r="G199"/>
      <c r="H199"/>
      <c r="I199"/>
      <c r="J199"/>
      <c r="K199"/>
      <c r="L199"/>
      <c r="M199"/>
      <c r="N199"/>
      <c r="O199"/>
      <c r="P199"/>
      <c r="Q199"/>
      <c r="R199"/>
      <c r="S199"/>
      <c r="T199"/>
      <c r="U199"/>
      <c r="V199"/>
      <c r="W199"/>
      <c r="X199"/>
      <c r="Y199"/>
      <c r="Z199"/>
      <c r="AA199"/>
      <c r="AB199"/>
      <c r="AC199"/>
      <c r="AD199"/>
      <c r="AE199"/>
      <c r="AF199"/>
      <c r="AG199"/>
    </row>
    <row r="200" spans="2:33" ht="16.5">
      <c r="B200" s="35"/>
      <c r="C200" s="36"/>
      <c r="D200" s="36"/>
      <c r="E200" s="36"/>
      <c r="F200" s="36"/>
      <c r="G200"/>
      <c r="H200"/>
      <c r="I200"/>
      <c r="J200"/>
      <c r="K200"/>
      <c r="L200"/>
      <c r="M200"/>
      <c r="N200"/>
      <c r="O200"/>
      <c r="P200"/>
      <c r="Q200"/>
      <c r="R200"/>
      <c r="S200"/>
      <c r="T200"/>
      <c r="U200"/>
      <c r="V200"/>
      <c r="W200"/>
      <c r="X200"/>
      <c r="Y200"/>
      <c r="Z200"/>
      <c r="AA200"/>
      <c r="AB200"/>
      <c r="AC200"/>
      <c r="AD200"/>
      <c r="AE200"/>
      <c r="AF200"/>
      <c r="AG200"/>
    </row>
    <row r="201" spans="2:33" ht="16.5">
      <c r="B201" s="35"/>
      <c r="C201" s="36"/>
      <c r="D201" s="36"/>
      <c r="E201" s="36"/>
      <c r="F201" s="36"/>
      <c r="G201"/>
      <c r="H201"/>
      <c r="I201"/>
      <c r="J201"/>
      <c r="K201"/>
      <c r="L201"/>
      <c r="M201"/>
      <c r="N201"/>
      <c r="O201"/>
      <c r="P201"/>
      <c r="Q201"/>
      <c r="R201"/>
      <c r="S201"/>
      <c r="T201"/>
      <c r="U201"/>
      <c r="V201"/>
      <c r="W201"/>
      <c r="X201"/>
      <c r="Y201"/>
      <c r="Z201"/>
      <c r="AA201"/>
      <c r="AB201"/>
      <c r="AC201"/>
      <c r="AD201"/>
      <c r="AE201"/>
      <c r="AF201"/>
      <c r="AG201"/>
    </row>
    <row r="202" spans="2:33" ht="16.5">
      <c r="B202" s="35"/>
      <c r="C202" s="36"/>
      <c r="D202" s="36"/>
      <c r="E202" s="36"/>
      <c r="F202" s="36"/>
      <c r="G202"/>
      <c r="H202"/>
      <c r="I202"/>
      <c r="J202"/>
      <c r="K202"/>
      <c r="L202"/>
      <c r="M202"/>
      <c r="N202"/>
      <c r="O202"/>
      <c r="P202"/>
      <c r="Q202"/>
      <c r="R202"/>
      <c r="S202"/>
      <c r="T202"/>
      <c r="U202"/>
      <c r="V202"/>
      <c r="W202"/>
      <c r="X202"/>
      <c r="Y202"/>
      <c r="Z202"/>
      <c r="AA202"/>
      <c r="AB202"/>
      <c r="AC202"/>
      <c r="AD202"/>
      <c r="AE202"/>
      <c r="AF202"/>
      <c r="AG202"/>
    </row>
    <row r="203" spans="2:33" ht="16.5">
      <c r="B203" s="35"/>
      <c r="C203" s="36"/>
      <c r="D203" s="36"/>
      <c r="E203" s="36"/>
      <c r="F203" s="36"/>
      <c r="G203"/>
      <c r="H203"/>
      <c r="I203"/>
      <c r="J203"/>
      <c r="K203"/>
      <c r="L203"/>
      <c r="M203"/>
      <c r="N203"/>
      <c r="O203"/>
      <c r="P203"/>
      <c r="Q203"/>
      <c r="R203"/>
      <c r="S203"/>
      <c r="T203"/>
      <c r="U203"/>
      <c r="V203"/>
      <c r="W203"/>
      <c r="X203"/>
      <c r="Y203"/>
      <c r="Z203"/>
      <c r="AA203"/>
      <c r="AB203"/>
      <c r="AC203"/>
      <c r="AD203"/>
      <c r="AE203"/>
      <c r="AF203"/>
      <c r="AG203"/>
    </row>
    <row r="204" spans="2:33" ht="16.5">
      <c r="B204" s="35"/>
      <c r="C204" s="36"/>
      <c r="D204" s="36"/>
      <c r="E204" s="36"/>
      <c r="F204" s="36"/>
      <c r="G204"/>
      <c r="H204"/>
      <c r="I204"/>
      <c r="J204"/>
      <c r="K204"/>
      <c r="L204"/>
      <c r="M204"/>
      <c r="N204"/>
      <c r="O204"/>
      <c r="P204"/>
      <c r="Q204"/>
      <c r="R204"/>
      <c r="S204"/>
      <c r="T204"/>
      <c r="U204"/>
      <c r="V204"/>
      <c r="W204"/>
      <c r="X204"/>
      <c r="Y204"/>
      <c r="Z204"/>
      <c r="AA204"/>
      <c r="AB204"/>
      <c r="AC204"/>
      <c r="AD204"/>
      <c r="AE204"/>
      <c r="AF204"/>
      <c r="AG204"/>
    </row>
    <row r="205" spans="2:33" ht="16.5">
      <c r="B205" s="35"/>
      <c r="C205" s="36"/>
      <c r="D205" s="36"/>
      <c r="E205" s="36"/>
      <c r="F205" s="36"/>
      <c r="G205"/>
      <c r="H205"/>
      <c r="I205"/>
      <c r="J205"/>
      <c r="K205"/>
      <c r="L205"/>
      <c r="M205"/>
      <c r="N205"/>
      <c r="O205"/>
      <c r="P205"/>
      <c r="Q205"/>
      <c r="R205"/>
      <c r="S205"/>
      <c r="T205"/>
      <c r="U205"/>
      <c r="V205"/>
      <c r="W205"/>
      <c r="X205"/>
      <c r="Y205"/>
      <c r="Z205"/>
      <c r="AA205"/>
      <c r="AB205"/>
      <c r="AC205"/>
      <c r="AD205"/>
      <c r="AE205"/>
      <c r="AF205"/>
      <c r="AG205"/>
    </row>
    <row r="206" spans="2:33" ht="16.5">
      <c r="B206" s="35"/>
      <c r="C206" s="36"/>
      <c r="D206" s="36"/>
      <c r="E206" s="36"/>
      <c r="F206" s="36"/>
      <c r="G206"/>
      <c r="H206"/>
      <c r="I206"/>
      <c r="J206"/>
      <c r="K206"/>
      <c r="L206"/>
      <c r="M206"/>
      <c r="N206"/>
      <c r="O206"/>
      <c r="P206"/>
      <c r="Q206"/>
      <c r="R206"/>
      <c r="S206"/>
      <c r="T206"/>
      <c r="U206"/>
      <c r="V206"/>
      <c r="W206"/>
      <c r="X206"/>
      <c r="Y206"/>
      <c r="Z206"/>
      <c r="AA206"/>
      <c r="AB206"/>
      <c r="AC206"/>
      <c r="AD206"/>
      <c r="AE206"/>
      <c r="AF206"/>
      <c r="AG206"/>
    </row>
    <row r="207" spans="2:33" ht="16.5">
      <c r="B207" s="35"/>
      <c r="C207" s="36"/>
      <c r="D207" s="36"/>
      <c r="E207" s="36"/>
      <c r="F207" s="36"/>
      <c r="G207"/>
      <c r="H207"/>
      <c r="I207"/>
      <c r="J207"/>
      <c r="K207"/>
      <c r="L207"/>
      <c r="M207"/>
      <c r="N207"/>
      <c r="O207"/>
      <c r="P207"/>
      <c r="Q207"/>
      <c r="R207"/>
      <c r="S207"/>
      <c r="T207"/>
      <c r="U207"/>
      <c r="V207"/>
      <c r="W207"/>
      <c r="X207"/>
      <c r="Y207"/>
      <c r="Z207"/>
      <c r="AA207"/>
      <c r="AB207"/>
      <c r="AC207"/>
      <c r="AD207"/>
      <c r="AE207"/>
      <c r="AF207"/>
      <c r="AG207"/>
    </row>
    <row r="208" spans="2:33" ht="16.5">
      <c r="B208" s="35"/>
      <c r="C208" s="36"/>
      <c r="D208" s="36"/>
      <c r="E208" s="36"/>
      <c r="F208" s="36"/>
      <c r="G208"/>
      <c r="H208"/>
      <c r="I208"/>
      <c r="J208"/>
      <c r="K208"/>
      <c r="L208"/>
      <c r="M208"/>
      <c r="N208"/>
      <c r="O208"/>
      <c r="P208"/>
      <c r="Q208"/>
      <c r="R208"/>
      <c r="S208"/>
      <c r="T208"/>
      <c r="U208"/>
      <c r="V208"/>
      <c r="W208"/>
      <c r="X208"/>
      <c r="Y208"/>
      <c r="Z208"/>
      <c r="AA208"/>
      <c r="AB208"/>
      <c r="AC208"/>
      <c r="AD208"/>
      <c r="AE208"/>
      <c r="AF208"/>
      <c r="AG208"/>
    </row>
    <row r="209" spans="2:33" ht="16.5">
      <c r="B209" s="35"/>
      <c r="C209" s="36"/>
      <c r="D209" s="36"/>
      <c r="E209" s="36"/>
      <c r="F209" s="36"/>
      <c r="G209"/>
      <c r="H209"/>
      <c r="I209"/>
      <c r="J209"/>
      <c r="K209"/>
      <c r="L209"/>
      <c r="M209"/>
      <c r="N209"/>
      <c r="O209"/>
      <c r="P209"/>
      <c r="Q209"/>
      <c r="R209"/>
      <c r="S209"/>
      <c r="T209"/>
      <c r="U209"/>
      <c r="V209"/>
      <c r="W209"/>
      <c r="X209"/>
      <c r="Y209"/>
      <c r="Z209"/>
      <c r="AA209"/>
      <c r="AB209"/>
      <c r="AC209"/>
      <c r="AD209"/>
      <c r="AE209"/>
      <c r="AF209"/>
      <c r="AG209"/>
    </row>
    <row r="210" spans="2:33" ht="16.5">
      <c r="B210" s="35"/>
      <c r="C210" s="36"/>
      <c r="D210" s="36"/>
      <c r="E210" s="36"/>
      <c r="F210" s="36"/>
      <c r="G210"/>
      <c r="H210"/>
      <c r="I210"/>
      <c r="J210"/>
      <c r="K210"/>
      <c r="L210"/>
      <c r="M210"/>
      <c r="N210"/>
      <c r="O210"/>
      <c r="P210"/>
      <c r="Q210"/>
      <c r="R210"/>
      <c r="S210"/>
      <c r="T210"/>
      <c r="U210"/>
      <c r="V210"/>
      <c r="W210"/>
      <c r="X210"/>
      <c r="Y210"/>
      <c r="Z210"/>
      <c r="AA210"/>
      <c r="AB210"/>
      <c r="AC210"/>
      <c r="AD210"/>
      <c r="AE210"/>
      <c r="AF210"/>
      <c r="AG210"/>
    </row>
    <row r="211" spans="2:33" ht="16.5">
      <c r="B211" s="35"/>
      <c r="C211" s="36"/>
      <c r="D211" s="36"/>
      <c r="E211" s="36"/>
      <c r="F211" s="36"/>
      <c r="G211"/>
      <c r="H211"/>
      <c r="I211"/>
      <c r="J211"/>
      <c r="K211"/>
      <c r="L211"/>
      <c r="M211"/>
      <c r="N211"/>
      <c r="O211"/>
      <c r="P211"/>
      <c r="Q211"/>
      <c r="R211"/>
      <c r="S211"/>
      <c r="T211"/>
      <c r="U211"/>
      <c r="V211"/>
      <c r="W211"/>
      <c r="X211"/>
      <c r="Y211"/>
      <c r="Z211"/>
      <c r="AA211"/>
      <c r="AB211"/>
      <c r="AC211"/>
      <c r="AD211"/>
      <c r="AE211"/>
      <c r="AF211"/>
      <c r="AG211"/>
    </row>
    <row r="212" spans="2:33" ht="16.5">
      <c r="B212" s="35"/>
      <c r="C212" s="36"/>
      <c r="D212" s="36"/>
      <c r="E212" s="36"/>
      <c r="F212" s="36"/>
      <c r="G212"/>
      <c r="H212"/>
      <c r="I212"/>
      <c r="J212"/>
      <c r="K212"/>
      <c r="L212"/>
      <c r="M212"/>
      <c r="N212"/>
      <c r="O212"/>
      <c r="P212"/>
      <c r="Q212"/>
      <c r="R212"/>
      <c r="S212"/>
      <c r="T212"/>
      <c r="U212"/>
      <c r="V212"/>
      <c r="W212"/>
      <c r="X212"/>
      <c r="Y212"/>
      <c r="Z212"/>
      <c r="AA212"/>
      <c r="AB212"/>
      <c r="AC212"/>
      <c r="AD212"/>
      <c r="AE212"/>
      <c r="AF212"/>
      <c r="AG212"/>
    </row>
    <row r="213" spans="2:33" ht="16.5">
      <c r="B213" s="35"/>
      <c r="C213" s="36"/>
      <c r="D213" s="36"/>
      <c r="E213" s="36"/>
      <c r="F213" s="36"/>
      <c r="G213"/>
      <c r="H213"/>
      <c r="I213"/>
      <c r="J213"/>
      <c r="K213"/>
      <c r="L213"/>
      <c r="M213"/>
      <c r="N213"/>
      <c r="O213"/>
      <c r="P213"/>
      <c r="Q213"/>
      <c r="R213"/>
      <c r="S213"/>
      <c r="T213"/>
      <c r="U213"/>
      <c r="V213"/>
      <c r="W213"/>
      <c r="X213"/>
      <c r="Y213"/>
      <c r="Z213"/>
      <c r="AA213"/>
      <c r="AB213"/>
      <c r="AC213"/>
      <c r="AD213"/>
      <c r="AE213"/>
      <c r="AF213"/>
      <c r="AG213"/>
    </row>
    <row r="214" spans="2:33" ht="16.5">
      <c r="B214" s="35"/>
      <c r="C214" s="36"/>
      <c r="D214" s="36"/>
      <c r="E214" s="36"/>
      <c r="F214" s="36"/>
      <c r="G214"/>
      <c r="H214"/>
      <c r="I214"/>
      <c r="J214"/>
      <c r="K214"/>
      <c r="L214"/>
      <c r="M214"/>
      <c r="N214"/>
      <c r="O214"/>
      <c r="P214"/>
      <c r="Q214"/>
      <c r="R214"/>
      <c r="S214"/>
      <c r="T214"/>
      <c r="U214"/>
      <c r="V214"/>
      <c r="W214"/>
      <c r="X214"/>
      <c r="Y214"/>
      <c r="Z214"/>
      <c r="AA214"/>
      <c r="AB214"/>
      <c r="AC214"/>
      <c r="AD214"/>
      <c r="AE214"/>
      <c r="AF214"/>
      <c r="AG214"/>
    </row>
    <row r="215" spans="2:33" ht="16.5">
      <c r="B215" s="35"/>
      <c r="C215" s="36"/>
      <c r="D215" s="36"/>
      <c r="E215" s="36"/>
      <c r="F215" s="36"/>
      <c r="G215"/>
      <c r="H215"/>
      <c r="I215"/>
      <c r="J215"/>
      <c r="K215"/>
      <c r="L215"/>
      <c r="M215"/>
      <c r="N215"/>
      <c r="O215"/>
      <c r="P215"/>
      <c r="Q215"/>
      <c r="R215"/>
      <c r="S215"/>
      <c r="T215"/>
      <c r="U215"/>
      <c r="V215"/>
      <c r="W215"/>
      <c r="X215"/>
      <c r="Y215"/>
      <c r="Z215"/>
      <c r="AA215"/>
      <c r="AB215"/>
      <c r="AC215"/>
      <c r="AD215"/>
      <c r="AE215"/>
      <c r="AF215"/>
      <c r="AG215"/>
    </row>
    <row r="216" spans="2:33" ht="16.5">
      <c r="B216" s="35"/>
      <c r="C216" s="36"/>
      <c r="D216" s="36"/>
      <c r="E216" s="36"/>
      <c r="F216" s="36"/>
      <c r="G216"/>
      <c r="H216"/>
      <c r="I216"/>
      <c r="J216"/>
      <c r="K216"/>
      <c r="L216"/>
      <c r="M216"/>
      <c r="N216"/>
      <c r="O216"/>
      <c r="P216"/>
      <c r="Q216"/>
      <c r="R216"/>
      <c r="S216"/>
      <c r="T216"/>
      <c r="U216"/>
      <c r="V216"/>
      <c r="W216"/>
      <c r="X216"/>
      <c r="Y216"/>
      <c r="Z216"/>
      <c r="AA216"/>
      <c r="AB216"/>
      <c r="AC216"/>
      <c r="AD216"/>
      <c r="AE216"/>
      <c r="AF216"/>
      <c r="AG216"/>
    </row>
    <row r="217" spans="2:33" ht="16.5">
      <c r="B217" s="35"/>
      <c r="C217" s="36"/>
      <c r="D217" s="36"/>
      <c r="E217" s="36"/>
      <c r="F217" s="36"/>
      <c r="G217"/>
      <c r="H217"/>
      <c r="I217"/>
      <c r="J217"/>
      <c r="K217"/>
      <c r="L217"/>
      <c r="M217"/>
      <c r="N217"/>
      <c r="O217"/>
      <c r="P217"/>
      <c r="Q217"/>
      <c r="R217"/>
      <c r="S217"/>
      <c r="T217"/>
      <c r="U217"/>
      <c r="V217"/>
      <c r="W217"/>
      <c r="X217"/>
      <c r="Y217"/>
      <c r="Z217"/>
      <c r="AA217"/>
      <c r="AB217"/>
      <c r="AC217"/>
      <c r="AD217"/>
      <c r="AE217"/>
      <c r="AF217"/>
      <c r="AG217"/>
    </row>
    <row r="218" spans="2:33" ht="16.5">
      <c r="B218" s="35"/>
      <c r="C218" s="36"/>
      <c r="D218" s="36"/>
      <c r="E218" s="36"/>
      <c r="F218" s="36"/>
      <c r="G218"/>
      <c r="H218"/>
      <c r="I218"/>
      <c r="J218"/>
      <c r="K218"/>
      <c r="L218"/>
      <c r="M218"/>
      <c r="N218"/>
      <c r="O218"/>
      <c r="P218"/>
      <c r="Q218"/>
      <c r="R218"/>
      <c r="S218"/>
      <c r="T218"/>
      <c r="U218"/>
      <c r="V218"/>
      <c r="W218"/>
      <c r="X218"/>
      <c r="Y218"/>
      <c r="Z218"/>
      <c r="AA218"/>
      <c r="AB218"/>
      <c r="AC218"/>
      <c r="AD218"/>
      <c r="AE218"/>
      <c r="AF218"/>
      <c r="AG218"/>
    </row>
    <row r="219" spans="2:33" ht="16.5">
      <c r="B219" s="35"/>
      <c r="C219" s="36"/>
      <c r="D219" s="36"/>
      <c r="E219" s="36"/>
      <c r="F219" s="36"/>
      <c r="G219"/>
      <c r="H219"/>
      <c r="I219"/>
      <c r="J219"/>
      <c r="K219"/>
      <c r="L219"/>
      <c r="M219"/>
      <c r="N219"/>
      <c r="O219"/>
      <c r="P219"/>
      <c r="Q219"/>
      <c r="R219"/>
      <c r="S219"/>
      <c r="T219"/>
      <c r="U219"/>
      <c r="V219"/>
      <c r="W219"/>
      <c r="X219"/>
      <c r="Y219"/>
      <c r="Z219"/>
      <c r="AA219"/>
      <c r="AB219"/>
      <c r="AC219"/>
      <c r="AD219"/>
      <c r="AE219"/>
      <c r="AF219"/>
      <c r="AG219"/>
    </row>
    <row r="220" spans="2:33" ht="16.5">
      <c r="B220" s="35"/>
      <c r="C220" s="36"/>
      <c r="D220" s="36"/>
      <c r="E220" s="36"/>
      <c r="F220" s="36"/>
      <c r="G220"/>
      <c r="H220"/>
      <c r="I220"/>
      <c r="J220"/>
      <c r="K220"/>
      <c r="L220"/>
      <c r="M220"/>
      <c r="N220"/>
      <c r="O220"/>
      <c r="P220"/>
      <c r="Q220"/>
      <c r="R220"/>
      <c r="S220"/>
      <c r="T220"/>
      <c r="U220"/>
      <c r="V220"/>
      <c r="W220"/>
      <c r="X220"/>
      <c r="Y220"/>
      <c r="Z220"/>
      <c r="AA220"/>
      <c r="AB220"/>
      <c r="AC220"/>
      <c r="AD220"/>
      <c r="AE220"/>
      <c r="AF220"/>
      <c r="AG220"/>
    </row>
    <row r="221" spans="2:33" ht="16.5">
      <c r="B221" s="35"/>
      <c r="C221" s="36"/>
      <c r="D221" s="36"/>
      <c r="E221" s="36"/>
      <c r="F221" s="36"/>
      <c r="G221"/>
      <c r="H221"/>
      <c r="I221"/>
      <c r="J221"/>
      <c r="K221"/>
      <c r="L221"/>
      <c r="M221"/>
      <c r="N221"/>
      <c r="O221"/>
      <c r="P221"/>
      <c r="Q221"/>
      <c r="R221"/>
      <c r="S221"/>
      <c r="T221"/>
      <c r="U221"/>
      <c r="V221"/>
      <c r="W221"/>
      <c r="X221"/>
      <c r="Y221"/>
      <c r="Z221"/>
      <c r="AA221"/>
      <c r="AB221"/>
      <c r="AC221"/>
      <c r="AD221"/>
      <c r="AE221"/>
      <c r="AF221"/>
      <c r="AG221"/>
    </row>
    <row r="222" spans="2:33" ht="16.5">
      <c r="B222" s="35"/>
      <c r="C222" s="36"/>
      <c r="D222" s="36"/>
      <c r="E222" s="36"/>
      <c r="F222" s="36"/>
      <c r="G222"/>
      <c r="H222"/>
      <c r="I222"/>
      <c r="J222"/>
      <c r="K222"/>
      <c r="L222"/>
      <c r="M222"/>
      <c r="N222"/>
      <c r="O222"/>
      <c r="P222"/>
      <c r="Q222"/>
      <c r="R222"/>
      <c r="S222"/>
      <c r="T222"/>
      <c r="U222"/>
      <c r="V222"/>
      <c r="W222"/>
      <c r="X222"/>
      <c r="Y222"/>
      <c r="Z222"/>
      <c r="AA222"/>
      <c r="AB222"/>
      <c r="AC222"/>
      <c r="AD222"/>
      <c r="AE222"/>
      <c r="AF222"/>
      <c r="AG222"/>
    </row>
    <row r="223" spans="2:33" ht="16.5">
      <c r="B223" s="35"/>
      <c r="C223" s="36"/>
      <c r="D223" s="36"/>
      <c r="E223" s="36"/>
      <c r="F223" s="36"/>
      <c r="G223"/>
      <c r="H223"/>
      <c r="I223"/>
      <c r="J223"/>
      <c r="K223"/>
      <c r="L223"/>
      <c r="M223"/>
      <c r="N223"/>
      <c r="O223"/>
      <c r="P223"/>
      <c r="Q223"/>
      <c r="R223"/>
      <c r="S223"/>
      <c r="T223"/>
      <c r="U223"/>
      <c r="V223"/>
      <c r="W223"/>
      <c r="X223"/>
      <c r="Y223"/>
      <c r="Z223"/>
      <c r="AA223"/>
      <c r="AB223"/>
      <c r="AC223"/>
      <c r="AD223"/>
      <c r="AE223"/>
      <c r="AF223"/>
      <c r="AG223"/>
    </row>
    <row r="224" spans="2:33" ht="16.5">
      <c r="B224" s="35"/>
      <c r="C224" s="36"/>
      <c r="D224" s="36"/>
      <c r="E224" s="36"/>
      <c r="F224" s="36"/>
      <c r="G224"/>
      <c r="H224"/>
      <c r="I224"/>
      <c r="J224"/>
      <c r="K224"/>
      <c r="L224"/>
      <c r="M224"/>
      <c r="N224"/>
      <c r="O224"/>
      <c r="P224"/>
      <c r="Q224"/>
      <c r="R224"/>
      <c r="S224"/>
      <c r="T224"/>
      <c r="U224"/>
      <c r="V224"/>
      <c r="W224"/>
      <c r="X224"/>
      <c r="Y224"/>
      <c r="Z224"/>
      <c r="AA224"/>
      <c r="AB224"/>
      <c r="AC224"/>
      <c r="AD224"/>
      <c r="AE224"/>
      <c r="AF224"/>
      <c r="AG224"/>
    </row>
    <row r="225" spans="2:33" ht="16.5">
      <c r="B225" s="35"/>
      <c r="C225" s="36"/>
      <c r="D225" s="36"/>
      <c r="E225" s="36"/>
      <c r="F225" s="36"/>
      <c r="G225"/>
      <c r="H225"/>
      <c r="I225"/>
      <c r="J225"/>
      <c r="K225"/>
      <c r="L225"/>
      <c r="M225"/>
      <c r="N225"/>
      <c r="O225"/>
      <c r="P225"/>
      <c r="Q225"/>
      <c r="R225"/>
      <c r="S225"/>
      <c r="T225"/>
      <c r="U225"/>
      <c r="V225"/>
      <c r="W225"/>
      <c r="X225"/>
      <c r="Y225"/>
      <c r="Z225"/>
      <c r="AA225"/>
      <c r="AB225"/>
      <c r="AC225"/>
      <c r="AD225"/>
      <c r="AE225"/>
      <c r="AF225"/>
      <c r="AG225"/>
    </row>
    <row r="226" spans="2:33" ht="16.5">
      <c r="B226" s="35"/>
      <c r="C226" s="36"/>
      <c r="D226" s="36"/>
      <c r="E226" s="36"/>
      <c r="F226" s="36"/>
      <c r="G226"/>
      <c r="H226"/>
      <c r="I226"/>
      <c r="J226"/>
      <c r="K226"/>
      <c r="L226"/>
      <c r="M226"/>
      <c r="N226"/>
      <c r="O226"/>
      <c r="P226"/>
      <c r="Q226"/>
      <c r="R226"/>
      <c r="S226"/>
      <c r="T226"/>
      <c r="U226"/>
      <c r="V226"/>
      <c r="W226"/>
      <c r="X226"/>
      <c r="Y226"/>
      <c r="Z226"/>
      <c r="AA226"/>
      <c r="AB226"/>
      <c r="AC226"/>
      <c r="AD226"/>
      <c r="AE226"/>
      <c r="AF226"/>
      <c r="AG226"/>
    </row>
    <row r="227" spans="2:33" ht="16.5">
      <c r="B227" s="35"/>
      <c r="C227" s="36"/>
      <c r="D227" s="36"/>
      <c r="E227" s="36"/>
      <c r="F227" s="36"/>
      <c r="G227"/>
      <c r="H227"/>
      <c r="I227"/>
      <c r="J227"/>
      <c r="K227"/>
      <c r="L227"/>
      <c r="M227"/>
      <c r="N227"/>
      <c r="O227"/>
      <c r="P227"/>
      <c r="Q227"/>
      <c r="R227"/>
      <c r="S227"/>
      <c r="T227"/>
      <c r="U227"/>
      <c r="V227"/>
      <c r="W227"/>
      <c r="X227"/>
      <c r="Y227"/>
      <c r="Z227"/>
      <c r="AA227"/>
      <c r="AB227"/>
      <c r="AC227"/>
      <c r="AD227"/>
      <c r="AE227"/>
      <c r="AF227"/>
      <c r="AG227"/>
    </row>
    <row r="228" spans="2:33" ht="16.5">
      <c r="B228" s="35"/>
      <c r="C228" s="36"/>
      <c r="D228" s="36"/>
      <c r="E228" s="36"/>
      <c r="F228" s="36"/>
      <c r="G228"/>
      <c r="H228"/>
      <c r="I228"/>
      <c r="J228"/>
      <c r="K228"/>
      <c r="L228"/>
      <c r="M228"/>
      <c r="N228"/>
      <c r="O228"/>
      <c r="P228"/>
      <c r="Q228"/>
      <c r="R228"/>
      <c r="S228"/>
      <c r="T228"/>
      <c r="U228"/>
      <c r="V228"/>
      <c r="W228"/>
      <c r="X228"/>
      <c r="Y228"/>
      <c r="Z228"/>
      <c r="AA228"/>
      <c r="AB228"/>
      <c r="AC228"/>
      <c r="AD228"/>
      <c r="AE228"/>
      <c r="AF228"/>
      <c r="AG228"/>
    </row>
    <row r="229" spans="2:33" ht="16.5">
      <c r="B229" s="35"/>
      <c r="C229" s="36"/>
      <c r="D229" s="36"/>
      <c r="E229" s="36"/>
      <c r="F229" s="36"/>
      <c r="G229"/>
      <c r="H229"/>
      <c r="I229"/>
      <c r="J229"/>
      <c r="K229"/>
      <c r="L229"/>
      <c r="M229"/>
      <c r="N229"/>
      <c r="O229"/>
      <c r="P229"/>
      <c r="Q229"/>
      <c r="R229"/>
      <c r="S229"/>
      <c r="T229"/>
      <c r="U229"/>
      <c r="V229"/>
      <c r="W229"/>
      <c r="X229"/>
      <c r="Y229"/>
      <c r="Z229"/>
      <c r="AA229"/>
      <c r="AB229"/>
      <c r="AC229"/>
      <c r="AD229"/>
      <c r="AE229"/>
      <c r="AF229"/>
      <c r="AG229"/>
    </row>
    <row r="230" spans="2:33" ht="16.5">
      <c r="B230" s="35"/>
      <c r="C230" s="36"/>
      <c r="D230" s="36"/>
      <c r="E230" s="36"/>
      <c r="F230" s="36"/>
      <c r="G230"/>
      <c r="H230"/>
      <c r="I230"/>
      <c r="J230"/>
      <c r="K230"/>
      <c r="L230"/>
      <c r="M230"/>
      <c r="N230"/>
      <c r="O230"/>
      <c r="P230"/>
      <c r="Q230"/>
      <c r="R230"/>
      <c r="S230"/>
      <c r="T230"/>
      <c r="U230"/>
      <c r="V230"/>
      <c r="W230"/>
      <c r="X230"/>
      <c r="Y230"/>
      <c r="Z230"/>
      <c r="AA230"/>
      <c r="AB230"/>
      <c r="AC230"/>
      <c r="AD230"/>
      <c r="AE230"/>
      <c r="AF230"/>
      <c r="AG230"/>
    </row>
    <row r="231" spans="2:33" ht="16.5">
      <c r="B231" s="35"/>
      <c r="C231" s="36"/>
      <c r="D231" s="36"/>
      <c r="E231" s="36"/>
      <c r="F231" s="36"/>
      <c r="G231"/>
      <c r="H231"/>
      <c r="I231"/>
      <c r="J231"/>
      <c r="K231"/>
      <c r="L231"/>
      <c r="M231"/>
      <c r="N231"/>
      <c r="O231"/>
      <c r="P231"/>
      <c r="Q231"/>
      <c r="R231"/>
      <c r="S231"/>
      <c r="T231"/>
      <c r="U231"/>
      <c r="V231"/>
      <c r="W231"/>
      <c r="X231"/>
      <c r="Y231"/>
      <c r="Z231"/>
      <c r="AA231"/>
      <c r="AB231"/>
      <c r="AC231"/>
      <c r="AD231"/>
      <c r="AE231"/>
      <c r="AF231"/>
      <c r="AG231"/>
    </row>
    <row r="232" spans="2:33" ht="16.5">
      <c r="B232" s="35"/>
      <c r="C232" s="36"/>
      <c r="D232" s="36"/>
      <c r="E232" s="36"/>
      <c r="F232" s="36"/>
      <c r="G232"/>
      <c r="H232"/>
      <c r="I232"/>
      <c r="J232"/>
      <c r="K232"/>
      <c r="L232"/>
      <c r="M232"/>
      <c r="N232"/>
      <c r="O232"/>
      <c r="P232"/>
      <c r="Q232"/>
      <c r="R232"/>
      <c r="S232"/>
      <c r="T232"/>
      <c r="U232"/>
      <c r="V232"/>
      <c r="W232"/>
      <c r="X232"/>
      <c r="Y232"/>
      <c r="Z232"/>
      <c r="AA232"/>
      <c r="AB232"/>
      <c r="AC232"/>
      <c r="AD232"/>
      <c r="AE232"/>
      <c r="AF232"/>
      <c r="AG232"/>
    </row>
    <row r="233" spans="2:33" ht="16.5">
      <c r="B233" s="35"/>
      <c r="C233" s="36"/>
      <c r="D233" s="36"/>
      <c r="E233" s="36"/>
      <c r="F233" s="36"/>
      <c r="G233"/>
      <c r="H233"/>
      <c r="I233"/>
      <c r="J233"/>
      <c r="K233"/>
      <c r="L233"/>
      <c r="M233"/>
      <c r="N233"/>
      <c r="O233"/>
      <c r="P233"/>
      <c r="Q233"/>
      <c r="R233"/>
      <c r="S233"/>
      <c r="T233"/>
      <c r="U233"/>
      <c r="V233"/>
      <c r="W233"/>
      <c r="X233"/>
      <c r="Y233"/>
      <c r="Z233"/>
      <c r="AA233"/>
      <c r="AB233"/>
      <c r="AC233"/>
      <c r="AD233"/>
      <c r="AE233"/>
      <c r="AF233"/>
      <c r="AG233"/>
    </row>
    <row r="234" spans="2:33" ht="16.5">
      <c r="B234" s="35"/>
      <c r="C234" s="36"/>
      <c r="D234" s="36"/>
      <c r="E234" s="36"/>
      <c r="F234" s="36"/>
      <c r="G234"/>
      <c r="H234"/>
      <c r="I234"/>
      <c r="J234"/>
      <c r="K234"/>
      <c r="L234"/>
      <c r="M234"/>
      <c r="N234"/>
      <c r="O234"/>
      <c r="P234"/>
      <c r="Q234"/>
      <c r="R234"/>
      <c r="S234"/>
      <c r="T234"/>
      <c r="U234"/>
      <c r="V234"/>
      <c r="W234"/>
      <c r="X234"/>
      <c r="Y234"/>
      <c r="Z234"/>
      <c r="AA234"/>
      <c r="AB234"/>
      <c r="AC234"/>
      <c r="AD234"/>
      <c r="AE234"/>
      <c r="AF234"/>
      <c r="AG234"/>
    </row>
    <row r="235" spans="2:33" ht="16.5">
      <c r="B235" s="35"/>
      <c r="C235" s="36"/>
      <c r="D235" s="36"/>
      <c r="E235" s="36"/>
      <c r="F235" s="36"/>
      <c r="G235"/>
      <c r="H235"/>
      <c r="I235"/>
      <c r="J235"/>
      <c r="K235"/>
      <c r="L235"/>
      <c r="M235"/>
      <c r="N235"/>
      <c r="O235"/>
      <c r="P235"/>
      <c r="Q235"/>
      <c r="R235"/>
      <c r="S235"/>
      <c r="T235"/>
      <c r="U235"/>
      <c r="V235"/>
      <c r="W235"/>
      <c r="X235"/>
      <c r="Y235"/>
      <c r="Z235"/>
      <c r="AA235"/>
      <c r="AB235"/>
      <c r="AC235"/>
      <c r="AD235"/>
      <c r="AE235"/>
      <c r="AF235"/>
      <c r="AG235"/>
    </row>
    <row r="236" spans="2:33" ht="16.5">
      <c r="B236" s="35"/>
      <c r="C236" s="36"/>
      <c r="D236" s="36"/>
      <c r="E236" s="36"/>
      <c r="F236" s="36"/>
      <c r="G236"/>
      <c r="H236"/>
      <c r="I236"/>
      <c r="J236"/>
      <c r="K236"/>
      <c r="L236"/>
      <c r="M236"/>
      <c r="N236"/>
      <c r="O236"/>
      <c r="P236"/>
      <c r="Q236"/>
      <c r="R236"/>
      <c r="S236"/>
      <c r="T236"/>
      <c r="U236"/>
      <c r="V236"/>
      <c r="W236"/>
      <c r="X236"/>
      <c r="Y236"/>
      <c r="Z236"/>
      <c r="AA236"/>
      <c r="AB236"/>
      <c r="AC236"/>
      <c r="AD236"/>
      <c r="AE236"/>
      <c r="AF236"/>
      <c r="AG236"/>
    </row>
    <row r="237" spans="2:33" ht="16.5">
      <c r="B237" s="35"/>
      <c r="C237" s="36"/>
      <c r="D237" s="36"/>
      <c r="E237" s="36"/>
      <c r="F237" s="36"/>
      <c r="G237"/>
      <c r="H237"/>
      <c r="I237"/>
      <c r="J237"/>
      <c r="K237"/>
      <c r="L237"/>
      <c r="M237"/>
      <c r="N237"/>
      <c r="O237"/>
      <c r="P237"/>
      <c r="Q237"/>
      <c r="R237"/>
      <c r="S237"/>
      <c r="T237"/>
      <c r="U237"/>
      <c r="V237"/>
      <c r="W237"/>
      <c r="X237"/>
      <c r="Y237"/>
      <c r="Z237"/>
      <c r="AA237"/>
      <c r="AB237"/>
      <c r="AC237"/>
      <c r="AD237"/>
      <c r="AE237"/>
      <c r="AF237"/>
      <c r="AG237"/>
    </row>
    <row r="238" spans="2:33" ht="16.5">
      <c r="B238" s="35"/>
      <c r="C238" s="36"/>
      <c r="D238" s="36"/>
      <c r="E238" s="36"/>
      <c r="F238" s="36"/>
      <c r="G238"/>
      <c r="H238"/>
      <c r="I238"/>
      <c r="J238"/>
      <c r="K238"/>
      <c r="L238"/>
      <c r="M238"/>
      <c r="N238"/>
      <c r="O238"/>
      <c r="P238"/>
      <c r="Q238"/>
      <c r="R238"/>
      <c r="S238"/>
      <c r="T238"/>
      <c r="U238"/>
      <c r="V238"/>
      <c r="W238"/>
      <c r="X238"/>
      <c r="Y238"/>
      <c r="Z238"/>
      <c r="AA238"/>
      <c r="AB238"/>
      <c r="AC238"/>
      <c r="AD238"/>
      <c r="AE238"/>
      <c r="AF238"/>
      <c r="AG238"/>
    </row>
  </sheetData>
  <autoFilter ref="P77:W84" xr:uid="{00000000-0001-0000-0100-000000000000}"/>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C185-88B3-4B6D-89BF-5961964EAF08}">
  <sheetPr>
    <tabColor theme="7" tint="0.59999389629810485"/>
  </sheetPr>
  <dimension ref="A1:AR149"/>
  <sheetViews>
    <sheetView showGridLines="0" topLeftCell="Z1" zoomScale="80" zoomScaleNormal="80" workbookViewId="0">
      <selection activeCell="AB31" sqref="AB31"/>
    </sheetView>
  </sheetViews>
  <sheetFormatPr defaultColWidth="9.140625" defaultRowHeight="15"/>
  <cols>
    <col min="1" max="1" width="4.85546875" style="4" customWidth="1"/>
    <col min="2" max="2" width="32.140625" style="4" customWidth="1"/>
    <col min="3" max="7" width="11.5703125" style="4" customWidth="1"/>
    <col min="8" max="8" width="10.140625" style="4" customWidth="1"/>
    <col min="9" max="9" width="32.140625" style="4" customWidth="1"/>
    <col min="10" max="14" width="11.5703125" style="4" customWidth="1"/>
    <col min="15" max="15" width="12" style="4" bestFit="1" customWidth="1"/>
    <col min="16" max="16" width="33.42578125" style="4" customWidth="1"/>
    <col min="17" max="33" width="12" style="4" bestFit="1" customWidth="1"/>
    <col min="34" max="36" width="15.85546875" style="4" bestFit="1" customWidth="1"/>
    <col min="37" max="37" width="15.42578125" style="4" bestFit="1" customWidth="1"/>
    <col min="38" max="54" width="15.85546875" style="4" bestFit="1" customWidth="1"/>
    <col min="55" max="16384" width="9.140625" style="4"/>
  </cols>
  <sheetData>
    <row r="1" spans="1:44" ht="16.5">
      <c r="A1" s="5"/>
      <c r="B1" s="140" t="s">
        <v>9</v>
      </c>
      <c r="C1" s="140"/>
      <c r="D1" s="140"/>
      <c r="E1" s="140"/>
      <c r="F1" s="140"/>
      <c r="G1" s="140"/>
      <c r="H1" s="5"/>
      <c r="I1" s="139" t="s">
        <v>12</v>
      </c>
      <c r="J1" s="139"/>
      <c r="K1" s="139"/>
      <c r="L1" s="139"/>
      <c r="M1" s="139"/>
      <c r="N1" s="139"/>
      <c r="O1" s="20"/>
      <c r="P1" s="140" t="s">
        <v>13</v>
      </c>
      <c r="Q1" s="140"/>
      <c r="R1" s="140"/>
      <c r="S1" s="140"/>
      <c r="T1" s="140"/>
      <c r="U1" s="140"/>
      <c r="V1" s="20"/>
      <c r="AI1" s="20"/>
      <c r="AJ1" s="20"/>
      <c r="AK1" s="20"/>
      <c r="AL1" s="20"/>
      <c r="AM1" s="20"/>
      <c r="AN1" s="20"/>
      <c r="AO1" s="20"/>
      <c r="AP1" s="20"/>
      <c r="AQ1" s="20"/>
      <c r="AR1" s="20"/>
    </row>
    <row r="2" spans="1:44" ht="17.25">
      <c r="B2" s="50"/>
      <c r="C2" s="50"/>
      <c r="D2" s="50"/>
      <c r="E2" s="50"/>
      <c r="F2" s="50"/>
      <c r="G2" s="50"/>
      <c r="I2" s="50"/>
      <c r="J2" s="50"/>
      <c r="K2" s="50"/>
      <c r="L2" s="50"/>
      <c r="M2" s="50"/>
      <c r="N2" s="50"/>
      <c r="O2" s="50"/>
      <c r="P2" s="50" t="s">
        <v>89</v>
      </c>
      <c r="Q2" s="50"/>
      <c r="R2" s="50"/>
      <c r="S2" s="50"/>
      <c r="T2" s="50"/>
      <c r="U2" s="50"/>
      <c r="V2" s="50"/>
    </row>
    <row r="3" spans="1:44" ht="16.5">
      <c r="B3" s="66" t="s">
        <v>61</v>
      </c>
      <c r="C3" s="54">
        <f>'Overall Potential'!D$3</f>
        <v>2026</v>
      </c>
      <c r="D3" s="54">
        <f>'Overall Potential'!E$3</f>
        <v>2027</v>
      </c>
      <c r="E3" s="54">
        <f>'Overall Potential'!F$3</f>
        <v>2028</v>
      </c>
      <c r="F3" s="54">
        <f>'Overall Potential'!G$3</f>
        <v>2035</v>
      </c>
      <c r="G3" s="54">
        <f>'Overall Potential'!H$3</f>
        <v>2045</v>
      </c>
      <c r="I3" s="66" t="s">
        <v>62</v>
      </c>
      <c r="J3" s="54">
        <f>C3</f>
        <v>2026</v>
      </c>
      <c r="K3" s="54">
        <f t="shared" ref="K3:N3" si="0">D3</f>
        <v>2027</v>
      </c>
      <c r="L3" s="54">
        <f t="shared" si="0"/>
        <v>2028</v>
      </c>
      <c r="M3" s="54">
        <f t="shared" si="0"/>
        <v>2035</v>
      </c>
      <c r="N3" s="54">
        <f t="shared" si="0"/>
        <v>2045</v>
      </c>
      <c r="P3" s="66" t="s">
        <v>61</v>
      </c>
      <c r="Q3" s="54">
        <f>'Overall Potential'!D$3</f>
        <v>2026</v>
      </c>
      <c r="R3" s="54">
        <f>'Overall Potential'!E$3</f>
        <v>2027</v>
      </c>
      <c r="S3" s="54">
        <f>'Overall Potential'!F$3</f>
        <v>2028</v>
      </c>
      <c r="T3" s="54">
        <f>'Overall Potential'!G$3</f>
        <v>2035</v>
      </c>
      <c r="U3" s="54">
        <f>'Overall Potential'!H$3</f>
        <v>2045</v>
      </c>
    </row>
    <row r="4" spans="1:44" ht="16.5">
      <c r="A4" s="101"/>
      <c r="B4" s="55" t="str">
        <f>'Overall Potential'!C9</f>
        <v>Baseline Forecast (Therms)</v>
      </c>
      <c r="C4" s="56">
        <f>'Overall Potential'!D9</f>
        <v>138895.62559094603</v>
      </c>
      <c r="D4" s="56">
        <f>'Overall Potential'!E9</f>
        <v>140570.12389216479</v>
      </c>
      <c r="E4" s="56">
        <f>'Overall Potential'!F9</f>
        <v>142265.43991745045</v>
      </c>
      <c r="F4" s="56">
        <f>'Overall Potential'!G9</f>
        <v>154738.30510143988</v>
      </c>
      <c r="G4" s="56">
        <f>'Overall Potential'!H9</f>
        <v>174542.3157381248</v>
      </c>
      <c r="I4" s="55" t="str">
        <f>B4</f>
        <v>Baseline Forecast (Therms)</v>
      </c>
      <c r="J4" s="56">
        <f>'Overall Potential'!D17</f>
        <v>71550.101483486767</v>
      </c>
      <c r="K4" s="56">
        <f>'Overall Potential'!E17</f>
        <v>72508.987695579635</v>
      </c>
      <c r="L4" s="56">
        <f>'Overall Potential'!F17</f>
        <v>73483.537752197473</v>
      </c>
      <c r="M4" s="56">
        <f>'Overall Potential'!G17</f>
        <v>80767.466594179714</v>
      </c>
      <c r="N4" s="56">
        <f>'Overall Potential'!H17</f>
        <v>92731.020574821712</v>
      </c>
      <c r="P4" s="55" t="str">
        <f>'Overall Potential'!C25</f>
        <v>Baseline Forecast (Therms)</v>
      </c>
      <c r="Q4" s="56">
        <f>'Overall Potential'!D25</f>
        <v>62806.426670175693</v>
      </c>
      <c r="R4" s="56">
        <f>'Overall Potential'!E25</f>
        <v>63342.78344333257</v>
      </c>
      <c r="S4" s="56">
        <f>'Overall Potential'!F25</f>
        <v>63883.830635114966</v>
      </c>
      <c r="T4" s="56">
        <f>'Overall Potential'!G25</f>
        <v>67806.056469268355</v>
      </c>
      <c r="U4" s="56">
        <f>'Overall Potential'!H25</f>
        <v>73841.333557587655</v>
      </c>
      <c r="AJ4"/>
      <c r="AK4"/>
    </row>
    <row r="5" spans="1:44" ht="16.5">
      <c r="A5" s="101"/>
      <c r="B5" s="57" t="s">
        <v>64</v>
      </c>
      <c r="C5" s="58">
        <f>SUM(C6:C9)</f>
        <v>2406.5891756940855</v>
      </c>
      <c r="D5" s="58">
        <f t="shared" ref="D5:G5" si="1">SUM(D6:D9)</f>
        <v>3049.9244937696144</v>
      </c>
      <c r="E5" s="58">
        <f t="shared" si="1"/>
        <v>3401.8646976435202</v>
      </c>
      <c r="F5" s="58">
        <f t="shared" si="1"/>
        <v>3719.8562403266519</v>
      </c>
      <c r="G5" s="58">
        <f t="shared" si="1"/>
        <v>4207.4976864696127</v>
      </c>
      <c r="H5" s="6"/>
      <c r="I5" s="57" t="str">
        <f>B5</f>
        <v>Achievable Potential (MTherms)</v>
      </c>
      <c r="J5" s="58">
        <f>SUM(J6:J9)</f>
        <v>630.54174575483523</v>
      </c>
      <c r="K5" s="58">
        <f t="shared" ref="K5:N5" si="2">SUM(K6:K9)</f>
        <v>821.14469542222889</v>
      </c>
      <c r="L5" s="58">
        <f t="shared" si="2"/>
        <v>925.2283189869072</v>
      </c>
      <c r="M5" s="58">
        <f t="shared" si="2"/>
        <v>1023.3045174022094</v>
      </c>
      <c r="N5" s="58">
        <f t="shared" si="2"/>
        <v>1181.3577646619283</v>
      </c>
      <c r="P5" s="57" t="s">
        <v>64</v>
      </c>
      <c r="Q5" s="58">
        <f>SUM(Q6:Q9)</f>
        <v>2406.5891756940855</v>
      </c>
      <c r="R5" s="58">
        <f t="shared" ref="R5:U5" si="3">SUM(R6:R9)</f>
        <v>3049.9244937696144</v>
      </c>
      <c r="S5" s="58">
        <f t="shared" si="3"/>
        <v>3401.8646976435202</v>
      </c>
      <c r="T5" s="58">
        <f t="shared" si="3"/>
        <v>3719.8562403266519</v>
      </c>
      <c r="U5" s="58">
        <f t="shared" si="3"/>
        <v>4207.4976864696127</v>
      </c>
      <c r="AJ5"/>
      <c r="AK5"/>
    </row>
    <row r="6" spans="1:44" ht="16.5">
      <c r="A6" s="101"/>
      <c r="B6" s="161" t="str">
        <f>G32</f>
        <v>Residential</v>
      </c>
      <c r="C6" s="60" cm="1">
        <f t="array" ref="C6">SUMPRODUCT($I$44:$AF$51*($I$42:$AF$42=C$3)*($C$44:$C$51=$B6)*($D$44:$D$51=$B$1))</f>
        <v>1711.2740145962675</v>
      </c>
      <c r="D6" s="60" cm="1">
        <f t="array" ref="D6">SUMPRODUCT($I$44:$AF$51*($I$42:$AF$42=D$3)*($C$44:$C$51=$B6)*($D$44:$D$51=$B$1))</f>
        <v>2180.617084894714</v>
      </c>
      <c r="E6" s="60" cm="1">
        <f t="array" ref="E6">SUMPRODUCT($I$44:$AF$51*($I$42:$AF$42=E$3)*($C$44:$C$51=$B6)*($D$44:$D$51=$B$1))</f>
        <v>2439.8890850445396</v>
      </c>
      <c r="F6" s="60" cm="1">
        <f t="array" ref="F6">SUMPRODUCT($I$44:$AF$51*($I$42:$AF$42=F$3)*($C$44:$C$51=$B6)*($D$44:$D$51=$B$1))</f>
        <v>2692.7899716578854</v>
      </c>
      <c r="G6" s="60" cm="1">
        <f t="array" ref="G6">SUMPRODUCT($I$44:$AF$51*($I$42:$AF$42=G$3)*($C$44:$C$51=$B6)*($D$44:$D$51=$B$1))</f>
        <v>3079.5637665014124</v>
      </c>
      <c r="H6" s="6"/>
      <c r="I6" s="59" t="str">
        <f>B6</f>
        <v>Residential</v>
      </c>
      <c r="J6" s="60" cm="1">
        <f t="array" ref="J6">SUMPRODUCT($I$44:$AF$51*($I$42:$AF$42=J$3)*($C$44:$C$51=$I6)*($D$44:$D$51=$I$1))</f>
        <v>447.42817825140702</v>
      </c>
      <c r="K6" s="60" cm="1">
        <f t="array" ref="K6">SUMPRODUCT($I$44:$AF$51*($I$42:$AF$42=K$3)*($C$44:$C$51=$I6)*($D$44:$D$51=$I$1))</f>
        <v>587.08837905439634</v>
      </c>
      <c r="L6" s="60" cm="1">
        <f t="array" ref="L6">SUMPRODUCT($I$44:$AF$51*($I$42:$AF$42=L$3)*($C$44:$C$51=$I6)*($D$44:$D$51=$I$1))</f>
        <v>664.93680960908046</v>
      </c>
      <c r="M6" s="60" cm="1">
        <f t="array" ref="M6">SUMPRODUCT($I$44:$AF$51*($I$42:$AF$42=M$3)*($C$44:$C$51=$I6)*($D$44:$D$51=$I$1))</f>
        <v>754.64804495115641</v>
      </c>
      <c r="N6" s="60" cm="1">
        <f t="array" ref="N6">SUMPRODUCT($I$44:$AF$51*($I$42:$AF$42=N$3)*($C$44:$C$51=$I6)*($D$44:$D$51=$I$1))</f>
        <v>900.26960592564012</v>
      </c>
      <c r="P6" s="161" t="str">
        <f>G32</f>
        <v>Residential</v>
      </c>
      <c r="Q6" s="60" cm="1">
        <f t="array" ref="Q6">SUMPRODUCT($I$44:$AF$51*($I$42:$AF$42=Q$3)*($C$44:$C$51=$B6)*($D$44:$D$51=$B$1))</f>
        <v>1711.2740145962675</v>
      </c>
      <c r="R6" s="60" cm="1">
        <f t="array" ref="R6">SUMPRODUCT($I$44:$AF$51*($I$42:$AF$42=R$3)*($C$44:$C$51=$B6)*($D$44:$D$51=$B$1))</f>
        <v>2180.617084894714</v>
      </c>
      <c r="S6" s="60" cm="1">
        <f t="array" ref="S6">SUMPRODUCT($I$44:$AF$51*($I$42:$AF$42=S$3)*($C$44:$C$51=$B6)*($D$44:$D$51=$B$1))</f>
        <v>2439.8890850445396</v>
      </c>
      <c r="T6" s="60" cm="1">
        <f t="array" ref="T6">SUMPRODUCT($I$44:$AF$51*($I$42:$AF$42=T$3)*($C$44:$C$51=$B6)*($D$44:$D$51=$B$1))</f>
        <v>2692.7899716578854</v>
      </c>
      <c r="U6" s="60" cm="1">
        <f t="array" ref="U6">SUMPRODUCT($I$44:$AF$51*($I$42:$AF$42=U$3)*($C$44:$C$51=$B6)*($D$44:$D$51=$B$1))</f>
        <v>3079.5637665014124</v>
      </c>
      <c r="AJ6"/>
      <c r="AK6"/>
    </row>
    <row r="7" spans="1:44" ht="16.5">
      <c r="A7" s="101"/>
      <c r="B7" s="59" t="str">
        <f>G33</f>
        <v>Commercial</v>
      </c>
      <c r="C7" s="60" cm="1">
        <f t="array" ref="C7">SUMPRODUCT($I$44:$AF$51*($I$42:$AF$42=C$3)*($C$44:$C$51=$B7)*($D$44:$D$51=$B$1))</f>
        <v>679.02389365303804</v>
      </c>
      <c r="D7" s="60" cm="1">
        <f t="array" ref="D7">SUMPRODUCT($I$44:$AF$51*($I$42:$AF$42=D$3)*($C$44:$C$51=$B7)*($D$44:$D$51=$B$1))</f>
        <v>851.35938783029394</v>
      </c>
      <c r="E7" s="60" cm="1">
        <f t="array" ref="E7">SUMPRODUCT($I$44:$AF$51*($I$42:$AF$42=E$3)*($C$44:$C$51=$B7)*($D$44:$D$51=$B$1))</f>
        <v>943.00513039974101</v>
      </c>
      <c r="F7" s="60" cm="1">
        <f t="array" ref="F7">SUMPRODUCT($I$44:$AF$51*($I$42:$AF$42=F$3)*($C$44:$C$51=$B7)*($D$44:$D$51=$B$1))</f>
        <v>1005.4955665352966</v>
      </c>
      <c r="G7" s="60" cm="1">
        <f t="array" ref="G7">SUMPRODUCT($I$44:$AF$51*($I$42:$AF$42=G$3)*($C$44:$C$51=$B7)*($D$44:$D$51=$B$1))</f>
        <v>1102.018488652845</v>
      </c>
      <c r="H7" s="6"/>
      <c r="I7" s="59" t="str">
        <f t="shared" ref="I7:I8" si="4">B7</f>
        <v>Commercial</v>
      </c>
      <c r="J7" s="60" cm="1">
        <f t="array" ref="J7">SUMPRODUCT($I$44:$AF$51*($I$42:$AF$42=J$3)*($C$44:$C$51=$I7)*($D$44:$D$51=$I$1))</f>
        <v>174.6207720414302</v>
      </c>
      <c r="K7" s="60" cm="1">
        <f t="array" ref="K7">SUMPRODUCT($I$44:$AF$51*($I$42:$AF$42=K$3)*($C$44:$C$51=$I7)*($D$44:$D$51=$I$1))</f>
        <v>225.56017619646238</v>
      </c>
      <c r="L7" s="60" cm="1">
        <f t="array" ref="L7">SUMPRODUCT($I$44:$AF$51*($I$42:$AF$42=L$3)*($C$44:$C$51=$I7)*($D$44:$D$51=$I$1))</f>
        <v>251.79202317984092</v>
      </c>
      <c r="M7" s="60" cm="1">
        <f t="array" ref="M7">SUMPRODUCT($I$44:$AF$51*($I$42:$AF$42=M$3)*($C$44:$C$51=$I7)*($D$44:$D$51=$I$1))</f>
        <v>260.13352714033306</v>
      </c>
      <c r="N7" s="60" cm="1">
        <f t="array" ref="N7">SUMPRODUCT($I$44:$AF$51*($I$42:$AF$42=N$3)*($C$44:$C$51=$I7)*($D$44:$D$51=$I$1))</f>
        <v>272.53158804407911</v>
      </c>
      <c r="P7" s="161" t="str">
        <f>G33</f>
        <v>Commercial</v>
      </c>
      <c r="Q7" s="60" cm="1">
        <f t="array" ref="Q7">SUMPRODUCT($I$44:$AF$51*($I$42:$AF$42=Q$3)*($C$44:$C$51=$B7)*($D$44:$D$51=$B$1))</f>
        <v>679.02389365303804</v>
      </c>
      <c r="R7" s="60" cm="1">
        <f t="array" ref="R7">SUMPRODUCT($I$44:$AF$51*($I$42:$AF$42=R$3)*($C$44:$C$51=$B7)*($D$44:$D$51=$B$1))</f>
        <v>851.35938783029394</v>
      </c>
      <c r="S7" s="60" cm="1">
        <f t="array" ref="S7">SUMPRODUCT($I$44:$AF$51*($I$42:$AF$42=S$3)*($C$44:$C$51=$B7)*($D$44:$D$51=$B$1))</f>
        <v>943.00513039974101</v>
      </c>
      <c r="T7" s="60" cm="1">
        <f t="array" ref="T7">SUMPRODUCT($I$44:$AF$51*($I$42:$AF$42=T$3)*($C$44:$C$51=$B7)*($D$44:$D$51=$B$1))</f>
        <v>1005.4955665352966</v>
      </c>
      <c r="U7" s="60" cm="1">
        <f t="array" ref="U7">SUMPRODUCT($I$44:$AF$51*($I$42:$AF$42=U$3)*($C$44:$C$51=$B7)*($D$44:$D$51=$B$1))</f>
        <v>1102.018488652845</v>
      </c>
      <c r="AJ7"/>
      <c r="AK7"/>
    </row>
    <row r="8" spans="1:44" ht="16.5">
      <c r="A8" s="101"/>
      <c r="B8" s="59" t="str">
        <f>G34</f>
        <v>Industrial</v>
      </c>
      <c r="C8" s="60" cm="1">
        <f t="array" ref="C8">SUMPRODUCT($I$44:$AF$51*($I$42:$AF$42=C$3)*($C$44:$C$51=$B8)*($D$44:$D$51=$B$1))</f>
        <v>16.291267444779855</v>
      </c>
      <c r="D8" s="60" cm="1">
        <f t="array" ref="D8">SUMPRODUCT($I$44:$AF$51*($I$42:$AF$42=D$3)*($C$44:$C$51=$B8)*($D$44:$D$51=$B$1))</f>
        <v>17.948021044606516</v>
      </c>
      <c r="E8" s="60" cm="1">
        <f t="array" ref="E8">SUMPRODUCT($I$44:$AF$51*($I$42:$AF$42=E$3)*($C$44:$C$51=$B8)*($D$44:$D$51=$B$1))</f>
        <v>18.970482199239655</v>
      </c>
      <c r="F8" s="60" cm="1">
        <f t="array" ref="F8">SUMPRODUCT($I$44:$AF$51*($I$42:$AF$42=F$3)*($C$44:$C$51=$B8)*($D$44:$D$51=$B$1))</f>
        <v>21.570702133469673</v>
      </c>
      <c r="G8" s="60" cm="1">
        <f t="array" ref="G8">SUMPRODUCT($I$44:$AF$51*($I$42:$AF$42=G$3)*($C$44:$C$51=$B8)*($D$44:$D$51=$B$1))</f>
        <v>25.915431315355423</v>
      </c>
      <c r="H8" s="6"/>
      <c r="I8" s="59" t="str">
        <f t="shared" si="4"/>
        <v>Industrial</v>
      </c>
      <c r="J8" s="60" cm="1">
        <f t="array" ref="J8">SUMPRODUCT($I$44:$AF$51*($I$42:$AF$42=J$3)*($C$44:$C$51=$I8)*($D$44:$D$51=$I$1))</f>
        <v>8.492795461998071</v>
      </c>
      <c r="K8" s="60" cm="1">
        <f t="array" ref="K8">SUMPRODUCT($I$44:$AF$51*($I$42:$AF$42=K$3)*($C$44:$C$51=$I8)*($D$44:$D$51=$I$1))</f>
        <v>8.4961401713701363</v>
      </c>
      <c r="L8" s="60" cm="1">
        <f t="array" ref="L8">SUMPRODUCT($I$44:$AF$51*($I$42:$AF$42=L$3)*($C$44:$C$51=$I8)*($D$44:$D$51=$I$1))</f>
        <v>8.4994861979858385</v>
      </c>
      <c r="M8" s="60" cm="1">
        <f t="array" ref="M8">SUMPRODUCT($I$44:$AF$51*($I$42:$AF$42=M$3)*($C$44:$C$51=$I8)*($D$44:$D$51=$I$1))</f>
        <v>8.5229453107199316</v>
      </c>
      <c r="N8" s="60" cm="1">
        <f t="array" ref="N8">SUMPRODUCT($I$44:$AF$51*($I$42:$AF$42=N$3)*($C$44:$C$51=$I8)*($D$44:$D$51=$I$1))</f>
        <v>8.5565706922090481</v>
      </c>
      <c r="P8" s="161" t="str">
        <f>G34</f>
        <v>Industrial</v>
      </c>
      <c r="Q8" s="60" cm="1">
        <f t="array" ref="Q8">SUMPRODUCT($I$44:$AF$51*($I$42:$AF$42=Q$3)*($C$44:$C$51=$B8)*($D$44:$D$51=$B$1))</f>
        <v>16.291267444779855</v>
      </c>
      <c r="R8" s="60" cm="1">
        <f t="array" ref="R8">SUMPRODUCT($I$44:$AF$51*($I$42:$AF$42=R$3)*($C$44:$C$51=$B8)*($D$44:$D$51=$B$1))</f>
        <v>17.948021044606516</v>
      </c>
      <c r="S8" s="60" cm="1">
        <f t="array" ref="S8">SUMPRODUCT($I$44:$AF$51*($I$42:$AF$42=S$3)*($C$44:$C$51=$B8)*($D$44:$D$51=$B$1))</f>
        <v>18.970482199239655</v>
      </c>
      <c r="T8" s="60" cm="1">
        <f t="array" ref="T8">SUMPRODUCT($I$44:$AF$51*($I$42:$AF$42=T$3)*($C$44:$C$51=$B8)*($D$44:$D$51=$B$1))</f>
        <v>21.570702133469673</v>
      </c>
      <c r="U8" s="60" cm="1">
        <f t="array" ref="U8">SUMPRODUCT($I$44:$AF$51*($I$42:$AF$42=U$3)*($C$44:$C$51=$B8)*($D$44:$D$51=$B$1))</f>
        <v>25.915431315355423</v>
      </c>
      <c r="AJ8"/>
      <c r="AK8"/>
    </row>
    <row r="9" spans="1:44" ht="16.5">
      <c r="A9" s="101"/>
      <c r="B9" s="59"/>
      <c r="C9" s="60"/>
      <c r="D9" s="60"/>
      <c r="E9" s="60"/>
      <c r="F9" s="60"/>
      <c r="G9" s="60"/>
      <c r="H9" s="6"/>
      <c r="I9" s="59"/>
      <c r="J9" s="60"/>
      <c r="K9" s="60"/>
      <c r="L9" s="60"/>
      <c r="M9" s="60"/>
      <c r="N9" s="60"/>
      <c r="P9" s="59"/>
      <c r="Q9" s="60"/>
      <c r="R9" s="60"/>
      <c r="S9" s="60"/>
      <c r="T9" s="60"/>
      <c r="U9" s="60"/>
      <c r="AJ9"/>
      <c r="AK9"/>
    </row>
    <row r="10" spans="1:44" ht="16.5">
      <c r="A10" s="101"/>
      <c r="B10" s="59"/>
      <c r="C10" s="60"/>
      <c r="D10" s="60"/>
      <c r="E10" s="60"/>
      <c r="F10" s="60"/>
      <c r="G10" s="60"/>
      <c r="H10" s="6"/>
      <c r="I10" s="59"/>
      <c r="J10" s="60"/>
      <c r="K10" s="60"/>
      <c r="L10" s="60"/>
      <c r="M10" s="60"/>
      <c r="N10" s="60"/>
      <c r="P10" s="59"/>
      <c r="Q10" s="60"/>
      <c r="R10" s="60"/>
      <c r="S10" s="60"/>
      <c r="T10" s="60"/>
      <c r="U10" s="60"/>
      <c r="AJ10"/>
      <c r="AK10"/>
    </row>
    <row r="11" spans="1:44" ht="16.5">
      <c r="A11" s="101"/>
      <c r="B11" s="59"/>
      <c r="C11" s="60"/>
      <c r="D11" s="60"/>
      <c r="E11" s="60"/>
      <c r="F11" s="60"/>
      <c r="G11" s="60"/>
      <c r="H11" s="6"/>
      <c r="I11" s="59"/>
      <c r="J11" s="60"/>
      <c r="K11" s="60"/>
      <c r="L11" s="60"/>
      <c r="M11" s="60"/>
      <c r="N11" s="60"/>
      <c r="P11" s="59"/>
      <c r="Q11" s="60"/>
      <c r="R11" s="60"/>
      <c r="S11" s="60"/>
      <c r="T11" s="60"/>
      <c r="U11" s="60"/>
      <c r="AJ11"/>
      <c r="AK11"/>
    </row>
    <row r="12" spans="1:44" ht="16.5">
      <c r="A12" s="101"/>
      <c r="B12" s="59"/>
      <c r="C12" s="60"/>
      <c r="D12" s="60"/>
      <c r="E12" s="60"/>
      <c r="F12" s="60"/>
      <c r="G12" s="60"/>
      <c r="H12" s="6"/>
      <c r="I12" s="59"/>
      <c r="J12" s="60"/>
      <c r="K12" s="60"/>
      <c r="L12" s="60"/>
      <c r="M12" s="60"/>
      <c r="N12" s="60"/>
      <c r="P12" s="59"/>
      <c r="Q12" s="60"/>
      <c r="R12" s="60"/>
      <c r="S12" s="60"/>
      <c r="T12" s="60"/>
      <c r="U12" s="60"/>
      <c r="AJ12"/>
      <c r="AK12"/>
    </row>
    <row r="13" spans="1:44" ht="16.5" customHeight="1">
      <c r="A13" s="101"/>
      <c r="B13" s="50"/>
      <c r="C13" s="50"/>
      <c r="D13" s="50"/>
      <c r="E13" s="50"/>
      <c r="F13" s="50"/>
      <c r="G13" s="50"/>
      <c r="H13" s="6"/>
      <c r="I13" s="50"/>
      <c r="J13" s="50"/>
      <c r="K13" s="50"/>
      <c r="L13" s="50"/>
      <c r="M13" s="50"/>
      <c r="N13" s="50"/>
      <c r="P13" s="50"/>
      <c r="Q13" s="50"/>
      <c r="R13" s="50"/>
      <c r="S13" s="50"/>
      <c r="T13" s="50"/>
      <c r="U13" s="50"/>
    </row>
    <row r="14" spans="1:44" ht="16.5" customHeight="1">
      <c r="A14" s="6"/>
      <c r="B14" s="50"/>
      <c r="C14" s="50"/>
      <c r="D14" s="50"/>
      <c r="E14" s="50"/>
      <c r="F14" s="50"/>
      <c r="G14" s="50"/>
      <c r="H14" s="6"/>
      <c r="I14" s="50"/>
      <c r="J14" s="50"/>
      <c r="K14" s="50"/>
      <c r="L14" s="50"/>
      <c r="M14" s="50"/>
      <c r="N14" s="50"/>
      <c r="P14" s="50"/>
      <c r="Q14" s="50"/>
      <c r="R14" s="50"/>
      <c r="S14" s="50"/>
      <c r="T14" s="50"/>
      <c r="U14" s="50"/>
    </row>
    <row r="15" spans="1:44" ht="35.1" customHeight="1">
      <c r="A15" s="6"/>
      <c r="B15" s="50"/>
      <c r="C15" s="50"/>
      <c r="D15" s="50"/>
      <c r="E15" s="50"/>
      <c r="F15" s="50"/>
      <c r="G15" s="50"/>
      <c r="H15" s="6"/>
      <c r="I15" s="50"/>
      <c r="J15" s="50"/>
      <c r="K15" s="50"/>
      <c r="L15" s="50"/>
      <c r="M15" s="50"/>
      <c r="N15" s="50"/>
      <c r="P15" s="50"/>
      <c r="Q15" s="50"/>
      <c r="R15" s="50"/>
      <c r="S15" s="50"/>
      <c r="T15" s="50"/>
      <c r="U15" s="50"/>
    </row>
    <row r="16" spans="1:44" ht="33">
      <c r="A16" s="6"/>
      <c r="B16" s="66" t="s">
        <v>65</v>
      </c>
      <c r="C16" s="62">
        <f>SUM(C17:C20)</f>
        <v>1.7326601651095914E-2</v>
      </c>
      <c r="D16" s="62">
        <f t="shared" ref="D16:G16" si="5">SUM(D17:D20)</f>
        <v>2.1696818707432425E-2</v>
      </c>
      <c r="E16" s="62">
        <f t="shared" si="5"/>
        <v>2.3912094881353145E-2</v>
      </c>
      <c r="F16" s="62">
        <f t="shared" si="5"/>
        <v>2.4039659978749742E-2</v>
      </c>
      <c r="G16" s="62">
        <f t="shared" si="5"/>
        <v>2.4105888985581851E-2</v>
      </c>
      <c r="H16" s="6"/>
      <c r="I16" s="66" t="s">
        <v>65</v>
      </c>
      <c r="J16" s="62">
        <f>SUM(J17:J20)</f>
        <v>8.8125905160366495E-3</v>
      </c>
      <c r="K16" s="62">
        <f t="shared" ref="K16:N16" si="6">SUM(K17:K20)</f>
        <v>1.1324729823421439E-2</v>
      </c>
      <c r="L16" s="62">
        <f t="shared" si="6"/>
        <v>1.2590960469363616E-2</v>
      </c>
      <c r="M16" s="62">
        <f t="shared" si="6"/>
        <v>1.266976123621477E-2</v>
      </c>
      <c r="N16" s="62">
        <f t="shared" si="6"/>
        <v>1.2739617846745559E-2</v>
      </c>
      <c r="P16" s="66" t="s">
        <v>65</v>
      </c>
      <c r="Q16" s="62">
        <f>SUM(Q17:Q20)</f>
        <v>3.8317562442011691E-2</v>
      </c>
      <c r="R16" s="62">
        <f t="shared" ref="R16:U16" si="7">SUM(R17:R20)</f>
        <v>4.8149518034649105E-2</v>
      </c>
      <c r="S16" s="62">
        <f t="shared" si="7"/>
        <v>5.3250793883571859E-2</v>
      </c>
      <c r="T16" s="62">
        <f t="shared" si="7"/>
        <v>5.4860235707891329E-2</v>
      </c>
      <c r="U16" s="62">
        <f t="shared" si="7"/>
        <v>5.6980250542038952E-2</v>
      </c>
    </row>
    <row r="17" spans="1:40" ht="16.5">
      <c r="A17" s="6"/>
      <c r="B17" s="63" t="str">
        <f>B6</f>
        <v>Residential</v>
      </c>
      <c r="C17" s="64">
        <f t="shared" ref="C17:G19" si="8">IFERROR(C6/C$4,)</f>
        <v>1.232057530476912E-2</v>
      </c>
      <c r="D17" s="64">
        <f t="shared" si="8"/>
        <v>1.5512663889857033E-2</v>
      </c>
      <c r="E17" s="64">
        <f t="shared" si="8"/>
        <v>1.7150258604340489E-2</v>
      </c>
      <c r="F17" s="64">
        <f t="shared" si="8"/>
        <v>1.7402219637164866E-2</v>
      </c>
      <c r="G17" s="64">
        <f t="shared" si="8"/>
        <v>1.7643651360291605E-2</v>
      </c>
      <c r="H17" s="6"/>
      <c r="I17" s="63" t="str">
        <f>I6</f>
        <v>Residential</v>
      </c>
      <c r="J17" s="64">
        <f t="shared" ref="J17:N19" si="9">IFERROR(J6/J$4,)</f>
        <v>6.2533549076051291E-3</v>
      </c>
      <c r="K17" s="64">
        <f t="shared" si="9"/>
        <v>8.0967670038260241E-3</v>
      </c>
      <c r="L17" s="64">
        <f t="shared" si="9"/>
        <v>9.0487860267614295E-3</v>
      </c>
      <c r="M17" s="64">
        <f t="shared" si="9"/>
        <v>9.3434655904576572E-3</v>
      </c>
      <c r="N17" s="64">
        <f t="shared" si="9"/>
        <v>9.7083974741682174E-3</v>
      </c>
      <c r="P17" s="63" t="str">
        <f>P6</f>
        <v>Residential</v>
      </c>
      <c r="Q17" s="64">
        <f t="shared" ref="Q17:U17" si="10">IFERROR(Q6/Q$4,)</f>
        <v>2.7246797904662268E-2</v>
      </c>
      <c r="R17" s="64">
        <f t="shared" si="10"/>
        <v>3.4425659346743541E-2</v>
      </c>
      <c r="S17" s="64">
        <f t="shared" si="10"/>
        <v>3.8192592097058879E-2</v>
      </c>
      <c r="T17" s="64">
        <f t="shared" si="10"/>
        <v>3.9713118737090027E-2</v>
      </c>
      <c r="U17" s="64">
        <f t="shared" si="10"/>
        <v>4.170514829746013E-2</v>
      </c>
    </row>
    <row r="18" spans="1:40" ht="16.5">
      <c r="A18" s="6"/>
      <c r="B18" s="61" t="str">
        <f>B7</f>
        <v>Commercial</v>
      </c>
      <c r="C18" s="64">
        <f t="shared" si="8"/>
        <v>4.8887349098581008E-3</v>
      </c>
      <c r="D18" s="64">
        <f t="shared" si="8"/>
        <v>6.0564746210467531E-3</v>
      </c>
      <c r="E18" s="64">
        <f t="shared" si="8"/>
        <v>6.6284905943911603E-3</v>
      </c>
      <c r="F18" s="64">
        <f t="shared" si="8"/>
        <v>6.4980391628054624E-3</v>
      </c>
      <c r="G18" s="64">
        <f t="shared" si="8"/>
        <v>6.313761130030281E-3</v>
      </c>
      <c r="H18" s="6"/>
      <c r="I18" s="61" t="str">
        <f>I7</f>
        <v>Commercial</v>
      </c>
      <c r="J18" s="64">
        <f t="shared" si="9"/>
        <v>2.4405384258152502E-3</v>
      </c>
      <c r="K18" s="64">
        <f t="shared" si="9"/>
        <v>3.1107892051044756E-3</v>
      </c>
      <c r="L18" s="64">
        <f t="shared" si="9"/>
        <v>3.4265092683607393E-3</v>
      </c>
      <c r="M18" s="64">
        <f t="shared" si="9"/>
        <v>3.2207711608361732E-3</v>
      </c>
      <c r="N18" s="64">
        <f t="shared" si="9"/>
        <v>2.938947359305531E-3</v>
      </c>
      <c r="P18" s="61" t="str">
        <f>P7</f>
        <v>Commercial</v>
      </c>
      <c r="Q18" s="64">
        <f t="shared" ref="Q18:U18" si="11">IFERROR(Q7/Q$4,)</f>
        <v>1.0811375995308452E-2</v>
      </c>
      <c r="R18" s="64">
        <f t="shared" si="11"/>
        <v>1.3440511160863861E-2</v>
      </c>
      <c r="S18" s="64">
        <f t="shared" si="11"/>
        <v>1.4761248989371032E-2</v>
      </c>
      <c r="T18" s="64">
        <f t="shared" si="11"/>
        <v>1.4828993439413719E-2</v>
      </c>
      <c r="U18" s="64">
        <f t="shared" si="11"/>
        <v>1.4924141203292308E-2</v>
      </c>
    </row>
    <row r="19" spans="1:40" ht="16.5">
      <c r="A19" s="6"/>
      <c r="B19" s="63" t="str">
        <f>B8</f>
        <v>Industrial</v>
      </c>
      <c r="C19" s="64">
        <f t="shared" si="8"/>
        <v>1.1729143646869329E-4</v>
      </c>
      <c r="D19" s="64">
        <f t="shared" si="8"/>
        <v>1.2768019652863746E-4</v>
      </c>
      <c r="E19" s="64">
        <f t="shared" si="8"/>
        <v>1.3334568262149459E-4</v>
      </c>
      <c r="F19" s="64">
        <f t="shared" si="8"/>
        <v>1.3940117877941623E-4</v>
      </c>
      <c r="G19" s="64">
        <f t="shared" si="8"/>
        <v>1.4847649525996743E-4</v>
      </c>
      <c r="H19" s="6"/>
      <c r="I19" s="63" t="str">
        <f>I8</f>
        <v>Industrial</v>
      </c>
      <c r="J19" s="64">
        <f t="shared" si="9"/>
        <v>1.1869718261626988E-4</v>
      </c>
      <c r="K19" s="64">
        <f t="shared" si="9"/>
        <v>1.1717361449093967E-4</v>
      </c>
      <c r="L19" s="64">
        <f t="shared" si="9"/>
        <v>1.1566517424144659E-4</v>
      </c>
      <c r="M19" s="64">
        <f t="shared" si="9"/>
        <v>1.0552448492093862E-4</v>
      </c>
      <c r="N19" s="64">
        <f t="shared" si="9"/>
        <v>9.2273013271810411E-5</v>
      </c>
      <c r="P19" s="63" t="str">
        <f>P8</f>
        <v>Industrial</v>
      </c>
      <c r="Q19" s="64">
        <f t="shared" ref="Q19:U19" si="12">IFERROR(Q8/Q$4,)</f>
        <v>2.593885420409682E-4</v>
      </c>
      <c r="R19" s="64">
        <f t="shared" si="12"/>
        <v>2.8334752704170464E-4</v>
      </c>
      <c r="S19" s="64">
        <f t="shared" si="12"/>
        <v>2.969527971419448E-4</v>
      </c>
      <c r="T19" s="64">
        <f t="shared" si="12"/>
        <v>3.1812353138758532E-4</v>
      </c>
      <c r="U19" s="64">
        <f t="shared" si="12"/>
        <v>3.5096104128650926E-4</v>
      </c>
    </row>
    <row r="20" spans="1:40" ht="16.5">
      <c r="A20" s="6"/>
      <c r="B20" s="61"/>
      <c r="C20" s="64"/>
      <c r="D20" s="64"/>
      <c r="E20" s="64"/>
      <c r="F20" s="64"/>
      <c r="G20" s="64"/>
      <c r="H20" s="6"/>
      <c r="I20" s="61"/>
      <c r="J20" s="64"/>
      <c r="K20" s="64"/>
      <c r="L20" s="64"/>
      <c r="M20" s="64"/>
      <c r="N20" s="64"/>
      <c r="P20" s="61"/>
      <c r="Q20" s="64"/>
      <c r="R20" s="64"/>
      <c r="S20" s="64"/>
      <c r="T20" s="64"/>
      <c r="U20" s="64"/>
    </row>
    <row r="21" spans="1:40" ht="16.5">
      <c r="A21" s="6"/>
      <c r="B21" s="63"/>
      <c r="C21" s="64"/>
      <c r="D21" s="64"/>
      <c r="E21" s="64"/>
      <c r="F21" s="64"/>
      <c r="G21" s="64"/>
      <c r="H21" s="6"/>
      <c r="I21" s="63"/>
      <c r="J21" s="64"/>
      <c r="K21" s="64"/>
      <c r="L21" s="64"/>
      <c r="M21" s="64"/>
      <c r="N21" s="64"/>
      <c r="P21" s="63"/>
      <c r="Q21" s="64"/>
      <c r="R21" s="64"/>
      <c r="S21" s="64"/>
      <c r="T21" s="64"/>
      <c r="U21" s="64"/>
    </row>
    <row r="22" spans="1:40" ht="16.5">
      <c r="A22" s="6"/>
      <c r="B22" s="61"/>
      <c r="C22" s="64"/>
      <c r="D22" s="64"/>
      <c r="E22" s="64"/>
      <c r="F22" s="64"/>
      <c r="G22" s="64"/>
      <c r="H22" s="6"/>
      <c r="I22" s="61"/>
      <c r="J22" s="64"/>
      <c r="K22" s="64"/>
      <c r="L22" s="64"/>
      <c r="M22" s="64"/>
      <c r="N22" s="64"/>
      <c r="P22" s="61"/>
      <c r="Q22" s="64"/>
      <c r="R22" s="64"/>
      <c r="S22" s="64"/>
      <c r="T22" s="64"/>
      <c r="U22" s="64"/>
    </row>
    <row r="23" spans="1:40" ht="16.5">
      <c r="A23" s="6"/>
      <c r="B23" s="63"/>
      <c r="C23" s="64"/>
      <c r="D23" s="64"/>
      <c r="E23" s="64"/>
      <c r="F23" s="64"/>
      <c r="G23" s="64"/>
      <c r="H23" s="6"/>
      <c r="I23" s="63"/>
      <c r="J23" s="64"/>
      <c r="K23" s="64"/>
      <c r="L23" s="64"/>
      <c r="M23" s="64"/>
      <c r="N23" s="64"/>
      <c r="P23" s="63"/>
      <c r="Q23" s="64"/>
      <c r="R23" s="64"/>
      <c r="S23" s="64"/>
      <c r="T23" s="64"/>
      <c r="U23" s="64"/>
      <c r="Y23" s="20"/>
      <c r="Z23" s="100"/>
      <c r="AA23" s="100"/>
    </row>
    <row r="24" spans="1:40" ht="17.25">
      <c r="B24" s="50"/>
      <c r="C24" s="50"/>
      <c r="D24" s="50"/>
      <c r="E24" s="50"/>
      <c r="F24" s="50"/>
      <c r="G24" s="50"/>
      <c r="I24" s="50"/>
      <c r="J24" s="50"/>
      <c r="K24" s="50"/>
      <c r="L24" s="50"/>
      <c r="M24" s="50"/>
      <c r="N24" s="50"/>
      <c r="P24" s="50"/>
      <c r="Q24" s="50"/>
      <c r="R24" s="50"/>
      <c r="S24" s="50"/>
      <c r="T24" s="50"/>
      <c r="U24" s="50"/>
      <c r="V24" s="50"/>
      <c r="AI24" s="20"/>
      <c r="AJ24" s="20"/>
    </row>
    <row r="25" spans="1:40" ht="16.5">
      <c r="B25" s="35"/>
      <c r="C25" s="36"/>
      <c r="D25" s="36"/>
      <c r="E25" s="36"/>
      <c r="F25" s="36"/>
      <c r="G25"/>
      <c r="H25"/>
      <c r="I25"/>
      <c r="J25"/>
      <c r="K25"/>
      <c r="L25"/>
      <c r="M25"/>
      <c r="N25"/>
      <c r="O25"/>
      <c r="P25"/>
      <c r="Q25"/>
      <c r="R25"/>
      <c r="S25"/>
      <c r="T25"/>
      <c r="U25"/>
      <c r="V25"/>
      <c r="W25"/>
      <c r="X25"/>
      <c r="Y25"/>
      <c r="Z25"/>
      <c r="AA25"/>
      <c r="AB25"/>
      <c r="AC25"/>
      <c r="AD25"/>
      <c r="AE25"/>
      <c r="AF25"/>
      <c r="AG25"/>
    </row>
    <row r="26" spans="1:40">
      <c r="B26"/>
      <c r="C26"/>
    </row>
    <row r="27" spans="1:40" ht="16.5">
      <c r="B27"/>
      <c r="C27"/>
      <c r="D27" s="20"/>
      <c r="E27" s="20"/>
      <c r="F27" s="22"/>
      <c r="G27" s="22"/>
      <c r="H27" s="22"/>
      <c r="I27"/>
      <c r="J27"/>
      <c r="K27" s="22"/>
      <c r="L27" s="22"/>
      <c r="M27" s="22"/>
      <c r="N27" s="22"/>
      <c r="O27" s="22"/>
      <c r="P27" s="22"/>
      <c r="Q27" s="22"/>
      <c r="R27" s="22"/>
      <c r="T27" s="22"/>
      <c r="U27" s="22"/>
      <c r="V27" s="22"/>
      <c r="W27" s="22"/>
      <c r="X27" s="22"/>
      <c r="Y27" s="20"/>
      <c r="Z27" s="20"/>
      <c r="AA27" s="20"/>
      <c r="AB27" s="20"/>
      <c r="AC27" s="20"/>
      <c r="AD27" s="20"/>
      <c r="AE27" s="20"/>
      <c r="AJ27" s="20"/>
      <c r="AK27" s="20"/>
      <c r="AL27" s="20"/>
      <c r="AM27" s="20"/>
      <c r="AN27" s="20"/>
    </row>
    <row r="28" spans="1:40" ht="16.5">
      <c r="B28" s="111" t="s">
        <v>15</v>
      </c>
      <c r="C28" t="s">
        <v>16</v>
      </c>
      <c r="D28" s="20"/>
      <c r="E28" s="20"/>
      <c r="F28" s="20"/>
      <c r="G28" s="20"/>
      <c r="H28" s="20"/>
      <c r="I28" s="22"/>
      <c r="J28" s="22"/>
      <c r="K28" s="22"/>
      <c r="L28" s="22"/>
      <c r="M28" s="22"/>
      <c r="N28" s="22"/>
      <c r="O28" s="22"/>
      <c r="P28" s="22"/>
      <c r="Q28" s="22"/>
      <c r="R28" s="22"/>
      <c r="S28" s="22"/>
      <c r="T28" s="22"/>
      <c r="U28" s="22"/>
      <c r="V28" s="22"/>
      <c r="W28" s="22"/>
      <c r="X28" s="22"/>
      <c r="Y28" s="22"/>
      <c r="Z28" s="22"/>
      <c r="AA28" s="22"/>
      <c r="AB28" s="22"/>
      <c r="AC28" s="22"/>
      <c r="AD28" s="20"/>
      <c r="AE28" s="20"/>
      <c r="AJ28" s="20"/>
      <c r="AK28" s="20"/>
      <c r="AL28" s="20"/>
      <c r="AM28" s="20"/>
      <c r="AN28" s="20"/>
    </row>
    <row r="29" spans="1:40" ht="16.5">
      <c r="B29" s="20"/>
      <c r="C29" s="20"/>
      <c r="D29" s="20"/>
      <c r="E29" s="20"/>
      <c r="F29" s="20"/>
      <c r="G29" s="20"/>
      <c r="H29" s="20"/>
      <c r="I29" s="22"/>
      <c r="J29" s="22"/>
      <c r="K29" s="22"/>
      <c r="L29" s="22"/>
      <c r="M29" s="22"/>
      <c r="N29" s="22"/>
      <c r="O29" s="22"/>
      <c r="P29" s="22"/>
      <c r="Q29" s="22"/>
      <c r="R29" s="22"/>
      <c r="S29" s="22"/>
      <c r="T29" s="22"/>
      <c r="U29" s="22"/>
      <c r="V29" s="22"/>
      <c r="W29" s="22"/>
      <c r="X29" s="22"/>
      <c r="Y29" s="22"/>
      <c r="Z29" s="22"/>
      <c r="AA29" s="22"/>
      <c r="AB29" s="22"/>
      <c r="AC29" s="22"/>
      <c r="AD29" s="20"/>
      <c r="AE29" s="20"/>
      <c r="AJ29" s="20"/>
      <c r="AK29" s="20"/>
      <c r="AL29" s="20"/>
      <c r="AM29" s="20"/>
      <c r="AN29" s="20"/>
    </row>
    <row r="30" spans="1:40" ht="16.5">
      <c r="B30" s="111" t="s">
        <v>41</v>
      </c>
      <c r="C30" s="111" t="s">
        <v>67</v>
      </c>
      <c r="D30"/>
      <c r="E30"/>
      <c r="F30" s="10"/>
      <c r="G30" s="10"/>
      <c r="H30" s="10"/>
      <c r="I30" s="22"/>
      <c r="J30" s="22"/>
      <c r="K30" s="22"/>
      <c r="L30" s="22"/>
      <c r="M30" s="22"/>
      <c r="N30" s="22"/>
      <c r="O30" s="22"/>
      <c r="P30" s="22"/>
      <c r="Q30" s="22"/>
      <c r="R30" s="22"/>
      <c r="S30" s="22"/>
      <c r="T30" s="22"/>
      <c r="U30" s="22"/>
      <c r="V30" s="22"/>
      <c r="W30" s="22"/>
      <c r="X30" s="22"/>
      <c r="Y30" s="22"/>
      <c r="Z30" s="22"/>
      <c r="AA30" s="22"/>
      <c r="AB30" s="22"/>
      <c r="AC30" s="22"/>
      <c r="AD30" s="20"/>
      <c r="AE30" s="20"/>
      <c r="AJ30" s="20"/>
      <c r="AK30" s="20"/>
      <c r="AL30" s="20"/>
      <c r="AM30" s="20"/>
    </row>
    <row r="31" spans="1:40" ht="16.5">
      <c r="B31" s="111" t="s">
        <v>18</v>
      </c>
      <c r="C31" t="s">
        <v>9</v>
      </c>
      <c r="D31" t="s">
        <v>12</v>
      </c>
      <c r="E31" t="s">
        <v>13</v>
      </c>
      <c r="G31" s="10" t="s">
        <v>17</v>
      </c>
      <c r="H31" s="10" t="str">
        <f t="shared" ref="H31:J34" si="13">C31</f>
        <v>WA</v>
      </c>
      <c r="I31" s="10" t="str">
        <f t="shared" si="13"/>
        <v>ID</v>
      </c>
      <c r="J31" s="10" t="str">
        <f t="shared" si="13"/>
        <v>OR</v>
      </c>
      <c r="K31" s="22"/>
      <c r="L31" s="22"/>
      <c r="M31" s="22"/>
      <c r="N31" s="22"/>
      <c r="O31" s="22"/>
      <c r="P31" s="22"/>
      <c r="Q31" s="22"/>
      <c r="R31" s="22"/>
      <c r="S31" s="22"/>
      <c r="T31" s="22"/>
      <c r="U31" s="22"/>
      <c r="V31" s="22"/>
      <c r="W31" s="22"/>
      <c r="X31" s="22"/>
      <c r="Y31" s="22"/>
      <c r="Z31" s="22"/>
      <c r="AA31" s="22"/>
      <c r="AB31" s="22"/>
      <c r="AC31" s="22"/>
      <c r="AD31" s="20"/>
      <c r="AE31" s="20"/>
      <c r="AJ31" s="20"/>
    </row>
    <row r="32" spans="1:40" ht="16.5">
      <c r="A32" s="7"/>
      <c r="B32" s="112" t="s">
        <v>72</v>
      </c>
      <c r="C32" s="92">
        <v>3079.5637665014124</v>
      </c>
      <c r="D32" s="92">
        <v>900.26960592564012</v>
      </c>
      <c r="E32" s="92">
        <v>472.21001652761464</v>
      </c>
      <c r="G32" s="17" t="str">
        <f>B32</f>
        <v>Residential</v>
      </c>
      <c r="H32" s="17">
        <f t="shared" si="13"/>
        <v>3079.5637665014124</v>
      </c>
      <c r="I32" s="17">
        <f t="shared" si="13"/>
        <v>900.26960592564012</v>
      </c>
      <c r="J32" s="17">
        <f t="shared" si="13"/>
        <v>472.21001652761464</v>
      </c>
      <c r="K32" s="22"/>
      <c r="L32" s="22"/>
      <c r="M32" s="22"/>
      <c r="N32" s="22"/>
      <c r="O32" s="22"/>
      <c r="P32" s="22"/>
      <c r="Q32" s="22"/>
      <c r="R32" s="22"/>
      <c r="S32" s="22"/>
      <c r="T32" s="22"/>
      <c r="U32" s="22"/>
      <c r="V32" s="22"/>
      <c r="W32" s="22"/>
      <c r="X32" s="22"/>
      <c r="Y32" s="22"/>
      <c r="Z32" s="22"/>
      <c r="AA32" s="22"/>
      <c r="AB32" s="22"/>
      <c r="AC32" s="22"/>
      <c r="AD32" s="20"/>
      <c r="AE32" s="20"/>
      <c r="AJ32" s="20"/>
    </row>
    <row r="33" spans="1:36" ht="16.5">
      <c r="A33" s="7"/>
      <c r="B33" s="112" t="s">
        <v>73</v>
      </c>
      <c r="C33" s="92">
        <v>1102.018488652845</v>
      </c>
      <c r="D33" s="92">
        <v>272.53158804407911</v>
      </c>
      <c r="E33" s="92">
        <v>250.29261268791879</v>
      </c>
      <c r="G33" s="17" t="str">
        <f>B33</f>
        <v>Commercial</v>
      </c>
      <c r="H33" s="17">
        <f t="shared" si="13"/>
        <v>1102.018488652845</v>
      </c>
      <c r="I33" s="17">
        <f t="shared" si="13"/>
        <v>272.53158804407911</v>
      </c>
      <c r="J33" s="17">
        <f t="shared" si="13"/>
        <v>250.29261268791879</v>
      </c>
      <c r="K33" s="22"/>
      <c r="L33" s="22"/>
      <c r="M33" s="22"/>
      <c r="N33" s="22"/>
      <c r="O33" s="22"/>
      <c r="P33" s="22"/>
      <c r="Q33" s="22"/>
      <c r="R33" s="22"/>
      <c r="S33" s="22"/>
      <c r="T33" s="22"/>
      <c r="U33" s="22"/>
      <c r="V33" s="22"/>
      <c r="W33" s="22"/>
      <c r="X33" s="22"/>
      <c r="Y33" s="22"/>
      <c r="Z33" s="22"/>
      <c r="AA33" s="22"/>
      <c r="AB33" s="22"/>
      <c r="AC33" s="22"/>
      <c r="AD33" s="20"/>
      <c r="AE33" s="20"/>
      <c r="AJ33" s="20"/>
    </row>
    <row r="34" spans="1:36" ht="16.5">
      <c r="A34" s="7"/>
      <c r="B34" s="112" t="s">
        <v>74</v>
      </c>
      <c r="C34" s="92">
        <v>25.915431315355423</v>
      </c>
      <c r="D34" s="92">
        <v>8.5565706922090481</v>
      </c>
      <c r="E34" s="92">
        <v>4.6624404941413431</v>
      </c>
      <c r="G34" s="17" t="str">
        <f>B34</f>
        <v>Industrial</v>
      </c>
      <c r="H34" s="17">
        <f t="shared" si="13"/>
        <v>25.915431315355423</v>
      </c>
      <c r="I34" s="17">
        <f t="shared" si="13"/>
        <v>8.5565706922090481</v>
      </c>
      <c r="J34" s="17">
        <f t="shared" si="13"/>
        <v>4.6624404941413431</v>
      </c>
      <c r="K34" s="22"/>
      <c r="L34" s="22"/>
      <c r="M34" s="22"/>
      <c r="N34" s="22"/>
      <c r="O34" s="22"/>
      <c r="P34" s="22"/>
      <c r="Q34" s="22"/>
      <c r="R34" s="22"/>
      <c r="S34" s="22"/>
      <c r="T34" s="22"/>
      <c r="U34" s="22"/>
      <c r="V34" s="22"/>
      <c r="W34" s="22"/>
      <c r="X34" s="22"/>
      <c r="Y34" s="22"/>
      <c r="Z34" s="22"/>
      <c r="AA34" s="22"/>
      <c r="AB34" s="22"/>
      <c r="AC34" s="22"/>
      <c r="AD34" s="20"/>
      <c r="AE34" s="20"/>
      <c r="AJ34" s="20"/>
    </row>
    <row r="35" spans="1:36" ht="16.5">
      <c r="A35" s="7"/>
      <c r="B35" s="112" t="s">
        <v>82</v>
      </c>
      <c r="C35" s="92">
        <v>4207.4976864696127</v>
      </c>
      <c r="D35" s="92">
        <v>1181.3577646619283</v>
      </c>
      <c r="E35" s="92">
        <v>727.16506970967487</v>
      </c>
      <c r="F35" s="17"/>
      <c r="G35" s="17"/>
      <c r="H35" s="17"/>
      <c r="I35" s="22"/>
      <c r="J35" s="22"/>
      <c r="K35" s="22"/>
      <c r="L35" s="22"/>
      <c r="M35" s="22"/>
      <c r="N35" s="22"/>
      <c r="O35" s="22"/>
      <c r="P35" s="22"/>
      <c r="Q35" s="22"/>
      <c r="R35" s="22"/>
      <c r="S35" s="22"/>
      <c r="T35" s="22"/>
      <c r="U35" s="22"/>
      <c r="V35" s="22"/>
      <c r="W35" s="22"/>
      <c r="X35" s="22"/>
      <c r="Y35" s="22"/>
      <c r="Z35" s="22"/>
      <c r="AA35" s="22"/>
      <c r="AB35" s="22"/>
      <c r="AC35" s="22"/>
      <c r="AD35" s="20"/>
      <c r="AE35" s="20"/>
      <c r="AJ35" s="20"/>
    </row>
    <row r="36" spans="1:36" ht="16.5">
      <c r="A36" s="7"/>
      <c r="B36"/>
      <c r="C36"/>
      <c r="D36"/>
      <c r="E36"/>
      <c r="F36" s="17"/>
      <c r="G36" s="17"/>
      <c r="H36" s="17"/>
      <c r="I36" s="22"/>
      <c r="J36" s="22"/>
      <c r="K36" s="22"/>
      <c r="L36" s="22"/>
      <c r="M36" s="22"/>
      <c r="N36" s="22"/>
      <c r="O36" s="22"/>
      <c r="P36" s="22"/>
      <c r="Q36" s="22"/>
      <c r="R36" s="22"/>
      <c r="S36" s="22"/>
      <c r="T36" s="22"/>
      <c r="U36" s="22"/>
      <c r="V36" s="22"/>
      <c r="W36" s="22"/>
      <c r="X36" s="22"/>
      <c r="Y36" s="22"/>
      <c r="Z36" s="22"/>
      <c r="AA36" s="22"/>
      <c r="AB36" s="22"/>
      <c r="AC36" s="22"/>
      <c r="AD36" s="20"/>
      <c r="AE36" s="20"/>
      <c r="AJ36" s="20"/>
    </row>
    <row r="37" spans="1:36" ht="16.5">
      <c r="A37" s="7"/>
      <c r="B37"/>
      <c r="C37"/>
      <c r="D37"/>
      <c r="E37"/>
      <c r="F37" s="17"/>
      <c r="G37" s="17"/>
      <c r="H37" s="17"/>
      <c r="I37" s="22"/>
      <c r="J37" s="22"/>
      <c r="K37" s="22"/>
      <c r="L37" s="22"/>
      <c r="M37" s="22"/>
      <c r="N37" s="22"/>
      <c r="O37" s="22"/>
      <c r="P37" s="22"/>
      <c r="Q37" s="22"/>
      <c r="R37" s="22"/>
      <c r="S37" s="22"/>
      <c r="T37" s="22"/>
      <c r="U37" s="22"/>
      <c r="V37" s="22"/>
      <c r="W37" s="22"/>
      <c r="X37" s="22"/>
      <c r="Y37" s="22"/>
      <c r="Z37" s="22"/>
      <c r="AA37" s="22"/>
      <c r="AB37" s="22"/>
      <c r="AC37" s="22"/>
      <c r="AD37" s="20"/>
      <c r="AE37" s="20"/>
      <c r="AJ37" s="20"/>
    </row>
    <row r="38" spans="1:36" ht="16.5">
      <c r="A38" s="7"/>
      <c r="B38"/>
      <c r="C38"/>
      <c r="D38"/>
      <c r="E38"/>
      <c r="F38" s="17"/>
      <c r="G38" s="17"/>
      <c r="H38" s="17"/>
      <c r="I38" s="22"/>
      <c r="J38" s="22"/>
      <c r="K38" s="22"/>
      <c r="L38" s="22"/>
      <c r="M38" s="22"/>
      <c r="N38" s="22"/>
      <c r="O38" s="22"/>
      <c r="P38" s="22"/>
      <c r="Q38" s="22"/>
      <c r="R38" s="22"/>
      <c r="S38" s="22"/>
      <c r="T38" s="22"/>
      <c r="U38" s="22"/>
      <c r="V38" s="22"/>
      <c r="W38" s="22"/>
      <c r="X38" s="22"/>
      <c r="Y38" s="22"/>
      <c r="Z38" s="22"/>
      <c r="AA38" s="22"/>
      <c r="AB38" s="22"/>
      <c r="AC38" s="22"/>
      <c r="AD38" s="20"/>
      <c r="AE38" s="20"/>
      <c r="AJ38" s="20"/>
    </row>
    <row r="39" spans="1:36" ht="16.5">
      <c r="B39"/>
      <c r="C39"/>
      <c r="D39"/>
      <c r="E39" s="36"/>
      <c r="F39" s="36"/>
      <c r="G39"/>
      <c r="H39"/>
      <c r="I39"/>
      <c r="J39"/>
      <c r="K39"/>
      <c r="L39"/>
      <c r="M39"/>
      <c r="N39"/>
      <c r="O39" s="112"/>
      <c r="P39" s="86"/>
      <c r="Q39" s="86"/>
      <c r="R39" s="112"/>
      <c r="S39" s="86"/>
      <c r="T39" s="86"/>
      <c r="U39"/>
      <c r="V39"/>
      <c r="W39"/>
      <c r="X39"/>
      <c r="Y39"/>
      <c r="Z39"/>
      <c r="AA39"/>
      <c r="AB39"/>
      <c r="AC39"/>
      <c r="AD39"/>
      <c r="AE39" s="10"/>
      <c r="AF39" s="20"/>
    </row>
    <row r="40" spans="1:36" ht="16.5">
      <c r="B40"/>
      <c r="C40"/>
      <c r="D40"/>
      <c r="E40" s="36"/>
      <c r="F40" s="36"/>
      <c r="G40" s="111" t="s">
        <v>15</v>
      </c>
      <c r="H40" t="s">
        <v>16</v>
      </c>
      <c r="I40" s="20"/>
      <c r="R40" s="20"/>
      <c r="AC40"/>
      <c r="AD40"/>
      <c r="AE40" s="10"/>
      <c r="AF40" s="20"/>
    </row>
    <row r="41" spans="1:36" ht="16.5">
      <c r="B41"/>
      <c r="C41"/>
      <c r="D41"/>
      <c r="E41" s="36"/>
      <c r="F41" s="36"/>
      <c r="G41" s="111" t="s">
        <v>83</v>
      </c>
      <c r="H41" t="s">
        <v>10</v>
      </c>
      <c r="I41" s="20"/>
      <c r="R41" s="20"/>
      <c r="AC41"/>
      <c r="AD41"/>
      <c r="AE41" s="10"/>
      <c r="AF41" s="20"/>
    </row>
    <row r="42" spans="1:36" ht="16.5">
      <c r="B42" s="24" t="s">
        <v>84</v>
      </c>
      <c r="C42" s="24"/>
      <c r="D42" s="25"/>
      <c r="E42" s="25"/>
      <c r="F42" s="25"/>
      <c r="G42" s="20"/>
      <c r="H42" s="20"/>
      <c r="I42" s="4">
        <v>2023</v>
      </c>
      <c r="J42" s="4">
        <v>2024</v>
      </c>
      <c r="K42" s="4">
        <v>2025</v>
      </c>
      <c r="L42" s="4">
        <v>2026</v>
      </c>
      <c r="M42" s="4">
        <v>2027</v>
      </c>
      <c r="N42" s="4">
        <v>2028</v>
      </c>
      <c r="O42" s="4">
        <v>2029</v>
      </c>
      <c r="P42" s="4">
        <v>2030</v>
      </c>
      <c r="Q42" s="4">
        <v>2031</v>
      </c>
      <c r="R42" s="4">
        <v>2032</v>
      </c>
      <c r="S42" s="4">
        <v>2033</v>
      </c>
      <c r="T42" s="4">
        <v>2034</v>
      </c>
      <c r="U42" s="4">
        <v>2035</v>
      </c>
      <c r="V42" s="4">
        <v>2036</v>
      </c>
      <c r="W42" s="4">
        <v>2037</v>
      </c>
      <c r="X42" s="4">
        <v>2038</v>
      </c>
      <c r="Y42" s="4">
        <v>2039</v>
      </c>
      <c r="Z42" s="4">
        <v>2040</v>
      </c>
      <c r="AA42" s="4">
        <v>2041</v>
      </c>
      <c r="AB42" s="4">
        <v>2042</v>
      </c>
      <c r="AC42" s="4">
        <v>2043</v>
      </c>
      <c r="AD42" s="4">
        <v>2044</v>
      </c>
      <c r="AE42" s="4">
        <v>2045</v>
      </c>
      <c r="AF42" s="4">
        <v>2046</v>
      </c>
    </row>
    <row r="43" spans="1:36" ht="33">
      <c r="B43" s="26" t="s">
        <v>85</v>
      </c>
      <c r="C43" s="26" t="s">
        <v>86</v>
      </c>
      <c r="D43" s="26" t="s">
        <v>47</v>
      </c>
      <c r="E43" s="26" t="s">
        <v>17</v>
      </c>
      <c r="F43" s="26" t="s">
        <v>87</v>
      </c>
      <c r="G43" s="111" t="s">
        <v>47</v>
      </c>
      <c r="H43" s="111" t="s">
        <v>45</v>
      </c>
      <c r="I43" t="s">
        <v>19</v>
      </c>
      <c r="J43" t="s">
        <v>20</v>
      </c>
      <c r="K43" t="s">
        <v>21</v>
      </c>
      <c r="L43" t="s">
        <v>22</v>
      </c>
      <c r="M43" t="s">
        <v>23</v>
      </c>
      <c r="N43" t="s">
        <v>24</v>
      </c>
      <c r="O43" t="s">
        <v>25</v>
      </c>
      <c r="P43" t="s">
        <v>26</v>
      </c>
      <c r="Q43" t="s">
        <v>27</v>
      </c>
      <c r="R43" t="s">
        <v>28</v>
      </c>
      <c r="S43" t="s">
        <v>29</v>
      </c>
      <c r="T43" t="s">
        <v>30</v>
      </c>
      <c r="U43" t="s">
        <v>31</v>
      </c>
      <c r="V43" t="s">
        <v>32</v>
      </c>
      <c r="W43" t="s">
        <v>33</v>
      </c>
      <c r="X43" t="s">
        <v>34</v>
      </c>
      <c r="Y43" t="s">
        <v>35</v>
      </c>
      <c r="Z43" t="s">
        <v>36</v>
      </c>
      <c r="AA43" t="s">
        <v>37</v>
      </c>
      <c r="AB43" t="s">
        <v>38</v>
      </c>
      <c r="AC43" t="s">
        <v>39</v>
      </c>
      <c r="AD43" t="s">
        <v>40</v>
      </c>
      <c r="AE43" t="s">
        <v>41</v>
      </c>
      <c r="AF43" t="s">
        <v>42</v>
      </c>
      <c r="AG43"/>
    </row>
    <row r="44" spans="1:36" ht="16.5">
      <c r="B44" s="35">
        <f>SUM(J44:AC44)</f>
        <v>48428.143046755926</v>
      </c>
      <c r="C44" s="36" t="str">
        <f>H44</f>
        <v>Residential</v>
      </c>
      <c r="D44" s="36" t="str">
        <f>IF(ISBLANK(G44),D43,G44)</f>
        <v>WA</v>
      </c>
      <c r="E44" s="36">
        <f>I44</f>
        <v>0</v>
      </c>
      <c r="F44" s="36" t="s">
        <v>88</v>
      </c>
      <c r="G44" t="s">
        <v>9</v>
      </c>
      <c r="H44" t="s">
        <v>72</v>
      </c>
      <c r="I44">
        <v>0</v>
      </c>
      <c r="J44">
        <v>303.2254902027662</v>
      </c>
      <c r="K44">
        <v>792.50320334344747</v>
      </c>
      <c r="L44">
        <v>1711.2740145962675</v>
      </c>
      <c r="M44">
        <v>2180.617084894714</v>
      </c>
      <c r="N44">
        <v>2439.8890850445396</v>
      </c>
      <c r="O44">
        <v>2478.6251226655759</v>
      </c>
      <c r="P44">
        <v>2518.019687061319</v>
      </c>
      <c r="Q44">
        <v>2552.0418579378329</v>
      </c>
      <c r="R44">
        <v>2586.5237186718564</v>
      </c>
      <c r="S44">
        <v>2621.471480353382</v>
      </c>
      <c r="T44">
        <v>2656.891437993419</v>
      </c>
      <c r="U44">
        <v>2692.7899716578854</v>
      </c>
      <c r="V44">
        <v>2729.1735476168278</v>
      </c>
      <c r="W44">
        <v>2766.0487195091673</v>
      </c>
      <c r="X44">
        <v>2803.4221295231819</v>
      </c>
      <c r="Y44">
        <v>2841.3005095929389</v>
      </c>
      <c r="Z44">
        <v>2879.6906826108925</v>
      </c>
      <c r="AA44">
        <v>2918.5995636568682</v>
      </c>
      <c r="AB44">
        <v>2958.0341612436478</v>
      </c>
      <c r="AC44">
        <v>2998.0015785793917</v>
      </c>
      <c r="AD44">
        <v>3038.5090148471058</v>
      </c>
      <c r="AE44">
        <v>3079.5637665014124</v>
      </c>
      <c r="AF44">
        <v>3121.1732285828257</v>
      </c>
      <c r="AG44"/>
    </row>
    <row r="45" spans="1:36" ht="16.5">
      <c r="B45" s="35">
        <f t="shared" ref="B45:B49" si="14">SUM(J45:AC45)</f>
        <v>18163.671791218956</v>
      </c>
      <c r="C45" s="36" t="str">
        <f t="shared" ref="C45:C49" si="15">H45</f>
        <v>Commercial</v>
      </c>
      <c r="D45" s="36" t="str">
        <f t="shared" ref="D45:D49" si="16">IF(ISBLANK(G45),D44,G45)</f>
        <v>WA</v>
      </c>
      <c r="E45" s="36">
        <f t="shared" ref="E45:E49" si="17">I45</f>
        <v>0</v>
      </c>
      <c r="F45" s="36" t="s">
        <v>88</v>
      </c>
      <c r="G45" t="s">
        <v>9</v>
      </c>
      <c r="H45" t="s">
        <v>73</v>
      </c>
      <c r="I45">
        <v>0</v>
      </c>
      <c r="J45">
        <v>131.09744077348628</v>
      </c>
      <c r="K45">
        <v>325.92753061982444</v>
      </c>
      <c r="L45">
        <v>679.02389365303804</v>
      </c>
      <c r="M45">
        <v>851.35938783029394</v>
      </c>
      <c r="N45">
        <v>943.00513039974101</v>
      </c>
      <c r="O45">
        <v>951.68873264639092</v>
      </c>
      <c r="P45">
        <v>960.45229728724939</v>
      </c>
      <c r="Q45">
        <v>969.29656065089409</v>
      </c>
      <c r="R45">
        <v>978.22226584633677</v>
      </c>
      <c r="S45">
        <v>987.23016282546041</v>
      </c>
      <c r="T45">
        <v>996.32100844603258</v>
      </c>
      <c r="U45">
        <v>1005.4955665352966</v>
      </c>
      <c r="V45">
        <v>1014.7546079541498</v>
      </c>
      <c r="W45">
        <v>1024.0989106619131</v>
      </c>
      <c r="X45">
        <v>1033.5292597816954</v>
      </c>
      <c r="Y45">
        <v>1043.0464476663617</v>
      </c>
      <c r="Z45">
        <v>1052.6512739651073</v>
      </c>
      <c r="AA45">
        <v>1062.3445456906466</v>
      </c>
      <c r="AB45">
        <v>1072.1270772870175</v>
      </c>
      <c r="AC45">
        <v>1081.9996906980145</v>
      </c>
      <c r="AD45">
        <v>1091.9632154362487</v>
      </c>
      <c r="AE45">
        <v>1102.018488652845</v>
      </c>
      <c r="AF45">
        <v>1112.1663552077796</v>
      </c>
      <c r="AG45"/>
    </row>
    <row r="46" spans="1:36" ht="16.5">
      <c r="B46" s="35">
        <f t="shared" si="14"/>
        <v>401.16063221051189</v>
      </c>
      <c r="C46" s="36" t="str">
        <f t="shared" si="15"/>
        <v>Industrial</v>
      </c>
      <c r="D46" s="36" t="str">
        <f t="shared" si="16"/>
        <v>WA</v>
      </c>
      <c r="E46" s="36">
        <f t="shared" si="17"/>
        <v>0</v>
      </c>
      <c r="F46" s="36" t="s">
        <v>88</v>
      </c>
      <c r="G46" t="s">
        <v>9</v>
      </c>
      <c r="H46" t="s">
        <v>74</v>
      </c>
      <c r="I46">
        <v>0</v>
      </c>
      <c r="J46">
        <v>6.2699150861603856</v>
      </c>
      <c r="K46">
        <v>11.091483660753907</v>
      </c>
      <c r="L46">
        <v>16.291267444779855</v>
      </c>
      <c r="M46">
        <v>17.948021044606516</v>
      </c>
      <c r="N46">
        <v>18.970482199239655</v>
      </c>
      <c r="O46">
        <v>19.321809059815287</v>
      </c>
      <c r="P46">
        <v>19.679642374031147</v>
      </c>
      <c r="Q46">
        <v>20.044102639189653</v>
      </c>
      <c r="R46">
        <v>20.415312584162198</v>
      </c>
      <c r="S46">
        <v>20.793397210716996</v>
      </c>
      <c r="T46">
        <v>21.178483835612401</v>
      </c>
      <c r="U46">
        <v>21.570702133469673</v>
      </c>
      <c r="V46">
        <v>21.970184180439883</v>
      </c>
      <c r="W46">
        <v>22.377064498679339</v>
      </c>
      <c r="X46">
        <v>22.791480101648812</v>
      </c>
      <c r="Y46">
        <v>23.213570540251652</v>
      </c>
      <c r="Z46">
        <v>23.643477949826341</v>
      </c>
      <c r="AA46">
        <v>24.081347098009335</v>
      </c>
      <c r="AB46">
        <v>24.527325433484382</v>
      </c>
      <c r="AC46">
        <v>24.981563135634541</v>
      </c>
      <c r="AD46">
        <v>25.444213165113826</v>
      </c>
      <c r="AE46">
        <v>25.915431315355423</v>
      </c>
      <c r="AF46">
        <v>26.39537626503374</v>
      </c>
      <c r="AG46"/>
    </row>
    <row r="47" spans="1:36" ht="16.5">
      <c r="B47" s="35">
        <f t="shared" si="14"/>
        <v>13501.335238431184</v>
      </c>
      <c r="C47" s="36" t="str">
        <f t="shared" si="15"/>
        <v>Residential</v>
      </c>
      <c r="D47" s="36" t="str">
        <f t="shared" si="16"/>
        <v>ID</v>
      </c>
      <c r="E47" s="36">
        <f t="shared" si="17"/>
        <v>0</v>
      </c>
      <c r="F47" s="36" t="s">
        <v>88</v>
      </c>
      <c r="G47" t="s">
        <v>12</v>
      </c>
      <c r="H47" t="s">
        <v>72</v>
      </c>
      <c r="I47">
        <v>0</v>
      </c>
      <c r="J47">
        <v>60.982843271570729</v>
      </c>
      <c r="K47">
        <v>187.20901814079517</v>
      </c>
      <c r="L47">
        <v>447.42817825140702</v>
      </c>
      <c r="M47">
        <v>587.08837905439634</v>
      </c>
      <c r="N47">
        <v>664.93680960908046</v>
      </c>
      <c r="O47">
        <v>677.80302973695109</v>
      </c>
      <c r="P47">
        <v>690.92416575683194</v>
      </c>
      <c r="Q47">
        <v>703.22321040813836</v>
      </c>
      <c r="R47">
        <v>715.74118863686442</v>
      </c>
      <c r="S47">
        <v>728.48199764906826</v>
      </c>
      <c r="T47">
        <v>741.44960402442871</v>
      </c>
      <c r="U47">
        <v>754.64804495115641</v>
      </c>
      <c r="V47">
        <v>768.08142948288491</v>
      </c>
      <c r="W47">
        <v>781.75393981793979</v>
      </c>
      <c r="X47">
        <v>795.66983260137386</v>
      </c>
      <c r="Y47">
        <v>809.83344025018494</v>
      </c>
      <c r="Z47">
        <v>824.24917230212122</v>
      </c>
      <c r="AA47">
        <v>838.92151678849757</v>
      </c>
      <c r="AB47">
        <v>853.85504163144662</v>
      </c>
      <c r="AC47">
        <v>869.05439606604671</v>
      </c>
      <c r="AD47">
        <v>884.52431208775999</v>
      </c>
      <c r="AE47">
        <v>900.26960592564012</v>
      </c>
      <c r="AF47">
        <v>916.29517954176208</v>
      </c>
      <c r="AG47"/>
    </row>
    <row r="48" spans="1:36" ht="16.5">
      <c r="B48" s="35">
        <f t="shared" si="14"/>
        <v>4671.9793805332538</v>
      </c>
      <c r="C48" s="36" t="str">
        <f t="shared" si="15"/>
        <v>Commercial</v>
      </c>
      <c r="D48" s="36" t="str">
        <f t="shared" si="16"/>
        <v>ID</v>
      </c>
      <c r="E48" s="36">
        <f t="shared" si="17"/>
        <v>0</v>
      </c>
      <c r="F48" s="36" t="s">
        <v>88</v>
      </c>
      <c r="G48" t="s">
        <v>12</v>
      </c>
      <c r="H48" t="s">
        <v>73</v>
      </c>
      <c r="I48">
        <v>0</v>
      </c>
      <c r="J48">
        <v>24.662023451979291</v>
      </c>
      <c r="K48">
        <v>74.338393241197949</v>
      </c>
      <c r="L48">
        <v>174.6207720414302</v>
      </c>
      <c r="M48">
        <v>225.56017619646238</v>
      </c>
      <c r="N48">
        <v>251.79202317984092</v>
      </c>
      <c r="O48">
        <v>252.96708667934044</v>
      </c>
      <c r="P48">
        <v>254.14763396744621</v>
      </c>
      <c r="Q48">
        <v>255.33369063591351</v>
      </c>
      <c r="R48">
        <v>256.52528239592914</v>
      </c>
      <c r="S48">
        <v>257.72243507866909</v>
      </c>
      <c r="T48">
        <v>258.92517463585818</v>
      </c>
      <c r="U48">
        <v>260.13352714033306</v>
      </c>
      <c r="V48">
        <v>261.34751878660671</v>
      </c>
      <c r="W48">
        <v>262.5671758914371</v>
      </c>
      <c r="X48">
        <v>263.7925248943971</v>
      </c>
      <c r="Y48">
        <v>265.02359235844796</v>
      </c>
      <c r="Z48">
        <v>266.26040497051474</v>
      </c>
      <c r="AA48">
        <v>267.50298954206556</v>
      </c>
      <c r="AB48">
        <v>268.7513730096918</v>
      </c>
      <c r="AC48">
        <v>270.00558243569299</v>
      </c>
      <c r="AD48">
        <v>271.26564500866283</v>
      </c>
      <c r="AE48">
        <v>272.53158804407911</v>
      </c>
      <c r="AF48">
        <v>273.80343898489514</v>
      </c>
      <c r="AG48"/>
    </row>
    <row r="49" spans="2:33" ht="16.5">
      <c r="B49" s="35">
        <f t="shared" si="14"/>
        <v>164.42306302560195</v>
      </c>
      <c r="C49" s="36" t="str">
        <f t="shared" si="15"/>
        <v>Industrial</v>
      </c>
      <c r="D49" s="36" t="str">
        <f t="shared" si="16"/>
        <v>ID</v>
      </c>
      <c r="E49" s="36">
        <f t="shared" si="17"/>
        <v>0</v>
      </c>
      <c r="F49" s="36" t="s">
        <v>88</v>
      </c>
      <c r="G49" t="s">
        <v>12</v>
      </c>
      <c r="H49" t="s">
        <v>74</v>
      </c>
      <c r="I49">
        <v>0</v>
      </c>
      <c r="J49">
        <v>4.2481879154858655</v>
      </c>
      <c r="K49">
        <v>6.7917398002323939</v>
      </c>
      <c r="L49">
        <v>8.492795461998071</v>
      </c>
      <c r="M49">
        <v>8.4961401713701363</v>
      </c>
      <c r="N49">
        <v>8.4994861979858385</v>
      </c>
      <c r="O49">
        <v>8.5028335423639483</v>
      </c>
      <c r="P49">
        <v>8.5061822050234355</v>
      </c>
      <c r="Q49">
        <v>8.5095321864834812</v>
      </c>
      <c r="R49">
        <v>8.5128834872634638</v>
      </c>
      <c r="S49">
        <v>8.5162361078829729</v>
      </c>
      <c r="T49">
        <v>8.5195900488617955</v>
      </c>
      <c r="U49">
        <v>8.5229453107199316</v>
      </c>
      <c r="V49">
        <v>8.5263018939775801</v>
      </c>
      <c r="W49">
        <v>8.5296597991551444</v>
      </c>
      <c r="X49">
        <v>8.5330190267732373</v>
      </c>
      <c r="Y49">
        <v>8.5363795773526761</v>
      </c>
      <c r="Z49">
        <v>8.5397414514144785</v>
      </c>
      <c r="AA49">
        <v>8.5431046494798704</v>
      </c>
      <c r="AB49">
        <v>8.546469172070287</v>
      </c>
      <c r="AC49">
        <v>8.5498350197073592</v>
      </c>
      <c r="AD49">
        <v>8.5532021929129289</v>
      </c>
      <c r="AE49">
        <v>8.5565706922090481</v>
      </c>
      <c r="AF49">
        <v>8.5599405181179655</v>
      </c>
      <c r="AG49"/>
    </row>
    <row r="50" spans="2:33" ht="16.5">
      <c r="B50" s="35">
        <f t="shared" ref="B50:B52" si="18">SUM(J50:AC50)</f>
        <v>7698.9746407814755</v>
      </c>
      <c r="C50" s="36" t="str">
        <f t="shared" ref="C50:C52" si="19">H50</f>
        <v>Residential</v>
      </c>
      <c r="D50" s="36" t="str">
        <f t="shared" ref="D50:D52" si="20">IF(ISBLANK(G50),D49,G50)</f>
        <v>OR</v>
      </c>
      <c r="E50" s="36">
        <f t="shared" ref="E50:E52" si="21">I50</f>
        <v>0</v>
      </c>
      <c r="F50" s="36" t="s">
        <v>88</v>
      </c>
      <c r="G50" t="s">
        <v>13</v>
      </c>
      <c r="H50" t="s">
        <v>72</v>
      </c>
      <c r="I50">
        <v>0</v>
      </c>
      <c r="J50">
        <v>38.5608057208172</v>
      </c>
      <c r="K50">
        <v>116.92252502520292</v>
      </c>
      <c r="L50">
        <v>275.91445706609801</v>
      </c>
      <c r="M50">
        <v>358.136294301448</v>
      </c>
      <c r="N50">
        <v>401.73089797503741</v>
      </c>
      <c r="O50">
        <v>405.568900053422</v>
      </c>
      <c r="P50">
        <v>409.44356911467486</v>
      </c>
      <c r="Q50">
        <v>413.35525546283577</v>
      </c>
      <c r="R50">
        <v>417.30431274863145</v>
      </c>
      <c r="S50">
        <v>421.29109800144937</v>
      </c>
      <c r="T50">
        <v>425.31597166161521</v>
      </c>
      <c r="U50">
        <v>429.37929761298102</v>
      </c>
      <c r="V50">
        <v>433.48144321582282</v>
      </c>
      <c r="W50">
        <v>437.62277934005317</v>
      </c>
      <c r="X50">
        <v>441.8036803987514</v>
      </c>
      <c r="Y50">
        <v>446.02452438201345</v>
      </c>
      <c r="Z50">
        <v>450.28569289112579</v>
      </c>
      <c r="AA50">
        <v>454.58757117306573</v>
      </c>
      <c r="AB50">
        <v>458.93054815533037</v>
      </c>
      <c r="AC50">
        <v>463.31501648109946</v>
      </c>
      <c r="AD50">
        <v>467.74137254473447</v>
      </c>
      <c r="AE50">
        <v>472.21001652761464</v>
      </c>
      <c r="AF50">
        <v>476.72135243431813</v>
      </c>
      <c r="AG50"/>
    </row>
    <row r="51" spans="2:33" ht="16.5">
      <c r="B51" s="35">
        <f t="shared" si="18"/>
        <v>4195.5025288335009</v>
      </c>
      <c r="C51" s="36" t="str">
        <f t="shared" si="19"/>
        <v>Commercial</v>
      </c>
      <c r="D51" s="36" t="str">
        <f t="shared" si="20"/>
        <v>OR</v>
      </c>
      <c r="E51" s="36">
        <f t="shared" si="21"/>
        <v>0</v>
      </c>
      <c r="F51" s="36" t="s">
        <v>88</v>
      </c>
      <c r="G51" t="s">
        <v>13</v>
      </c>
      <c r="H51" t="s">
        <v>73</v>
      </c>
      <c r="I51">
        <v>0</v>
      </c>
      <c r="J51">
        <v>21.675303049839432</v>
      </c>
      <c r="K51">
        <v>65.46483622366209</v>
      </c>
      <c r="L51">
        <v>153.90492679342981</v>
      </c>
      <c r="M51">
        <v>199.23232836751819</v>
      </c>
      <c r="N51">
        <v>222.88462927211717</v>
      </c>
      <c r="O51">
        <v>224.41037825305798</v>
      </c>
      <c r="P51">
        <v>225.94657169560404</v>
      </c>
      <c r="Q51">
        <v>227.49328109695415</v>
      </c>
      <c r="R51">
        <v>229.05057844373883</v>
      </c>
      <c r="S51">
        <v>230.6185362153704</v>
      </c>
      <c r="T51">
        <v>232.19722738741652</v>
      </c>
      <c r="U51">
        <v>233.78672543499647</v>
      </c>
      <c r="V51">
        <v>235.38710433620116</v>
      </c>
      <c r="W51">
        <v>236.99843857553577</v>
      </c>
      <c r="X51">
        <v>238.62080314738654</v>
      </c>
      <c r="Y51">
        <v>240.25427355951129</v>
      </c>
      <c r="Z51">
        <v>241.89892583655345</v>
      </c>
      <c r="AA51">
        <v>243.5548365235806</v>
      </c>
      <c r="AB51">
        <v>245.22208268964695</v>
      </c>
      <c r="AC51">
        <v>246.90074193138011</v>
      </c>
      <c r="AD51">
        <v>248.59089237659271</v>
      </c>
      <c r="AE51">
        <v>250.29261268791879</v>
      </c>
      <c r="AF51">
        <v>252.00598206647459</v>
      </c>
      <c r="AG51"/>
    </row>
    <row r="52" spans="2:33" ht="16.5">
      <c r="B52" s="35">
        <f t="shared" si="18"/>
        <v>85.569231475981496</v>
      </c>
      <c r="C52" s="36" t="str">
        <f t="shared" si="19"/>
        <v>Industrial</v>
      </c>
      <c r="D52" s="36" t="str">
        <f t="shared" si="20"/>
        <v>OR</v>
      </c>
      <c r="E52" s="36">
        <f t="shared" si="21"/>
        <v>0</v>
      </c>
      <c r="F52" s="36" t="s">
        <v>88</v>
      </c>
      <c r="G52" t="s">
        <v>13</v>
      </c>
      <c r="H52" t="s">
        <v>74</v>
      </c>
      <c r="I52">
        <v>0</v>
      </c>
      <c r="J52">
        <v>2.1257222395003583</v>
      </c>
      <c r="K52">
        <v>3.4113605282696948</v>
      </c>
      <c r="L52">
        <v>4.2764135562254975</v>
      </c>
      <c r="M52">
        <v>4.2959097646457556</v>
      </c>
      <c r="N52">
        <v>4.3154948564580824</v>
      </c>
      <c r="O52">
        <v>4.3351692368826749</v>
      </c>
      <c r="P52">
        <v>4.3549333129871277</v>
      </c>
      <c r="Q52">
        <v>4.3747874936948659</v>
      </c>
      <c r="R52">
        <v>4.394732189793598</v>
      </c>
      <c r="S52">
        <v>4.4147678139438167</v>
      </c>
      <c r="T52">
        <v>4.4348947806873396</v>
      </c>
      <c r="U52">
        <v>4.4551135064558816</v>
      </c>
      <c r="V52">
        <v>4.4754244095796736</v>
      </c>
      <c r="W52">
        <v>4.4958279102961232</v>
      </c>
      <c r="X52">
        <v>4.5163244307584964</v>
      </c>
      <c r="Y52">
        <v>4.5369143950446666</v>
      </c>
      <c r="Z52">
        <v>4.5575982291658761</v>
      </c>
      <c r="AA52">
        <v>4.578376361075561</v>
      </c>
      <c r="AB52">
        <v>4.5992492206781987</v>
      </c>
      <c r="AC52">
        <v>4.6202172398382073</v>
      </c>
      <c r="AD52">
        <v>4.641280852388876</v>
      </c>
      <c r="AE52">
        <v>4.6624404941413431</v>
      </c>
      <c r="AF52">
        <v>4.683696602893618</v>
      </c>
      <c r="AG52"/>
    </row>
    <row r="53" spans="2:33" ht="16.5">
      <c r="B53" s="35"/>
      <c r="C53" s="36"/>
      <c r="D53" s="36"/>
      <c r="E53" s="36"/>
      <c r="F53" s="36"/>
      <c r="G53"/>
      <c r="H53"/>
      <c r="I53"/>
      <c r="J53"/>
      <c r="K53"/>
      <c r="L53"/>
      <c r="M53"/>
      <c r="N53"/>
      <c r="O53"/>
      <c r="P53"/>
      <c r="Q53"/>
      <c r="R53"/>
      <c r="S53"/>
      <c r="T53"/>
      <c r="U53"/>
      <c r="V53"/>
      <c r="W53"/>
      <c r="X53"/>
      <c r="Y53"/>
      <c r="Z53"/>
      <c r="AA53"/>
      <c r="AB53"/>
      <c r="AC53"/>
      <c r="AD53"/>
      <c r="AE53"/>
      <c r="AF53"/>
      <c r="AG53"/>
    </row>
    <row r="54" spans="2:33" ht="16.5">
      <c r="B54" s="35"/>
      <c r="C54" s="36"/>
      <c r="D54" s="36"/>
      <c r="E54" s="36"/>
      <c r="F54" s="36"/>
      <c r="G54"/>
      <c r="H54"/>
      <c r="I54"/>
      <c r="J54"/>
      <c r="K54"/>
      <c r="L54"/>
      <c r="M54"/>
      <c r="N54"/>
      <c r="O54"/>
      <c r="P54"/>
      <c r="Q54"/>
      <c r="R54"/>
      <c r="S54"/>
      <c r="T54"/>
      <c r="U54"/>
      <c r="V54"/>
      <c r="W54"/>
      <c r="X54"/>
      <c r="Y54"/>
      <c r="Z54"/>
      <c r="AA54"/>
      <c r="AB54"/>
      <c r="AC54"/>
      <c r="AD54"/>
      <c r="AE54"/>
      <c r="AF54"/>
      <c r="AG54"/>
    </row>
    <row r="55" spans="2:33" ht="16.5">
      <c r="B55" s="35"/>
      <c r="C55" s="36"/>
      <c r="D55" s="36"/>
      <c r="E55" s="36"/>
      <c r="F55" s="36"/>
      <c r="G55"/>
      <c r="H55"/>
      <c r="I55"/>
      <c r="J55"/>
      <c r="K55"/>
      <c r="L55"/>
      <c r="M55"/>
      <c r="N55"/>
      <c r="O55"/>
      <c r="P55"/>
      <c r="Q55"/>
      <c r="R55"/>
      <c r="S55"/>
      <c r="T55"/>
      <c r="U55"/>
      <c r="V55"/>
      <c r="W55"/>
      <c r="X55"/>
      <c r="Y55"/>
      <c r="Z55"/>
      <c r="AA55"/>
      <c r="AB55"/>
      <c r="AC55"/>
      <c r="AD55"/>
      <c r="AE55"/>
      <c r="AF55"/>
      <c r="AG55"/>
    </row>
    <row r="56" spans="2:33" ht="16.5">
      <c r="B56" s="35"/>
      <c r="C56" s="36"/>
      <c r="D56" s="36"/>
      <c r="E56" s="36"/>
      <c r="F56" s="36"/>
      <c r="G56"/>
      <c r="H56"/>
      <c r="I56"/>
      <c r="J56"/>
      <c r="K56"/>
      <c r="L56"/>
      <c r="M56"/>
      <c r="N56"/>
      <c r="O56"/>
      <c r="P56"/>
      <c r="Q56"/>
      <c r="R56"/>
      <c r="S56"/>
      <c r="T56"/>
      <c r="U56"/>
      <c r="V56"/>
      <c r="W56"/>
      <c r="X56"/>
      <c r="Y56"/>
      <c r="Z56"/>
      <c r="AA56"/>
      <c r="AB56"/>
      <c r="AC56"/>
      <c r="AD56"/>
      <c r="AE56"/>
      <c r="AF56"/>
      <c r="AG56"/>
    </row>
    <row r="57" spans="2:33" ht="16.5">
      <c r="B57" s="35"/>
      <c r="C57" s="36"/>
      <c r="D57" s="36"/>
      <c r="E57" s="36"/>
      <c r="F57" s="36"/>
      <c r="G57"/>
      <c r="H57"/>
      <c r="I57"/>
      <c r="J57"/>
      <c r="K57"/>
      <c r="L57"/>
      <c r="M57"/>
      <c r="N57"/>
      <c r="O57"/>
      <c r="P57"/>
      <c r="Q57"/>
      <c r="R57"/>
      <c r="S57"/>
      <c r="T57"/>
      <c r="U57"/>
      <c r="V57"/>
      <c r="W57"/>
      <c r="X57"/>
      <c r="Y57"/>
      <c r="Z57"/>
      <c r="AA57"/>
      <c r="AB57"/>
      <c r="AC57"/>
      <c r="AD57"/>
      <c r="AE57"/>
      <c r="AF57"/>
      <c r="AG57"/>
    </row>
    <row r="58" spans="2:33" ht="16.5">
      <c r="B58" s="35"/>
      <c r="C58" s="36"/>
      <c r="D58" s="36"/>
      <c r="E58" s="36"/>
      <c r="F58" s="36"/>
      <c r="G58"/>
      <c r="H58"/>
      <c r="I58"/>
      <c r="J58"/>
      <c r="K58"/>
      <c r="L58"/>
      <c r="M58"/>
      <c r="N58"/>
      <c r="O58"/>
      <c r="P58"/>
      <c r="Q58"/>
      <c r="R58"/>
      <c r="S58"/>
      <c r="T58"/>
      <c r="U58"/>
      <c r="V58"/>
      <c r="W58"/>
      <c r="X58"/>
      <c r="Y58"/>
      <c r="Z58"/>
      <c r="AA58"/>
      <c r="AB58"/>
      <c r="AC58"/>
      <c r="AD58"/>
      <c r="AE58"/>
      <c r="AF58"/>
      <c r="AG58"/>
    </row>
    <row r="59" spans="2:33" ht="16.5">
      <c r="B59" s="35"/>
      <c r="C59" s="36"/>
      <c r="D59" s="36"/>
      <c r="E59" s="36"/>
      <c r="F59" s="36"/>
      <c r="G59"/>
      <c r="H59"/>
      <c r="I59"/>
      <c r="J59"/>
      <c r="K59"/>
      <c r="L59"/>
      <c r="M59"/>
      <c r="N59"/>
      <c r="O59"/>
      <c r="P59"/>
      <c r="Q59"/>
      <c r="R59"/>
      <c r="S59"/>
      <c r="T59"/>
      <c r="U59"/>
      <c r="V59"/>
      <c r="W59"/>
      <c r="X59"/>
      <c r="Y59"/>
      <c r="Z59"/>
      <c r="AA59"/>
      <c r="AB59"/>
      <c r="AC59"/>
      <c r="AD59"/>
      <c r="AE59"/>
      <c r="AF59"/>
      <c r="AG59"/>
    </row>
    <row r="60" spans="2:33" ht="16.5">
      <c r="B60" s="35"/>
      <c r="C60" s="36"/>
      <c r="D60" s="36"/>
      <c r="E60" s="36"/>
      <c r="F60" s="36"/>
      <c r="G60"/>
      <c r="H60"/>
      <c r="I60"/>
      <c r="J60"/>
      <c r="K60"/>
      <c r="L60"/>
      <c r="M60"/>
      <c r="N60"/>
      <c r="O60"/>
      <c r="P60"/>
      <c r="Q60"/>
      <c r="R60"/>
      <c r="S60"/>
      <c r="T60"/>
      <c r="U60"/>
      <c r="V60"/>
      <c r="W60"/>
      <c r="X60"/>
      <c r="Y60"/>
      <c r="Z60"/>
      <c r="AA60"/>
      <c r="AB60"/>
      <c r="AC60"/>
      <c r="AD60"/>
      <c r="AE60"/>
      <c r="AF60"/>
      <c r="AG60"/>
    </row>
    <row r="61" spans="2:33" ht="16.5">
      <c r="B61" s="35"/>
      <c r="C61" s="36"/>
      <c r="D61" s="36"/>
      <c r="E61" s="36"/>
      <c r="F61" s="36"/>
      <c r="G61"/>
      <c r="H61"/>
      <c r="I61"/>
      <c r="J61"/>
      <c r="K61"/>
      <c r="L61"/>
      <c r="M61"/>
      <c r="N61"/>
      <c r="O61"/>
      <c r="P61"/>
      <c r="Q61"/>
      <c r="R61"/>
      <c r="S61"/>
      <c r="T61"/>
      <c r="U61"/>
      <c r="V61"/>
      <c r="W61"/>
      <c r="X61"/>
      <c r="Y61"/>
      <c r="Z61"/>
      <c r="AA61"/>
      <c r="AB61"/>
      <c r="AC61"/>
      <c r="AD61"/>
      <c r="AE61"/>
      <c r="AF61"/>
      <c r="AG61"/>
    </row>
    <row r="62" spans="2:33" ht="16.5">
      <c r="B62" s="35"/>
      <c r="C62" s="36"/>
      <c r="D62" s="36"/>
      <c r="E62" s="36"/>
      <c r="F62" s="36"/>
      <c r="G62"/>
      <c r="H62"/>
      <c r="I62"/>
      <c r="J62"/>
      <c r="K62"/>
      <c r="L62"/>
      <c r="M62"/>
      <c r="N62"/>
      <c r="O62"/>
      <c r="P62"/>
      <c r="Q62"/>
      <c r="R62"/>
      <c r="S62"/>
      <c r="T62"/>
      <c r="U62"/>
      <c r="V62"/>
      <c r="W62"/>
      <c r="X62"/>
      <c r="Y62"/>
      <c r="Z62"/>
      <c r="AA62"/>
      <c r="AB62"/>
      <c r="AC62"/>
      <c r="AD62"/>
      <c r="AE62"/>
      <c r="AF62"/>
      <c r="AG62"/>
    </row>
    <row r="63" spans="2:33" ht="16.5">
      <c r="B63" s="35"/>
      <c r="C63" s="36"/>
      <c r="D63" s="36"/>
      <c r="E63" s="36"/>
      <c r="F63" s="36"/>
      <c r="G63"/>
      <c r="H63"/>
      <c r="I63"/>
      <c r="J63"/>
      <c r="K63"/>
      <c r="L63"/>
      <c r="M63"/>
      <c r="N63"/>
      <c r="O63"/>
      <c r="P63"/>
      <c r="Q63"/>
      <c r="R63"/>
      <c r="S63"/>
      <c r="T63"/>
      <c r="U63"/>
      <c r="V63"/>
      <c r="W63"/>
      <c r="X63"/>
      <c r="Y63"/>
      <c r="Z63"/>
      <c r="AA63"/>
      <c r="AB63"/>
      <c r="AC63"/>
      <c r="AD63"/>
      <c r="AE63"/>
      <c r="AF63"/>
      <c r="AG63"/>
    </row>
    <row r="64" spans="2:33" ht="16.5">
      <c r="B64" s="35"/>
      <c r="C64" s="36"/>
      <c r="D64" s="36"/>
      <c r="E64" s="36"/>
      <c r="F64" s="36"/>
      <c r="G64"/>
      <c r="H64"/>
      <c r="I64"/>
      <c r="J64"/>
      <c r="K64"/>
      <c r="L64"/>
      <c r="M64"/>
      <c r="N64"/>
      <c r="O64"/>
      <c r="P64"/>
      <c r="Q64"/>
      <c r="R64"/>
      <c r="S64"/>
      <c r="T64"/>
      <c r="U64"/>
      <c r="V64"/>
      <c r="W64"/>
      <c r="X64"/>
      <c r="Y64"/>
      <c r="Z64"/>
      <c r="AA64"/>
      <c r="AB64"/>
      <c r="AC64"/>
      <c r="AD64"/>
      <c r="AE64"/>
      <c r="AF64"/>
      <c r="AG64"/>
    </row>
    <row r="65" spans="2:33" ht="16.5">
      <c r="B65" s="35"/>
      <c r="C65" s="36"/>
      <c r="D65" s="36"/>
      <c r="E65" s="36"/>
      <c r="F65" s="36"/>
      <c r="G65"/>
      <c r="H65"/>
      <c r="I65"/>
      <c r="J65"/>
      <c r="K65"/>
      <c r="L65"/>
      <c r="M65"/>
      <c r="N65"/>
      <c r="O65"/>
      <c r="P65"/>
      <c r="Q65"/>
      <c r="R65"/>
      <c r="S65"/>
      <c r="T65"/>
      <c r="U65"/>
      <c r="V65"/>
      <c r="W65"/>
      <c r="X65"/>
      <c r="Y65"/>
      <c r="Z65"/>
      <c r="AA65"/>
      <c r="AB65"/>
      <c r="AC65"/>
      <c r="AD65"/>
      <c r="AE65"/>
      <c r="AF65"/>
      <c r="AG65"/>
    </row>
    <row r="66" spans="2:33" ht="16.5">
      <c r="B66" s="35"/>
      <c r="C66" s="36"/>
      <c r="D66" s="36"/>
      <c r="E66" s="36"/>
      <c r="F66" s="36"/>
      <c r="G66"/>
      <c r="H66"/>
      <c r="I66"/>
      <c r="J66"/>
      <c r="K66"/>
      <c r="L66"/>
      <c r="M66"/>
      <c r="N66"/>
      <c r="O66"/>
      <c r="P66"/>
      <c r="Q66"/>
      <c r="R66"/>
      <c r="S66"/>
      <c r="T66"/>
      <c r="U66"/>
      <c r="V66"/>
      <c r="W66"/>
      <c r="X66"/>
      <c r="Y66"/>
      <c r="Z66"/>
      <c r="AA66"/>
      <c r="AB66"/>
      <c r="AC66"/>
      <c r="AD66"/>
      <c r="AE66"/>
      <c r="AF66"/>
      <c r="AG66"/>
    </row>
    <row r="67" spans="2:33" ht="16.5">
      <c r="B67" s="35"/>
      <c r="C67" s="36"/>
      <c r="D67" s="36"/>
      <c r="E67" s="36"/>
      <c r="F67" s="36"/>
      <c r="G67"/>
      <c r="H67"/>
      <c r="I67"/>
      <c r="J67"/>
      <c r="K67"/>
      <c r="L67"/>
      <c r="M67"/>
      <c r="N67"/>
      <c r="O67"/>
      <c r="P67"/>
      <c r="Q67"/>
      <c r="R67"/>
      <c r="S67"/>
      <c r="T67"/>
      <c r="U67"/>
      <c r="V67"/>
      <c r="W67"/>
      <c r="X67"/>
      <c r="Y67"/>
      <c r="Z67"/>
      <c r="AA67"/>
      <c r="AB67"/>
      <c r="AC67"/>
      <c r="AD67"/>
      <c r="AE67"/>
      <c r="AF67"/>
      <c r="AG67"/>
    </row>
    <row r="68" spans="2:33" ht="16.5">
      <c r="B68" s="35"/>
      <c r="C68" s="36"/>
      <c r="D68" s="36"/>
      <c r="E68" s="36"/>
      <c r="F68" s="36"/>
      <c r="G68"/>
      <c r="H68"/>
      <c r="I68"/>
      <c r="J68"/>
      <c r="K68"/>
      <c r="L68"/>
      <c r="M68"/>
      <c r="N68"/>
      <c r="O68"/>
      <c r="P68"/>
      <c r="Q68"/>
      <c r="R68"/>
      <c r="S68"/>
      <c r="T68"/>
      <c r="U68"/>
      <c r="V68"/>
      <c r="W68"/>
      <c r="X68"/>
      <c r="Y68"/>
      <c r="Z68"/>
      <c r="AA68"/>
      <c r="AB68"/>
      <c r="AC68"/>
      <c r="AD68"/>
      <c r="AE68"/>
      <c r="AF68"/>
      <c r="AG68"/>
    </row>
    <row r="69" spans="2:33" ht="16.5">
      <c r="B69" s="35"/>
      <c r="C69" s="36"/>
      <c r="D69" s="36"/>
      <c r="E69" s="36"/>
      <c r="F69" s="36"/>
      <c r="G69"/>
      <c r="H69"/>
      <c r="I69"/>
      <c r="J69"/>
      <c r="K69"/>
      <c r="L69"/>
      <c r="M69"/>
      <c r="N69"/>
      <c r="O69"/>
      <c r="P69"/>
      <c r="Q69"/>
      <c r="R69"/>
      <c r="S69"/>
      <c r="T69"/>
      <c r="U69"/>
      <c r="V69"/>
      <c r="W69"/>
      <c r="X69"/>
      <c r="Y69"/>
      <c r="Z69"/>
      <c r="AA69"/>
      <c r="AB69"/>
      <c r="AC69"/>
      <c r="AD69"/>
      <c r="AE69"/>
      <c r="AF69"/>
      <c r="AG69"/>
    </row>
    <row r="70" spans="2:33" ht="16.5">
      <c r="B70" s="35"/>
      <c r="C70" s="36"/>
      <c r="D70" s="36"/>
      <c r="E70" s="36"/>
      <c r="F70" s="36"/>
      <c r="G70"/>
      <c r="H70"/>
      <c r="I70"/>
      <c r="J70"/>
      <c r="K70"/>
      <c r="L70"/>
      <c r="M70"/>
      <c r="N70"/>
      <c r="O70"/>
      <c r="P70"/>
      <c r="Q70"/>
      <c r="R70"/>
      <c r="S70"/>
      <c r="T70"/>
      <c r="U70"/>
      <c r="V70"/>
      <c r="W70"/>
      <c r="X70"/>
      <c r="Y70"/>
      <c r="Z70"/>
      <c r="AA70"/>
      <c r="AB70"/>
      <c r="AC70"/>
      <c r="AD70"/>
      <c r="AE70"/>
      <c r="AF70"/>
      <c r="AG70"/>
    </row>
    <row r="71" spans="2:33" ht="16.5">
      <c r="B71" s="35"/>
      <c r="C71" s="36"/>
      <c r="D71" s="36"/>
      <c r="E71" s="36"/>
      <c r="F71" s="36"/>
      <c r="G71"/>
      <c r="H71"/>
      <c r="I71"/>
      <c r="J71"/>
      <c r="K71"/>
      <c r="L71"/>
      <c r="M71"/>
      <c r="N71"/>
      <c r="O71"/>
      <c r="P71"/>
      <c r="Q71"/>
      <c r="R71"/>
      <c r="S71"/>
      <c r="T71"/>
      <c r="U71"/>
      <c r="V71"/>
      <c r="W71"/>
      <c r="X71"/>
      <c r="Y71"/>
      <c r="Z71"/>
      <c r="AA71"/>
      <c r="AB71"/>
      <c r="AC71"/>
      <c r="AD71"/>
      <c r="AE71"/>
      <c r="AF71"/>
      <c r="AG71"/>
    </row>
    <row r="72" spans="2:33" ht="16.5">
      <c r="B72" s="35"/>
      <c r="C72" s="36"/>
      <c r="D72" s="36"/>
      <c r="E72" s="36"/>
      <c r="F72" s="36"/>
      <c r="G72"/>
      <c r="H72"/>
      <c r="I72"/>
      <c r="J72"/>
      <c r="K72"/>
      <c r="L72"/>
      <c r="M72"/>
      <c r="N72"/>
      <c r="O72"/>
      <c r="P72"/>
      <c r="Q72"/>
      <c r="R72"/>
      <c r="S72"/>
      <c r="T72"/>
      <c r="U72"/>
      <c r="V72"/>
      <c r="W72"/>
      <c r="X72"/>
      <c r="Y72"/>
      <c r="Z72"/>
      <c r="AA72"/>
      <c r="AB72"/>
      <c r="AC72"/>
      <c r="AD72"/>
      <c r="AE72"/>
      <c r="AF72"/>
      <c r="AG72"/>
    </row>
    <row r="73" spans="2:33" ht="16.5">
      <c r="B73" s="35"/>
      <c r="C73" s="36"/>
      <c r="D73" s="36"/>
      <c r="E73" s="36"/>
      <c r="F73" s="36"/>
      <c r="G73"/>
      <c r="H73"/>
      <c r="I73"/>
      <c r="J73"/>
      <c r="K73"/>
      <c r="L73"/>
      <c r="M73"/>
      <c r="N73"/>
      <c r="O73"/>
      <c r="P73"/>
      <c r="Q73"/>
      <c r="R73"/>
      <c r="S73"/>
      <c r="T73"/>
      <c r="U73"/>
      <c r="V73"/>
      <c r="W73"/>
      <c r="X73"/>
      <c r="Y73"/>
      <c r="Z73"/>
      <c r="AA73"/>
      <c r="AB73"/>
      <c r="AC73"/>
      <c r="AD73"/>
      <c r="AE73"/>
      <c r="AF73"/>
      <c r="AG73"/>
    </row>
    <row r="74" spans="2:33" ht="16.5">
      <c r="B74" s="35"/>
      <c r="C74" s="36"/>
      <c r="D74" s="36"/>
      <c r="E74" s="36"/>
      <c r="F74" s="36"/>
      <c r="G74"/>
      <c r="H74"/>
      <c r="I74"/>
      <c r="J74"/>
      <c r="K74"/>
      <c r="L74"/>
      <c r="M74"/>
      <c r="N74"/>
      <c r="O74"/>
      <c r="P74"/>
      <c r="Q74"/>
      <c r="R74"/>
      <c r="S74"/>
      <c r="T74"/>
      <c r="U74"/>
      <c r="V74"/>
      <c r="W74"/>
      <c r="X74"/>
      <c r="Y74"/>
      <c r="Z74"/>
      <c r="AA74"/>
      <c r="AB74"/>
      <c r="AC74"/>
      <c r="AD74"/>
      <c r="AE74"/>
      <c r="AF74"/>
      <c r="AG74"/>
    </row>
    <row r="75" spans="2:33" ht="16.5">
      <c r="B75" s="35"/>
      <c r="C75" s="36"/>
      <c r="D75" s="36"/>
      <c r="E75" s="36"/>
      <c r="F75" s="36"/>
      <c r="G75"/>
      <c r="H75"/>
      <c r="I75"/>
      <c r="J75"/>
      <c r="K75"/>
      <c r="L75"/>
      <c r="M75"/>
      <c r="N75"/>
      <c r="O75"/>
      <c r="P75"/>
      <c r="Q75"/>
      <c r="R75"/>
      <c r="S75"/>
      <c r="T75"/>
      <c r="U75"/>
      <c r="V75"/>
      <c r="W75"/>
      <c r="X75"/>
      <c r="Y75"/>
      <c r="Z75"/>
      <c r="AA75"/>
      <c r="AB75"/>
      <c r="AC75"/>
      <c r="AD75"/>
      <c r="AE75"/>
      <c r="AF75"/>
      <c r="AG75"/>
    </row>
    <row r="76" spans="2:33" ht="16.5">
      <c r="B76" s="35"/>
      <c r="C76" s="36"/>
      <c r="D76" s="36"/>
      <c r="E76" s="36"/>
      <c r="F76" s="36"/>
      <c r="G76"/>
      <c r="H76"/>
      <c r="I76"/>
      <c r="J76"/>
      <c r="K76"/>
      <c r="L76"/>
      <c r="M76"/>
      <c r="N76"/>
      <c r="O76"/>
      <c r="P76"/>
      <c r="Q76"/>
      <c r="R76"/>
      <c r="S76"/>
      <c r="T76"/>
      <c r="U76"/>
      <c r="V76"/>
      <c r="W76"/>
      <c r="X76"/>
      <c r="Y76"/>
      <c r="Z76"/>
      <c r="AA76"/>
      <c r="AB76"/>
      <c r="AC76"/>
      <c r="AD76"/>
      <c r="AE76"/>
      <c r="AF76"/>
      <c r="AG76"/>
    </row>
    <row r="77" spans="2:33" ht="16.5">
      <c r="B77" s="35"/>
      <c r="C77" s="36"/>
      <c r="D77" s="36"/>
      <c r="E77" s="36"/>
      <c r="F77" s="36"/>
      <c r="G77"/>
      <c r="H77"/>
      <c r="I77"/>
      <c r="J77"/>
      <c r="K77"/>
      <c r="L77"/>
      <c r="M77"/>
      <c r="N77"/>
      <c r="O77"/>
      <c r="P77"/>
      <c r="Q77"/>
      <c r="R77"/>
      <c r="S77"/>
      <c r="T77"/>
      <c r="U77"/>
      <c r="V77"/>
      <c r="W77"/>
      <c r="X77"/>
      <c r="Y77"/>
      <c r="Z77"/>
      <c r="AA77"/>
      <c r="AB77"/>
      <c r="AC77"/>
      <c r="AD77"/>
      <c r="AE77"/>
      <c r="AF77"/>
      <c r="AG77"/>
    </row>
    <row r="78" spans="2:33" ht="16.5">
      <c r="B78" s="35"/>
      <c r="C78" s="36"/>
      <c r="D78" s="36"/>
      <c r="E78" s="36"/>
      <c r="F78" s="36"/>
      <c r="G78"/>
      <c r="H78"/>
      <c r="I78"/>
      <c r="J78"/>
      <c r="K78"/>
      <c r="L78"/>
      <c r="M78"/>
      <c r="N78"/>
      <c r="O78"/>
      <c r="P78"/>
      <c r="Q78"/>
      <c r="R78"/>
      <c r="S78"/>
      <c r="T78"/>
      <c r="U78"/>
      <c r="V78"/>
      <c r="W78"/>
      <c r="X78"/>
      <c r="Y78"/>
      <c r="Z78"/>
      <c r="AA78"/>
      <c r="AB78"/>
      <c r="AC78"/>
      <c r="AD78"/>
      <c r="AE78"/>
      <c r="AF78"/>
      <c r="AG78"/>
    </row>
    <row r="79" spans="2:33" ht="16.5">
      <c r="B79" s="35"/>
      <c r="C79" s="36"/>
      <c r="D79" s="36"/>
      <c r="E79" s="36"/>
      <c r="F79" s="36"/>
      <c r="G79"/>
      <c r="H79"/>
      <c r="I79"/>
      <c r="J79"/>
      <c r="K79"/>
      <c r="L79"/>
      <c r="M79"/>
      <c r="N79"/>
      <c r="O79"/>
      <c r="P79"/>
      <c r="Q79"/>
      <c r="R79"/>
      <c r="S79"/>
      <c r="T79"/>
      <c r="U79"/>
      <c r="V79"/>
      <c r="W79"/>
      <c r="X79"/>
      <c r="Y79"/>
      <c r="Z79"/>
      <c r="AA79"/>
      <c r="AB79"/>
      <c r="AC79"/>
      <c r="AD79"/>
      <c r="AE79"/>
      <c r="AF79"/>
      <c r="AG79"/>
    </row>
    <row r="80" spans="2:33" ht="16.5">
      <c r="B80" s="35"/>
      <c r="C80" s="36"/>
      <c r="D80" s="36"/>
      <c r="E80" s="36"/>
      <c r="F80" s="36"/>
      <c r="G80"/>
      <c r="H80"/>
      <c r="I80"/>
      <c r="J80"/>
      <c r="K80"/>
      <c r="L80"/>
      <c r="M80"/>
      <c r="N80"/>
      <c r="O80"/>
      <c r="P80"/>
      <c r="Q80"/>
      <c r="R80"/>
      <c r="S80"/>
      <c r="T80"/>
      <c r="U80"/>
      <c r="V80"/>
      <c r="W80"/>
      <c r="X80"/>
      <c r="Y80"/>
      <c r="Z80"/>
      <c r="AA80"/>
      <c r="AB80"/>
      <c r="AC80"/>
      <c r="AD80"/>
      <c r="AE80"/>
      <c r="AF80"/>
      <c r="AG80"/>
    </row>
    <row r="81" spans="2:33" ht="16.5">
      <c r="B81" s="35"/>
      <c r="C81" s="36"/>
      <c r="D81" s="36"/>
      <c r="E81" s="36"/>
      <c r="F81" s="36"/>
      <c r="G81"/>
      <c r="H81"/>
      <c r="I81"/>
      <c r="J81"/>
      <c r="K81"/>
      <c r="L81"/>
      <c r="M81"/>
      <c r="N81"/>
      <c r="O81"/>
      <c r="P81"/>
      <c r="Q81"/>
      <c r="R81"/>
      <c r="S81"/>
      <c r="T81"/>
      <c r="U81"/>
      <c r="V81"/>
      <c r="W81"/>
      <c r="X81"/>
      <c r="Y81"/>
      <c r="Z81"/>
      <c r="AA81"/>
      <c r="AB81"/>
      <c r="AC81"/>
      <c r="AD81"/>
      <c r="AE81"/>
      <c r="AF81"/>
      <c r="AG81"/>
    </row>
    <row r="82" spans="2:33" ht="16.5">
      <c r="B82" s="35"/>
      <c r="C82" s="36"/>
      <c r="D82" s="36"/>
      <c r="E82" s="36"/>
      <c r="F82" s="36"/>
      <c r="G82"/>
      <c r="H82"/>
      <c r="I82"/>
      <c r="J82"/>
      <c r="K82"/>
      <c r="L82"/>
      <c r="M82"/>
      <c r="N82"/>
      <c r="O82"/>
      <c r="P82"/>
      <c r="Q82"/>
      <c r="R82"/>
      <c r="S82"/>
      <c r="T82"/>
      <c r="U82"/>
      <c r="V82"/>
      <c r="W82"/>
      <c r="X82"/>
      <c r="Y82"/>
      <c r="Z82"/>
      <c r="AA82"/>
      <c r="AB82"/>
      <c r="AC82"/>
      <c r="AD82"/>
      <c r="AE82"/>
      <c r="AF82"/>
      <c r="AG82"/>
    </row>
    <row r="83" spans="2:33" ht="16.5">
      <c r="B83" s="35"/>
      <c r="C83" s="36"/>
      <c r="D83" s="36"/>
      <c r="E83" s="36"/>
      <c r="F83" s="36"/>
      <c r="G83"/>
      <c r="H83"/>
      <c r="I83"/>
      <c r="J83"/>
      <c r="K83"/>
      <c r="L83"/>
      <c r="M83"/>
      <c r="N83"/>
      <c r="O83"/>
      <c r="P83"/>
      <c r="Q83"/>
      <c r="R83"/>
      <c r="S83"/>
      <c r="T83"/>
      <c r="U83"/>
      <c r="V83"/>
      <c r="W83"/>
      <c r="X83"/>
      <c r="Y83"/>
      <c r="Z83"/>
      <c r="AA83"/>
      <c r="AB83"/>
      <c r="AC83"/>
      <c r="AD83"/>
      <c r="AE83"/>
      <c r="AF83"/>
      <c r="AG83"/>
    </row>
    <row r="84" spans="2:33" ht="16.5">
      <c r="B84" s="35"/>
      <c r="C84" s="36"/>
      <c r="D84" s="36"/>
      <c r="E84" s="36"/>
      <c r="F84" s="36"/>
      <c r="G84"/>
      <c r="H84"/>
      <c r="I84"/>
      <c r="J84"/>
      <c r="K84"/>
      <c r="L84"/>
      <c r="M84"/>
      <c r="N84"/>
      <c r="O84"/>
      <c r="P84"/>
      <c r="Q84"/>
      <c r="R84"/>
      <c r="S84"/>
      <c r="T84"/>
      <c r="U84"/>
      <c r="V84"/>
      <c r="W84"/>
      <c r="X84"/>
      <c r="Y84"/>
      <c r="Z84"/>
      <c r="AA84"/>
      <c r="AB84"/>
      <c r="AC84"/>
      <c r="AD84"/>
      <c r="AE84"/>
      <c r="AF84"/>
      <c r="AG84"/>
    </row>
    <row r="85" spans="2:33" ht="16.5">
      <c r="B85" s="35"/>
      <c r="C85" s="36"/>
      <c r="D85" s="36"/>
      <c r="E85" s="36"/>
      <c r="F85" s="36"/>
      <c r="G85"/>
      <c r="H85"/>
      <c r="I85"/>
      <c r="J85"/>
      <c r="K85"/>
      <c r="L85"/>
      <c r="M85"/>
      <c r="N85"/>
      <c r="O85"/>
      <c r="P85"/>
      <c r="Q85"/>
      <c r="R85"/>
      <c r="S85"/>
      <c r="T85"/>
      <c r="U85"/>
      <c r="V85"/>
      <c r="W85"/>
      <c r="X85"/>
      <c r="Y85"/>
      <c r="Z85"/>
      <c r="AA85"/>
      <c r="AB85"/>
      <c r="AC85"/>
      <c r="AD85"/>
      <c r="AE85"/>
      <c r="AF85"/>
      <c r="AG85"/>
    </row>
    <row r="86" spans="2:33" ht="16.5">
      <c r="B86" s="35"/>
      <c r="C86" s="36"/>
      <c r="D86" s="36"/>
      <c r="E86" s="36"/>
      <c r="F86" s="36"/>
      <c r="G86"/>
      <c r="H86"/>
      <c r="I86"/>
      <c r="J86"/>
      <c r="K86"/>
      <c r="L86"/>
      <c r="M86"/>
      <c r="N86"/>
      <c r="O86"/>
      <c r="P86"/>
      <c r="Q86"/>
      <c r="R86"/>
      <c r="S86"/>
      <c r="T86"/>
      <c r="U86"/>
      <c r="V86"/>
      <c r="W86"/>
      <c r="X86"/>
      <c r="Y86"/>
      <c r="Z86"/>
      <c r="AA86"/>
      <c r="AB86"/>
      <c r="AC86"/>
      <c r="AD86"/>
      <c r="AE86"/>
      <c r="AF86"/>
      <c r="AG86"/>
    </row>
    <row r="87" spans="2:33" ht="16.5">
      <c r="B87" s="35"/>
      <c r="C87" s="36"/>
      <c r="D87" s="36"/>
      <c r="E87" s="36"/>
      <c r="F87" s="36"/>
      <c r="G87"/>
      <c r="H87"/>
      <c r="I87"/>
      <c r="J87"/>
      <c r="K87"/>
      <c r="L87"/>
      <c r="M87"/>
      <c r="N87"/>
      <c r="O87"/>
      <c r="P87"/>
      <c r="Q87"/>
      <c r="R87"/>
      <c r="S87"/>
      <c r="T87"/>
      <c r="U87"/>
      <c r="V87"/>
      <c r="W87"/>
      <c r="X87"/>
      <c r="Y87"/>
      <c r="Z87"/>
      <c r="AA87"/>
      <c r="AB87"/>
      <c r="AC87"/>
      <c r="AD87"/>
      <c r="AE87"/>
      <c r="AF87"/>
      <c r="AG87"/>
    </row>
    <row r="88" spans="2:33" ht="16.5">
      <c r="B88" s="35"/>
      <c r="C88" s="36"/>
      <c r="D88" s="36"/>
      <c r="E88" s="36"/>
      <c r="F88" s="36"/>
      <c r="G88"/>
      <c r="H88"/>
      <c r="I88"/>
      <c r="J88"/>
      <c r="K88"/>
      <c r="L88"/>
      <c r="M88"/>
      <c r="N88"/>
      <c r="O88"/>
      <c r="P88"/>
      <c r="Q88"/>
      <c r="R88"/>
      <c r="S88"/>
      <c r="T88"/>
      <c r="U88"/>
      <c r="V88"/>
      <c r="W88"/>
      <c r="X88"/>
      <c r="Y88"/>
      <c r="Z88"/>
      <c r="AA88"/>
      <c r="AB88"/>
      <c r="AC88"/>
      <c r="AD88"/>
      <c r="AE88"/>
      <c r="AF88"/>
      <c r="AG88"/>
    </row>
    <row r="89" spans="2:33" ht="16.5">
      <c r="B89" s="35"/>
      <c r="C89" s="36"/>
      <c r="D89" s="36"/>
      <c r="E89" s="36"/>
      <c r="F89" s="36"/>
      <c r="G89"/>
      <c r="H89"/>
      <c r="I89"/>
      <c r="J89"/>
      <c r="K89"/>
      <c r="L89"/>
      <c r="M89"/>
      <c r="N89"/>
      <c r="O89"/>
      <c r="P89"/>
      <c r="Q89"/>
      <c r="R89"/>
      <c r="S89"/>
      <c r="T89"/>
      <c r="U89"/>
      <c r="V89"/>
      <c r="W89"/>
      <c r="X89"/>
      <c r="Y89"/>
      <c r="Z89"/>
      <c r="AA89"/>
      <c r="AB89"/>
      <c r="AC89"/>
      <c r="AD89"/>
      <c r="AE89"/>
      <c r="AF89"/>
      <c r="AG89"/>
    </row>
    <row r="90" spans="2:33" ht="16.5">
      <c r="B90" s="35"/>
      <c r="C90" s="36"/>
      <c r="D90" s="36"/>
      <c r="E90" s="36"/>
      <c r="F90" s="36"/>
      <c r="G90"/>
      <c r="H90"/>
      <c r="I90"/>
      <c r="J90"/>
      <c r="K90"/>
      <c r="L90"/>
      <c r="M90"/>
      <c r="N90"/>
      <c r="O90"/>
      <c r="P90"/>
      <c r="Q90"/>
      <c r="R90"/>
      <c r="S90"/>
      <c r="T90"/>
      <c r="U90"/>
      <c r="V90"/>
      <c r="W90"/>
      <c r="X90"/>
      <c r="Y90"/>
      <c r="Z90"/>
      <c r="AA90"/>
      <c r="AB90"/>
      <c r="AC90"/>
      <c r="AD90"/>
      <c r="AE90"/>
      <c r="AF90"/>
      <c r="AG90"/>
    </row>
    <row r="91" spans="2:33" ht="16.5">
      <c r="B91" s="35"/>
      <c r="C91" s="36"/>
      <c r="D91" s="36"/>
      <c r="E91" s="36"/>
      <c r="F91" s="36"/>
      <c r="G91"/>
      <c r="H91"/>
      <c r="I91"/>
      <c r="J91"/>
      <c r="K91"/>
      <c r="L91"/>
      <c r="M91"/>
      <c r="N91"/>
      <c r="O91"/>
      <c r="P91"/>
      <c r="Q91"/>
      <c r="R91"/>
      <c r="S91"/>
      <c r="T91"/>
      <c r="U91"/>
      <c r="V91"/>
      <c r="W91"/>
      <c r="X91"/>
      <c r="Y91"/>
      <c r="Z91"/>
      <c r="AA91"/>
      <c r="AB91"/>
      <c r="AC91"/>
      <c r="AD91"/>
      <c r="AE91"/>
      <c r="AF91"/>
      <c r="AG91"/>
    </row>
    <row r="92" spans="2:33" ht="16.5">
      <c r="B92" s="35"/>
      <c r="C92" s="36"/>
      <c r="D92" s="36"/>
      <c r="E92" s="36"/>
      <c r="F92" s="36"/>
      <c r="G92"/>
      <c r="H92"/>
      <c r="I92"/>
      <c r="J92"/>
      <c r="K92"/>
      <c r="L92"/>
      <c r="M92"/>
      <c r="N92"/>
      <c r="O92"/>
      <c r="P92"/>
      <c r="Q92"/>
      <c r="R92"/>
      <c r="S92"/>
      <c r="T92"/>
      <c r="U92"/>
      <c r="V92"/>
      <c r="W92"/>
      <c r="X92"/>
      <c r="Y92"/>
      <c r="Z92"/>
      <c r="AA92"/>
      <c r="AB92"/>
      <c r="AC92"/>
      <c r="AD92"/>
      <c r="AE92"/>
      <c r="AF92"/>
      <c r="AG92"/>
    </row>
    <row r="93" spans="2:33" ht="16.5">
      <c r="B93" s="35"/>
      <c r="C93" s="36"/>
      <c r="D93" s="36"/>
      <c r="E93" s="36"/>
      <c r="F93" s="36"/>
      <c r="G93"/>
      <c r="H93"/>
      <c r="I93"/>
      <c r="J93"/>
      <c r="K93"/>
      <c r="L93"/>
      <c r="M93"/>
      <c r="N93"/>
      <c r="O93"/>
      <c r="P93"/>
      <c r="Q93"/>
      <c r="R93"/>
      <c r="S93"/>
      <c r="T93"/>
      <c r="U93"/>
      <c r="V93"/>
      <c r="W93"/>
      <c r="X93"/>
      <c r="Y93"/>
      <c r="Z93"/>
      <c r="AA93"/>
      <c r="AB93"/>
      <c r="AC93"/>
      <c r="AD93"/>
      <c r="AE93"/>
      <c r="AF93"/>
      <c r="AG93"/>
    </row>
    <row r="94" spans="2:33" ht="16.5">
      <c r="B94" s="35"/>
      <c r="C94" s="36"/>
      <c r="D94" s="36"/>
      <c r="E94" s="36"/>
      <c r="F94" s="36"/>
      <c r="G94"/>
      <c r="H94"/>
      <c r="I94"/>
      <c r="J94"/>
      <c r="K94"/>
      <c r="L94"/>
      <c r="M94"/>
      <c r="N94"/>
      <c r="O94"/>
      <c r="P94"/>
      <c r="Q94"/>
      <c r="R94"/>
      <c r="S94"/>
      <c r="T94"/>
      <c r="U94"/>
      <c r="V94"/>
      <c r="W94"/>
      <c r="X94"/>
      <c r="Y94"/>
      <c r="Z94"/>
      <c r="AA94"/>
      <c r="AB94"/>
      <c r="AC94"/>
      <c r="AD94"/>
      <c r="AE94"/>
      <c r="AF94"/>
      <c r="AG94"/>
    </row>
    <row r="95" spans="2:33" ht="16.5">
      <c r="B95" s="35"/>
      <c r="C95" s="36"/>
      <c r="D95" s="36"/>
      <c r="E95" s="36"/>
      <c r="F95" s="36"/>
      <c r="G95"/>
      <c r="H95"/>
      <c r="I95"/>
      <c r="J95"/>
      <c r="K95"/>
      <c r="L95"/>
      <c r="M95"/>
      <c r="N95"/>
      <c r="O95"/>
      <c r="P95"/>
      <c r="Q95"/>
      <c r="R95"/>
      <c r="S95"/>
      <c r="T95"/>
      <c r="U95"/>
      <c r="V95"/>
      <c r="W95"/>
      <c r="X95"/>
      <c r="Y95"/>
      <c r="Z95"/>
      <c r="AA95"/>
      <c r="AB95"/>
      <c r="AC95"/>
      <c r="AD95"/>
      <c r="AE95"/>
      <c r="AF95"/>
      <c r="AG95"/>
    </row>
    <row r="96" spans="2:33" ht="16.5">
      <c r="B96" s="35"/>
      <c r="C96" s="36"/>
      <c r="D96" s="36"/>
      <c r="E96" s="36"/>
      <c r="F96" s="36"/>
      <c r="G96"/>
      <c r="H96"/>
      <c r="I96"/>
      <c r="J96"/>
      <c r="K96"/>
      <c r="L96"/>
      <c r="M96"/>
      <c r="N96"/>
      <c r="O96"/>
      <c r="P96"/>
      <c r="Q96"/>
      <c r="R96"/>
      <c r="S96"/>
      <c r="T96"/>
      <c r="U96"/>
      <c r="V96"/>
      <c r="W96"/>
      <c r="X96"/>
      <c r="Y96"/>
      <c r="Z96"/>
      <c r="AA96"/>
      <c r="AB96"/>
      <c r="AC96"/>
      <c r="AD96"/>
      <c r="AE96"/>
      <c r="AF96"/>
      <c r="AG96"/>
    </row>
    <row r="97" spans="2:33" ht="16.5">
      <c r="B97" s="35"/>
      <c r="C97" s="36"/>
      <c r="D97" s="36"/>
      <c r="E97" s="36"/>
      <c r="F97" s="36"/>
      <c r="G97"/>
      <c r="H97"/>
      <c r="I97"/>
      <c r="J97"/>
      <c r="K97"/>
      <c r="L97"/>
      <c r="M97"/>
      <c r="N97"/>
      <c r="O97"/>
      <c r="P97"/>
      <c r="Q97"/>
      <c r="R97"/>
      <c r="S97"/>
      <c r="T97"/>
      <c r="U97"/>
      <c r="V97"/>
      <c r="W97"/>
      <c r="X97"/>
      <c r="Y97"/>
      <c r="Z97"/>
      <c r="AA97"/>
      <c r="AB97"/>
      <c r="AC97"/>
      <c r="AD97"/>
      <c r="AE97"/>
      <c r="AF97"/>
      <c r="AG97"/>
    </row>
    <row r="98" spans="2:33" ht="16.5">
      <c r="B98" s="35"/>
      <c r="C98" s="36"/>
      <c r="D98" s="36"/>
      <c r="E98" s="36"/>
      <c r="F98" s="36"/>
      <c r="G98"/>
      <c r="H98"/>
      <c r="I98"/>
      <c r="J98"/>
      <c r="K98"/>
      <c r="L98"/>
      <c r="M98"/>
      <c r="N98"/>
      <c r="O98"/>
      <c r="P98"/>
      <c r="Q98"/>
      <c r="R98"/>
      <c r="S98"/>
      <c r="T98"/>
      <c r="U98"/>
      <c r="V98"/>
      <c r="W98"/>
      <c r="X98"/>
      <c r="Y98"/>
      <c r="Z98"/>
      <c r="AA98"/>
      <c r="AB98"/>
      <c r="AC98"/>
      <c r="AD98"/>
      <c r="AE98"/>
      <c r="AF98"/>
      <c r="AG98"/>
    </row>
    <row r="99" spans="2:33" ht="16.5">
      <c r="B99" s="35"/>
      <c r="C99" s="36"/>
      <c r="D99" s="36"/>
      <c r="E99" s="36"/>
      <c r="F99" s="36"/>
      <c r="G99"/>
      <c r="H99"/>
      <c r="I99"/>
      <c r="J99"/>
      <c r="K99"/>
      <c r="L99"/>
      <c r="M99"/>
      <c r="N99"/>
      <c r="O99"/>
      <c r="P99"/>
      <c r="Q99"/>
      <c r="R99"/>
      <c r="S99"/>
      <c r="T99"/>
      <c r="U99"/>
      <c r="V99"/>
      <c r="W99"/>
      <c r="X99"/>
      <c r="Y99"/>
      <c r="Z99"/>
      <c r="AA99"/>
      <c r="AB99"/>
      <c r="AC99"/>
      <c r="AD99"/>
      <c r="AE99"/>
      <c r="AF99"/>
      <c r="AG99"/>
    </row>
    <row r="100" spans="2:33" ht="16.5">
      <c r="B100" s="35"/>
      <c r="C100" s="36"/>
      <c r="D100" s="36"/>
      <c r="E100" s="36"/>
      <c r="F100" s="36"/>
      <c r="G100"/>
      <c r="H100"/>
      <c r="I100"/>
      <c r="J100"/>
      <c r="K100"/>
      <c r="L100"/>
      <c r="M100"/>
      <c r="N100"/>
      <c r="O100"/>
      <c r="P100"/>
      <c r="Q100"/>
      <c r="R100"/>
      <c r="S100"/>
      <c r="T100"/>
      <c r="U100"/>
      <c r="V100"/>
      <c r="W100"/>
      <c r="X100"/>
      <c r="Y100"/>
      <c r="Z100"/>
      <c r="AA100"/>
      <c r="AB100"/>
      <c r="AC100"/>
      <c r="AD100"/>
      <c r="AE100"/>
      <c r="AF100"/>
      <c r="AG100"/>
    </row>
    <row r="101" spans="2:33" ht="16.5">
      <c r="B101" s="35"/>
      <c r="C101" s="36"/>
      <c r="D101" s="36"/>
      <c r="E101" s="36"/>
      <c r="F101" s="36"/>
      <c r="G101"/>
      <c r="H101"/>
      <c r="I101"/>
      <c r="J101"/>
      <c r="K101"/>
      <c r="L101"/>
      <c r="M101"/>
      <c r="N101"/>
      <c r="O101"/>
      <c r="P101"/>
      <c r="Q101"/>
      <c r="R101"/>
      <c r="S101"/>
      <c r="T101"/>
      <c r="U101"/>
      <c r="V101"/>
      <c r="W101"/>
      <c r="X101"/>
      <c r="Y101"/>
      <c r="Z101"/>
      <c r="AA101"/>
      <c r="AB101"/>
      <c r="AC101"/>
      <c r="AD101"/>
      <c r="AE101"/>
      <c r="AF101"/>
      <c r="AG101"/>
    </row>
    <row r="102" spans="2:33" ht="16.5">
      <c r="B102" s="35"/>
      <c r="C102" s="36"/>
      <c r="D102" s="36"/>
      <c r="E102" s="36"/>
      <c r="F102" s="36"/>
      <c r="G102"/>
      <c r="H102"/>
      <c r="I102"/>
      <c r="J102"/>
      <c r="K102"/>
      <c r="L102"/>
      <c r="M102"/>
      <c r="N102"/>
      <c r="O102"/>
      <c r="P102"/>
      <c r="Q102"/>
      <c r="R102"/>
      <c r="S102"/>
      <c r="T102"/>
      <c r="U102"/>
      <c r="V102"/>
      <c r="W102"/>
      <c r="X102"/>
      <c r="Y102"/>
      <c r="Z102"/>
      <c r="AA102"/>
      <c r="AB102"/>
      <c r="AC102"/>
      <c r="AD102"/>
      <c r="AE102"/>
      <c r="AF102"/>
      <c r="AG102"/>
    </row>
    <row r="103" spans="2:33" ht="16.5">
      <c r="B103" s="35"/>
      <c r="C103" s="36"/>
      <c r="D103" s="36"/>
      <c r="E103" s="36"/>
      <c r="F103" s="36"/>
      <c r="G103"/>
      <c r="H103"/>
      <c r="I103"/>
      <c r="J103"/>
      <c r="K103"/>
      <c r="L103"/>
      <c r="M103"/>
      <c r="N103"/>
      <c r="O103"/>
      <c r="P103"/>
      <c r="Q103"/>
      <c r="R103"/>
      <c r="S103"/>
      <c r="T103"/>
      <c r="U103"/>
      <c r="V103"/>
      <c r="W103"/>
      <c r="X103"/>
      <c r="Y103"/>
      <c r="Z103"/>
      <c r="AA103"/>
      <c r="AB103"/>
      <c r="AC103"/>
      <c r="AD103"/>
      <c r="AE103"/>
      <c r="AF103"/>
      <c r="AG103"/>
    </row>
    <row r="104" spans="2:33" ht="16.5">
      <c r="B104" s="35"/>
      <c r="C104" s="36"/>
      <c r="D104" s="36"/>
      <c r="E104" s="36"/>
      <c r="F104" s="36"/>
      <c r="G104"/>
      <c r="H104"/>
      <c r="I104"/>
      <c r="J104"/>
      <c r="K104"/>
      <c r="L104"/>
      <c r="M104"/>
      <c r="N104"/>
      <c r="O104"/>
      <c r="P104"/>
      <c r="Q104"/>
      <c r="R104"/>
      <c r="S104"/>
      <c r="T104"/>
      <c r="U104"/>
      <c r="V104"/>
      <c r="W104"/>
      <c r="X104"/>
      <c r="Y104"/>
      <c r="Z104"/>
      <c r="AA104"/>
      <c r="AB104"/>
      <c r="AC104"/>
      <c r="AD104"/>
      <c r="AE104"/>
      <c r="AF104"/>
      <c r="AG104"/>
    </row>
    <row r="105" spans="2:33" ht="16.5">
      <c r="B105" s="35"/>
      <c r="C105" s="36"/>
      <c r="D105" s="36"/>
      <c r="E105" s="36"/>
      <c r="F105" s="36"/>
      <c r="G105"/>
      <c r="H105"/>
      <c r="I105"/>
      <c r="J105"/>
      <c r="K105"/>
      <c r="L105"/>
      <c r="M105"/>
      <c r="N105"/>
      <c r="O105"/>
      <c r="P105"/>
      <c r="Q105"/>
      <c r="R105"/>
      <c r="S105"/>
      <c r="T105"/>
      <c r="U105"/>
      <c r="V105"/>
      <c r="W105"/>
      <c r="X105"/>
      <c r="Y105"/>
      <c r="Z105"/>
      <c r="AA105"/>
      <c r="AB105"/>
      <c r="AC105"/>
      <c r="AD105"/>
      <c r="AE105"/>
      <c r="AF105"/>
      <c r="AG105"/>
    </row>
    <row r="106" spans="2:33" ht="16.5">
      <c r="B106" s="35"/>
      <c r="C106" s="36"/>
      <c r="D106" s="36"/>
      <c r="E106" s="36"/>
      <c r="F106" s="36"/>
      <c r="G106"/>
      <c r="H106"/>
      <c r="I106"/>
      <c r="J106"/>
      <c r="K106"/>
      <c r="L106"/>
      <c r="M106"/>
      <c r="N106"/>
      <c r="O106"/>
      <c r="P106"/>
      <c r="Q106"/>
      <c r="R106"/>
      <c r="S106"/>
      <c r="T106"/>
      <c r="U106"/>
      <c r="V106"/>
      <c r="W106"/>
      <c r="X106"/>
      <c r="Y106"/>
      <c r="Z106"/>
      <c r="AA106"/>
      <c r="AB106"/>
      <c r="AC106"/>
      <c r="AD106"/>
      <c r="AE106"/>
      <c r="AF106"/>
      <c r="AG106"/>
    </row>
    <row r="107" spans="2:33" ht="16.5">
      <c r="B107" s="35"/>
      <c r="C107" s="36"/>
      <c r="D107" s="36"/>
      <c r="E107" s="36"/>
      <c r="F107" s="36"/>
      <c r="G107"/>
      <c r="H107"/>
      <c r="I107"/>
      <c r="J107"/>
      <c r="K107"/>
      <c r="L107"/>
      <c r="M107"/>
      <c r="N107"/>
      <c r="O107"/>
      <c r="P107"/>
      <c r="Q107"/>
      <c r="R107"/>
      <c r="S107"/>
      <c r="T107"/>
      <c r="U107"/>
      <c r="V107"/>
      <c r="W107"/>
      <c r="X107"/>
      <c r="Y107"/>
      <c r="Z107"/>
      <c r="AA107"/>
      <c r="AB107"/>
      <c r="AC107"/>
      <c r="AD107"/>
      <c r="AE107"/>
      <c r="AF107"/>
      <c r="AG107"/>
    </row>
    <row r="108" spans="2:33" ht="16.5">
      <c r="B108" s="35"/>
      <c r="C108" s="36"/>
      <c r="D108" s="36"/>
      <c r="E108" s="36"/>
      <c r="F108" s="36"/>
      <c r="G108"/>
      <c r="H108"/>
      <c r="I108"/>
      <c r="J108"/>
      <c r="K108"/>
      <c r="L108"/>
      <c r="M108"/>
      <c r="N108"/>
      <c r="O108"/>
      <c r="P108"/>
      <c r="Q108"/>
      <c r="R108"/>
      <c r="S108"/>
      <c r="T108"/>
      <c r="U108"/>
      <c r="V108"/>
      <c r="W108"/>
      <c r="X108"/>
      <c r="Y108"/>
      <c r="Z108"/>
      <c r="AA108"/>
      <c r="AB108"/>
      <c r="AC108"/>
      <c r="AD108"/>
      <c r="AE108"/>
      <c r="AF108"/>
      <c r="AG108"/>
    </row>
    <row r="109" spans="2:33" ht="16.5">
      <c r="B109" s="35"/>
      <c r="C109" s="36"/>
      <c r="D109" s="36"/>
      <c r="E109" s="36"/>
      <c r="F109" s="36"/>
      <c r="G109"/>
      <c r="H109"/>
      <c r="I109"/>
      <c r="J109"/>
      <c r="K109"/>
      <c r="L109"/>
      <c r="M109"/>
      <c r="N109"/>
      <c r="O109"/>
      <c r="P109"/>
      <c r="Q109"/>
      <c r="R109"/>
      <c r="S109"/>
      <c r="T109"/>
      <c r="U109"/>
      <c r="V109"/>
      <c r="W109"/>
      <c r="X109"/>
      <c r="Y109"/>
      <c r="Z109"/>
      <c r="AA109"/>
      <c r="AB109"/>
      <c r="AC109"/>
      <c r="AD109"/>
      <c r="AE109"/>
      <c r="AF109"/>
      <c r="AG109"/>
    </row>
    <row r="110" spans="2:33" ht="16.5">
      <c r="B110" s="35"/>
      <c r="C110" s="36"/>
      <c r="D110" s="36"/>
      <c r="E110" s="36"/>
      <c r="F110" s="36"/>
      <c r="G110"/>
      <c r="H110"/>
      <c r="I110"/>
      <c r="J110"/>
      <c r="K110"/>
      <c r="L110"/>
      <c r="M110"/>
      <c r="N110"/>
      <c r="O110"/>
      <c r="P110"/>
      <c r="Q110"/>
      <c r="R110"/>
      <c r="S110"/>
      <c r="T110"/>
      <c r="U110"/>
      <c r="V110"/>
      <c r="W110"/>
      <c r="X110"/>
      <c r="Y110"/>
      <c r="Z110"/>
      <c r="AA110"/>
      <c r="AB110"/>
      <c r="AC110"/>
      <c r="AD110"/>
      <c r="AE110"/>
      <c r="AF110"/>
      <c r="AG110"/>
    </row>
    <row r="111" spans="2:33" ht="16.5">
      <c r="B111" s="35"/>
      <c r="C111" s="36"/>
      <c r="D111" s="36"/>
      <c r="E111" s="36"/>
      <c r="F111" s="36"/>
      <c r="G111"/>
      <c r="H111"/>
      <c r="I111"/>
      <c r="J111"/>
      <c r="K111"/>
      <c r="L111"/>
      <c r="M111"/>
      <c r="N111"/>
      <c r="O111"/>
      <c r="P111"/>
      <c r="Q111"/>
      <c r="R111"/>
      <c r="S111"/>
      <c r="T111"/>
      <c r="U111"/>
      <c r="V111"/>
      <c r="W111"/>
      <c r="X111"/>
      <c r="Y111"/>
      <c r="Z111"/>
      <c r="AA111"/>
      <c r="AB111"/>
      <c r="AC111"/>
      <c r="AD111"/>
      <c r="AE111"/>
      <c r="AF111"/>
      <c r="AG111"/>
    </row>
    <row r="112" spans="2:33" ht="16.5">
      <c r="B112" s="35"/>
      <c r="C112" s="36"/>
      <c r="D112" s="36"/>
      <c r="E112" s="36"/>
      <c r="F112" s="36"/>
      <c r="G112"/>
      <c r="H112"/>
      <c r="I112"/>
      <c r="J112"/>
      <c r="K112"/>
      <c r="L112"/>
      <c r="M112"/>
      <c r="N112"/>
      <c r="O112"/>
      <c r="P112"/>
      <c r="Q112"/>
      <c r="R112"/>
      <c r="S112"/>
      <c r="T112"/>
      <c r="U112"/>
      <c r="V112"/>
      <c r="W112"/>
      <c r="X112"/>
      <c r="Y112"/>
      <c r="Z112"/>
      <c r="AA112"/>
      <c r="AB112"/>
      <c r="AC112"/>
      <c r="AD112"/>
      <c r="AE112"/>
      <c r="AF112"/>
      <c r="AG112"/>
    </row>
    <row r="113" spans="2:33" ht="16.5">
      <c r="B113" s="35"/>
      <c r="C113" s="36"/>
      <c r="D113" s="36"/>
      <c r="E113" s="36"/>
      <c r="F113" s="36"/>
      <c r="G113"/>
      <c r="H113"/>
      <c r="I113"/>
      <c r="J113"/>
      <c r="K113"/>
      <c r="L113"/>
      <c r="M113"/>
      <c r="N113"/>
      <c r="O113"/>
      <c r="P113"/>
      <c r="Q113"/>
      <c r="R113"/>
      <c r="S113"/>
      <c r="T113"/>
      <c r="U113"/>
      <c r="V113"/>
      <c r="W113"/>
      <c r="X113"/>
      <c r="Y113"/>
      <c r="Z113"/>
      <c r="AA113"/>
      <c r="AB113"/>
      <c r="AC113"/>
      <c r="AD113"/>
      <c r="AE113"/>
      <c r="AF113"/>
      <c r="AG113"/>
    </row>
    <row r="114" spans="2:33" ht="16.5">
      <c r="B114" s="35"/>
      <c r="C114" s="36"/>
      <c r="D114" s="36"/>
      <c r="E114" s="36"/>
      <c r="F114" s="36"/>
      <c r="G114"/>
      <c r="H114"/>
      <c r="I114"/>
      <c r="J114"/>
      <c r="K114"/>
      <c r="L114"/>
      <c r="M114"/>
      <c r="N114"/>
      <c r="O114"/>
      <c r="P114"/>
      <c r="Q114"/>
      <c r="R114"/>
      <c r="S114"/>
      <c r="T114"/>
      <c r="U114"/>
      <c r="V114"/>
      <c r="W114"/>
      <c r="X114"/>
      <c r="Y114"/>
      <c r="Z114"/>
      <c r="AA114"/>
      <c r="AB114"/>
      <c r="AC114"/>
      <c r="AD114"/>
      <c r="AE114"/>
      <c r="AF114"/>
      <c r="AG114"/>
    </row>
    <row r="115" spans="2:33" ht="16.5">
      <c r="B115" s="35"/>
      <c r="C115" s="36"/>
      <c r="D115" s="36"/>
      <c r="E115" s="36"/>
      <c r="F115" s="36"/>
      <c r="G115"/>
      <c r="H115"/>
      <c r="I115"/>
      <c r="J115"/>
      <c r="K115"/>
      <c r="L115"/>
      <c r="M115"/>
      <c r="N115"/>
      <c r="O115"/>
      <c r="P115"/>
      <c r="Q115"/>
      <c r="R115"/>
      <c r="S115"/>
      <c r="T115"/>
      <c r="U115"/>
      <c r="V115"/>
      <c r="W115"/>
      <c r="X115"/>
      <c r="Y115"/>
      <c r="Z115"/>
      <c r="AA115"/>
      <c r="AB115"/>
      <c r="AC115"/>
      <c r="AD115"/>
      <c r="AE115"/>
      <c r="AF115"/>
      <c r="AG115"/>
    </row>
    <row r="116" spans="2:33" ht="16.5">
      <c r="B116" s="35"/>
      <c r="C116" s="36"/>
      <c r="D116" s="36"/>
      <c r="E116" s="36"/>
      <c r="F116" s="36"/>
      <c r="G116"/>
      <c r="H116"/>
      <c r="I116"/>
      <c r="J116"/>
      <c r="K116"/>
      <c r="L116"/>
      <c r="M116"/>
      <c r="N116"/>
      <c r="O116"/>
      <c r="P116"/>
      <c r="Q116"/>
      <c r="R116"/>
      <c r="S116"/>
      <c r="T116"/>
      <c r="U116"/>
      <c r="V116"/>
      <c r="W116"/>
      <c r="X116"/>
      <c r="Y116"/>
      <c r="Z116"/>
      <c r="AA116"/>
      <c r="AB116"/>
      <c r="AC116"/>
      <c r="AD116"/>
      <c r="AE116"/>
      <c r="AF116"/>
      <c r="AG116"/>
    </row>
    <row r="117" spans="2:33" ht="16.5">
      <c r="B117" s="35"/>
      <c r="C117" s="36"/>
      <c r="D117" s="36"/>
      <c r="E117" s="36"/>
      <c r="F117" s="36"/>
      <c r="G117"/>
      <c r="H117"/>
      <c r="I117"/>
      <c r="J117"/>
      <c r="K117"/>
      <c r="L117"/>
      <c r="M117"/>
      <c r="N117"/>
      <c r="O117"/>
      <c r="P117"/>
      <c r="Q117"/>
      <c r="R117"/>
      <c r="S117"/>
      <c r="T117"/>
      <c r="U117"/>
      <c r="V117"/>
      <c r="W117"/>
      <c r="X117"/>
      <c r="Y117"/>
      <c r="Z117"/>
      <c r="AA117"/>
      <c r="AB117"/>
      <c r="AC117"/>
      <c r="AD117"/>
      <c r="AE117"/>
      <c r="AF117"/>
      <c r="AG117"/>
    </row>
    <row r="118" spans="2:33" ht="16.5">
      <c r="B118" s="35"/>
      <c r="C118" s="36"/>
      <c r="D118" s="36"/>
      <c r="E118" s="36"/>
      <c r="F118" s="36"/>
      <c r="G118"/>
      <c r="H118"/>
      <c r="I118"/>
      <c r="J118"/>
      <c r="K118"/>
      <c r="L118"/>
      <c r="M118"/>
      <c r="N118"/>
      <c r="O118"/>
      <c r="P118"/>
      <c r="Q118"/>
      <c r="R118"/>
      <c r="S118"/>
      <c r="T118"/>
      <c r="U118"/>
      <c r="V118"/>
      <c r="W118"/>
      <c r="X118"/>
      <c r="Y118"/>
      <c r="Z118"/>
      <c r="AA118"/>
      <c r="AB118"/>
      <c r="AC118"/>
      <c r="AD118"/>
      <c r="AE118"/>
      <c r="AF118"/>
      <c r="AG118"/>
    </row>
    <row r="119" spans="2:33" ht="16.5">
      <c r="B119" s="35"/>
      <c r="C119" s="36"/>
      <c r="D119" s="36"/>
      <c r="E119" s="36"/>
      <c r="F119" s="36"/>
      <c r="G119"/>
      <c r="H119"/>
      <c r="I119"/>
      <c r="J119"/>
      <c r="K119"/>
      <c r="L119"/>
      <c r="M119"/>
      <c r="N119"/>
      <c r="O119"/>
      <c r="P119"/>
      <c r="Q119"/>
      <c r="R119"/>
      <c r="S119"/>
      <c r="T119"/>
      <c r="U119"/>
      <c r="V119"/>
      <c r="W119"/>
      <c r="X119"/>
      <c r="Y119"/>
      <c r="Z119"/>
      <c r="AA119"/>
      <c r="AB119"/>
      <c r="AC119"/>
      <c r="AD119"/>
      <c r="AE119"/>
      <c r="AF119"/>
      <c r="AG119"/>
    </row>
    <row r="120" spans="2:33" ht="16.5">
      <c r="B120" s="35"/>
      <c r="C120" s="36"/>
      <c r="D120" s="36"/>
      <c r="E120" s="36"/>
      <c r="F120" s="36"/>
      <c r="G120"/>
      <c r="H120"/>
      <c r="I120"/>
      <c r="J120"/>
      <c r="K120"/>
      <c r="L120"/>
      <c r="M120"/>
      <c r="N120"/>
      <c r="O120"/>
      <c r="P120"/>
      <c r="Q120"/>
      <c r="R120"/>
      <c r="S120"/>
      <c r="T120"/>
      <c r="U120"/>
      <c r="V120"/>
      <c r="W120"/>
      <c r="X120"/>
      <c r="Y120"/>
      <c r="Z120"/>
      <c r="AA120"/>
      <c r="AB120"/>
      <c r="AC120"/>
      <c r="AD120"/>
      <c r="AE120"/>
      <c r="AF120"/>
      <c r="AG120"/>
    </row>
    <row r="121" spans="2:33" ht="16.5">
      <c r="B121" s="35"/>
      <c r="C121" s="36"/>
      <c r="D121" s="36"/>
      <c r="E121" s="36"/>
      <c r="F121" s="36"/>
      <c r="G121"/>
      <c r="H121"/>
      <c r="I121"/>
      <c r="J121"/>
      <c r="K121"/>
      <c r="L121"/>
      <c r="M121"/>
      <c r="N121"/>
      <c r="O121"/>
      <c r="P121"/>
      <c r="Q121"/>
      <c r="R121"/>
      <c r="S121"/>
      <c r="T121"/>
      <c r="U121"/>
      <c r="V121"/>
      <c r="W121"/>
      <c r="X121"/>
      <c r="Y121"/>
      <c r="Z121"/>
      <c r="AA121"/>
      <c r="AB121"/>
      <c r="AC121"/>
      <c r="AD121"/>
      <c r="AE121"/>
      <c r="AF121"/>
      <c r="AG121"/>
    </row>
    <row r="122" spans="2:33" ht="16.5">
      <c r="B122" s="35"/>
      <c r="C122" s="36"/>
      <c r="D122" s="36"/>
      <c r="E122" s="36"/>
      <c r="F122" s="36"/>
      <c r="G122"/>
      <c r="H122"/>
      <c r="I122"/>
      <c r="J122"/>
      <c r="K122"/>
      <c r="L122"/>
      <c r="M122"/>
      <c r="N122"/>
      <c r="O122"/>
      <c r="P122"/>
      <c r="Q122"/>
      <c r="R122"/>
      <c r="S122"/>
      <c r="T122"/>
      <c r="U122"/>
      <c r="V122"/>
      <c r="W122"/>
      <c r="X122"/>
      <c r="Y122"/>
      <c r="Z122"/>
      <c r="AA122"/>
      <c r="AB122"/>
      <c r="AC122"/>
      <c r="AD122"/>
      <c r="AE122"/>
      <c r="AF122"/>
      <c r="AG122"/>
    </row>
    <row r="123" spans="2:33" ht="16.5">
      <c r="B123" s="35"/>
      <c r="C123" s="36"/>
      <c r="D123" s="36"/>
      <c r="E123" s="36"/>
      <c r="F123" s="36"/>
      <c r="G123"/>
      <c r="H123"/>
      <c r="I123"/>
      <c r="J123"/>
      <c r="K123"/>
      <c r="L123"/>
      <c r="M123"/>
      <c r="N123"/>
      <c r="O123"/>
      <c r="P123"/>
      <c r="Q123"/>
      <c r="R123"/>
      <c r="S123"/>
      <c r="T123"/>
      <c r="U123"/>
      <c r="V123"/>
      <c r="W123"/>
      <c r="X123"/>
      <c r="Y123"/>
      <c r="Z123"/>
      <c r="AA123"/>
      <c r="AB123"/>
      <c r="AC123"/>
      <c r="AD123"/>
      <c r="AE123"/>
      <c r="AF123"/>
      <c r="AG123"/>
    </row>
    <row r="124" spans="2:33" ht="16.5">
      <c r="B124" s="35"/>
      <c r="C124" s="36"/>
      <c r="D124" s="36"/>
      <c r="E124" s="36"/>
      <c r="F124" s="36"/>
      <c r="G124"/>
      <c r="H124"/>
      <c r="I124"/>
      <c r="J124"/>
      <c r="K124"/>
      <c r="L124"/>
      <c r="M124"/>
      <c r="N124"/>
      <c r="O124"/>
      <c r="P124"/>
      <c r="Q124"/>
      <c r="R124"/>
      <c r="S124"/>
      <c r="T124"/>
      <c r="U124"/>
      <c r="V124"/>
      <c r="W124"/>
      <c r="X124"/>
      <c r="Y124"/>
      <c r="Z124"/>
      <c r="AA124"/>
      <c r="AB124"/>
      <c r="AC124"/>
      <c r="AD124"/>
      <c r="AE124"/>
      <c r="AF124"/>
      <c r="AG124"/>
    </row>
    <row r="125" spans="2:33" ht="16.5">
      <c r="B125" s="35"/>
      <c r="C125" s="36"/>
      <c r="D125" s="36"/>
      <c r="E125" s="36"/>
      <c r="F125" s="36"/>
      <c r="G125"/>
      <c r="H125"/>
      <c r="I125"/>
      <c r="J125"/>
      <c r="K125"/>
      <c r="L125"/>
      <c r="M125"/>
      <c r="N125"/>
      <c r="O125"/>
      <c r="P125"/>
      <c r="Q125"/>
      <c r="R125"/>
      <c r="S125"/>
      <c r="T125"/>
      <c r="U125"/>
      <c r="V125"/>
      <c r="W125"/>
      <c r="X125"/>
      <c r="Y125"/>
      <c r="Z125"/>
      <c r="AA125"/>
      <c r="AB125"/>
      <c r="AC125"/>
      <c r="AD125"/>
      <c r="AE125"/>
      <c r="AF125"/>
      <c r="AG125"/>
    </row>
    <row r="126" spans="2:33" ht="16.5">
      <c r="B126" s="35"/>
      <c r="C126" s="36"/>
      <c r="D126" s="36"/>
      <c r="E126" s="36"/>
      <c r="F126" s="36"/>
      <c r="G126"/>
      <c r="H126"/>
      <c r="I126"/>
      <c r="J126"/>
      <c r="K126"/>
      <c r="L126"/>
      <c r="M126"/>
      <c r="N126"/>
      <c r="O126"/>
      <c r="P126"/>
      <c r="Q126"/>
      <c r="R126"/>
      <c r="S126"/>
      <c r="T126"/>
      <c r="U126"/>
      <c r="V126"/>
      <c r="W126"/>
      <c r="X126"/>
      <c r="Y126"/>
      <c r="Z126"/>
      <c r="AA126"/>
      <c r="AB126"/>
      <c r="AC126"/>
      <c r="AD126"/>
      <c r="AE126"/>
      <c r="AF126"/>
      <c r="AG126"/>
    </row>
    <row r="127" spans="2:33" ht="16.5">
      <c r="B127" s="35"/>
      <c r="C127" s="36"/>
      <c r="D127" s="36"/>
      <c r="E127" s="36"/>
      <c r="F127" s="36"/>
      <c r="G127"/>
      <c r="H127"/>
      <c r="I127"/>
      <c r="J127"/>
      <c r="K127"/>
      <c r="L127"/>
      <c r="M127"/>
      <c r="N127"/>
      <c r="O127"/>
      <c r="P127"/>
      <c r="Q127"/>
      <c r="R127"/>
      <c r="S127"/>
      <c r="T127"/>
      <c r="U127"/>
      <c r="V127"/>
      <c r="W127"/>
      <c r="X127"/>
      <c r="Y127"/>
      <c r="Z127"/>
      <c r="AA127"/>
      <c r="AB127"/>
      <c r="AC127"/>
      <c r="AD127"/>
      <c r="AE127"/>
      <c r="AF127"/>
      <c r="AG127"/>
    </row>
    <row r="128" spans="2:33" ht="16.5">
      <c r="B128" s="35"/>
      <c r="C128" s="36"/>
      <c r="D128" s="36"/>
      <c r="E128" s="36"/>
      <c r="F128" s="36"/>
      <c r="G128"/>
      <c r="H128"/>
      <c r="I128"/>
      <c r="J128"/>
      <c r="K128"/>
      <c r="L128"/>
      <c r="M128"/>
      <c r="N128"/>
      <c r="O128"/>
      <c r="P128"/>
      <c r="Q128"/>
      <c r="R128"/>
      <c r="S128"/>
      <c r="T128"/>
      <c r="U128"/>
      <c r="V128"/>
      <c r="W128"/>
      <c r="X128"/>
      <c r="Y128"/>
      <c r="Z128"/>
      <c r="AA128"/>
      <c r="AB128"/>
      <c r="AC128"/>
      <c r="AD128"/>
      <c r="AE128"/>
      <c r="AF128"/>
      <c r="AG128"/>
    </row>
    <row r="129" spans="2:33" ht="16.5">
      <c r="B129" s="35"/>
      <c r="C129" s="36"/>
      <c r="D129" s="36"/>
      <c r="E129" s="36"/>
      <c r="F129" s="36"/>
      <c r="G129"/>
      <c r="H129"/>
      <c r="I129"/>
      <c r="J129"/>
      <c r="K129"/>
      <c r="L129"/>
      <c r="M129"/>
      <c r="N129"/>
      <c r="O129"/>
      <c r="P129"/>
      <c r="Q129"/>
      <c r="R129"/>
      <c r="S129"/>
      <c r="T129"/>
      <c r="U129"/>
      <c r="V129"/>
      <c r="W129"/>
      <c r="X129"/>
      <c r="Y129"/>
      <c r="Z129"/>
      <c r="AA129"/>
      <c r="AB129"/>
      <c r="AC129"/>
      <c r="AD129"/>
      <c r="AE129"/>
      <c r="AF129"/>
      <c r="AG129"/>
    </row>
    <row r="130" spans="2:33" ht="16.5">
      <c r="B130" s="35"/>
      <c r="C130" s="36"/>
      <c r="D130" s="36"/>
      <c r="E130" s="36"/>
      <c r="F130" s="36"/>
      <c r="G130"/>
      <c r="H130"/>
      <c r="I130"/>
      <c r="J130"/>
      <c r="K130"/>
      <c r="L130"/>
      <c r="M130"/>
      <c r="N130"/>
      <c r="O130"/>
      <c r="P130"/>
      <c r="Q130"/>
      <c r="R130"/>
      <c r="S130"/>
      <c r="T130"/>
      <c r="U130"/>
      <c r="V130"/>
      <c r="W130"/>
      <c r="X130"/>
      <c r="Y130"/>
      <c r="Z130"/>
      <c r="AA130"/>
      <c r="AB130"/>
      <c r="AC130"/>
      <c r="AD130"/>
      <c r="AE130"/>
      <c r="AF130"/>
      <c r="AG130"/>
    </row>
    <row r="131" spans="2:33" ht="16.5">
      <c r="B131" s="35"/>
      <c r="C131" s="36"/>
      <c r="D131" s="36"/>
      <c r="E131" s="36"/>
      <c r="F131" s="36"/>
      <c r="G131"/>
      <c r="H131"/>
      <c r="I131"/>
      <c r="J131"/>
      <c r="K131"/>
      <c r="L131"/>
      <c r="M131"/>
      <c r="N131"/>
      <c r="O131"/>
      <c r="P131"/>
      <c r="Q131"/>
      <c r="R131"/>
      <c r="S131"/>
      <c r="T131"/>
      <c r="U131"/>
      <c r="V131"/>
      <c r="W131"/>
      <c r="X131"/>
      <c r="Y131"/>
      <c r="Z131"/>
      <c r="AA131"/>
      <c r="AB131"/>
      <c r="AC131"/>
      <c r="AD131"/>
      <c r="AE131"/>
      <c r="AF131"/>
      <c r="AG131"/>
    </row>
    <row r="132" spans="2:33" ht="16.5">
      <c r="B132" s="35"/>
      <c r="C132" s="36"/>
      <c r="D132" s="36"/>
      <c r="E132" s="36"/>
      <c r="F132" s="36"/>
      <c r="G132"/>
      <c r="H132"/>
      <c r="I132"/>
      <c r="J132"/>
      <c r="K132"/>
      <c r="L132"/>
      <c r="M132"/>
      <c r="N132"/>
      <c r="O132"/>
      <c r="P132"/>
      <c r="Q132"/>
      <c r="R132"/>
      <c r="S132"/>
      <c r="T132"/>
      <c r="U132"/>
      <c r="V132"/>
      <c r="W132"/>
      <c r="X132"/>
      <c r="Y132"/>
      <c r="Z132"/>
      <c r="AA132"/>
      <c r="AB132"/>
      <c r="AC132"/>
      <c r="AD132"/>
      <c r="AE132"/>
      <c r="AF132"/>
      <c r="AG132"/>
    </row>
    <row r="133" spans="2:33" ht="16.5">
      <c r="B133" s="35"/>
      <c r="C133" s="36"/>
      <c r="D133" s="36"/>
      <c r="E133" s="36"/>
      <c r="F133" s="36"/>
      <c r="G133"/>
      <c r="H133"/>
      <c r="I133"/>
      <c r="J133"/>
      <c r="K133"/>
      <c r="L133"/>
      <c r="M133"/>
      <c r="N133"/>
      <c r="O133"/>
      <c r="P133"/>
      <c r="Q133"/>
      <c r="R133"/>
      <c r="S133"/>
      <c r="T133"/>
      <c r="U133"/>
      <c r="V133"/>
      <c r="W133"/>
      <c r="X133"/>
      <c r="Y133"/>
      <c r="Z133"/>
      <c r="AA133"/>
      <c r="AB133"/>
      <c r="AC133"/>
      <c r="AD133"/>
      <c r="AE133"/>
      <c r="AF133"/>
      <c r="AG133"/>
    </row>
    <row r="134" spans="2:33" ht="16.5">
      <c r="B134" s="35"/>
      <c r="C134" s="36"/>
      <c r="D134" s="36"/>
      <c r="E134" s="36"/>
      <c r="F134" s="36"/>
      <c r="G134"/>
      <c r="H134"/>
      <c r="I134"/>
      <c r="J134"/>
      <c r="K134"/>
      <c r="L134"/>
      <c r="M134"/>
      <c r="N134"/>
      <c r="O134"/>
      <c r="P134"/>
      <c r="Q134"/>
      <c r="R134"/>
      <c r="S134"/>
      <c r="T134"/>
      <c r="U134"/>
      <c r="V134"/>
      <c r="W134"/>
      <c r="X134"/>
      <c r="Y134"/>
      <c r="Z134"/>
      <c r="AA134"/>
      <c r="AB134"/>
      <c r="AC134"/>
      <c r="AD134"/>
      <c r="AE134"/>
      <c r="AF134"/>
      <c r="AG134"/>
    </row>
    <row r="135" spans="2:33" ht="16.5">
      <c r="B135" s="35"/>
      <c r="C135" s="36"/>
      <c r="D135" s="36"/>
      <c r="E135" s="36"/>
      <c r="F135" s="36"/>
      <c r="G135"/>
      <c r="H135"/>
      <c r="I135"/>
      <c r="J135"/>
      <c r="K135"/>
      <c r="L135"/>
      <c r="M135"/>
      <c r="N135"/>
      <c r="O135"/>
      <c r="P135"/>
      <c r="Q135"/>
      <c r="R135"/>
      <c r="S135"/>
      <c r="T135"/>
      <c r="U135"/>
      <c r="V135"/>
      <c r="W135"/>
      <c r="X135"/>
      <c r="Y135"/>
      <c r="Z135"/>
      <c r="AA135"/>
      <c r="AB135"/>
      <c r="AC135"/>
      <c r="AD135"/>
      <c r="AE135"/>
      <c r="AF135"/>
      <c r="AG135"/>
    </row>
    <row r="136" spans="2:33" ht="16.5">
      <c r="B136" s="35"/>
      <c r="C136" s="36"/>
      <c r="D136" s="36"/>
      <c r="E136" s="36"/>
      <c r="F136" s="36"/>
      <c r="G136"/>
      <c r="H136"/>
      <c r="I136"/>
      <c r="J136"/>
      <c r="K136"/>
      <c r="L136"/>
      <c r="M136"/>
      <c r="N136"/>
      <c r="O136"/>
      <c r="P136"/>
      <c r="Q136"/>
      <c r="R136"/>
      <c r="S136"/>
      <c r="T136"/>
      <c r="U136"/>
      <c r="V136"/>
      <c r="W136"/>
      <c r="X136"/>
      <c r="Y136"/>
      <c r="Z136"/>
      <c r="AA136"/>
      <c r="AB136"/>
      <c r="AC136"/>
      <c r="AD136"/>
      <c r="AE136"/>
      <c r="AF136"/>
      <c r="AG136"/>
    </row>
    <row r="137" spans="2:33" ht="16.5">
      <c r="B137" s="35"/>
      <c r="C137" s="36"/>
      <c r="D137" s="36"/>
      <c r="E137" s="36"/>
      <c r="F137" s="36"/>
      <c r="G137"/>
      <c r="H137"/>
      <c r="I137"/>
      <c r="J137"/>
      <c r="K137"/>
      <c r="L137"/>
      <c r="M137"/>
      <c r="N137"/>
      <c r="O137"/>
      <c r="P137"/>
      <c r="Q137"/>
      <c r="R137"/>
      <c r="S137"/>
      <c r="T137"/>
      <c r="U137"/>
      <c r="V137"/>
      <c r="W137"/>
      <c r="X137"/>
      <c r="Y137"/>
      <c r="Z137"/>
      <c r="AA137"/>
      <c r="AB137"/>
      <c r="AC137"/>
      <c r="AD137"/>
      <c r="AE137"/>
      <c r="AF137"/>
      <c r="AG137"/>
    </row>
    <row r="138" spans="2:33" ht="16.5">
      <c r="B138" s="35"/>
      <c r="C138" s="36"/>
      <c r="D138" s="36"/>
      <c r="E138" s="36"/>
      <c r="F138" s="36"/>
      <c r="G138"/>
      <c r="H138"/>
      <c r="I138"/>
      <c r="J138"/>
      <c r="K138"/>
      <c r="L138"/>
      <c r="M138"/>
      <c r="N138"/>
      <c r="O138"/>
      <c r="P138"/>
      <c r="Q138"/>
      <c r="R138"/>
      <c r="S138"/>
      <c r="T138"/>
      <c r="U138"/>
      <c r="V138"/>
      <c r="W138"/>
      <c r="X138"/>
      <c r="Y138"/>
      <c r="Z138"/>
      <c r="AA138"/>
      <c r="AB138"/>
      <c r="AC138"/>
      <c r="AD138"/>
      <c r="AE138"/>
      <c r="AF138"/>
      <c r="AG138"/>
    </row>
    <row r="139" spans="2:33" ht="16.5">
      <c r="B139" s="35"/>
      <c r="C139" s="36"/>
      <c r="D139" s="36"/>
      <c r="E139" s="36"/>
      <c r="F139" s="36"/>
      <c r="G139"/>
      <c r="H139"/>
      <c r="I139"/>
      <c r="J139"/>
      <c r="K139"/>
      <c r="L139"/>
      <c r="M139"/>
      <c r="N139"/>
      <c r="O139"/>
      <c r="P139"/>
      <c r="Q139"/>
      <c r="R139"/>
      <c r="S139"/>
      <c r="T139"/>
      <c r="U139"/>
      <c r="V139"/>
      <c r="W139"/>
      <c r="X139"/>
      <c r="Y139"/>
      <c r="Z139"/>
      <c r="AA139"/>
      <c r="AB139"/>
      <c r="AC139"/>
      <c r="AD139"/>
      <c r="AE139"/>
      <c r="AF139"/>
      <c r="AG139"/>
    </row>
    <row r="140" spans="2:33" ht="16.5">
      <c r="B140" s="35"/>
      <c r="C140" s="36"/>
      <c r="D140" s="36"/>
      <c r="E140" s="36"/>
      <c r="F140" s="36"/>
      <c r="G140"/>
      <c r="H140"/>
      <c r="I140"/>
      <c r="J140"/>
      <c r="K140"/>
      <c r="L140"/>
      <c r="M140"/>
      <c r="N140"/>
      <c r="O140"/>
      <c r="P140"/>
      <c r="Q140"/>
      <c r="R140"/>
      <c r="S140"/>
      <c r="T140"/>
      <c r="U140"/>
      <c r="V140"/>
      <c r="W140"/>
      <c r="X140"/>
      <c r="Y140"/>
      <c r="Z140"/>
      <c r="AA140"/>
      <c r="AB140"/>
      <c r="AC140"/>
      <c r="AD140"/>
      <c r="AE140"/>
      <c r="AF140"/>
      <c r="AG140"/>
    </row>
    <row r="141" spans="2:33" ht="16.5">
      <c r="B141" s="35"/>
      <c r="C141" s="36"/>
      <c r="D141" s="36"/>
      <c r="E141" s="36"/>
      <c r="F141" s="36"/>
      <c r="G141"/>
      <c r="H141"/>
      <c r="I141"/>
      <c r="J141"/>
      <c r="K141"/>
      <c r="L141"/>
      <c r="M141"/>
      <c r="N141"/>
      <c r="O141"/>
      <c r="P141"/>
      <c r="Q141"/>
      <c r="R141"/>
      <c r="S141"/>
      <c r="T141"/>
      <c r="U141"/>
      <c r="V141"/>
      <c r="W141"/>
      <c r="X141"/>
      <c r="Y141"/>
      <c r="Z141"/>
      <c r="AA141"/>
      <c r="AB141"/>
      <c r="AC141"/>
      <c r="AD141"/>
      <c r="AE141"/>
      <c r="AF141"/>
      <c r="AG141"/>
    </row>
    <row r="142" spans="2:33" ht="16.5">
      <c r="B142" s="35"/>
      <c r="C142" s="36"/>
      <c r="D142" s="36"/>
      <c r="E142" s="36"/>
      <c r="F142" s="36"/>
      <c r="G142"/>
      <c r="H142"/>
      <c r="I142"/>
      <c r="J142"/>
      <c r="K142"/>
      <c r="L142"/>
      <c r="M142"/>
      <c r="N142"/>
      <c r="O142"/>
      <c r="P142"/>
      <c r="Q142"/>
      <c r="R142"/>
      <c r="S142"/>
      <c r="T142"/>
      <c r="U142"/>
      <c r="V142"/>
      <c r="W142"/>
      <c r="X142"/>
      <c r="Y142"/>
      <c r="Z142"/>
      <c r="AA142"/>
      <c r="AB142"/>
      <c r="AC142"/>
      <c r="AD142"/>
      <c r="AE142"/>
      <c r="AF142"/>
      <c r="AG142"/>
    </row>
    <row r="143" spans="2:33" ht="16.5">
      <c r="B143" s="35"/>
      <c r="C143" s="36"/>
      <c r="D143" s="36"/>
      <c r="E143" s="36"/>
      <c r="F143" s="36"/>
      <c r="G143"/>
      <c r="H143"/>
      <c r="I143"/>
      <c r="J143"/>
      <c r="K143"/>
      <c r="L143"/>
      <c r="M143"/>
      <c r="N143"/>
      <c r="O143"/>
      <c r="P143"/>
      <c r="Q143"/>
      <c r="R143"/>
      <c r="S143"/>
      <c r="T143"/>
      <c r="U143"/>
      <c r="V143"/>
      <c r="W143"/>
      <c r="X143"/>
      <c r="Y143"/>
      <c r="Z143"/>
      <c r="AA143"/>
      <c r="AB143"/>
      <c r="AC143"/>
      <c r="AD143"/>
      <c r="AE143"/>
      <c r="AF143"/>
      <c r="AG143"/>
    </row>
    <row r="144" spans="2:33" ht="16.5">
      <c r="B144" s="35"/>
      <c r="C144" s="36"/>
      <c r="D144" s="36"/>
      <c r="E144" s="36"/>
      <c r="F144" s="36"/>
      <c r="G144"/>
      <c r="H144"/>
      <c r="I144"/>
      <c r="J144"/>
      <c r="K144"/>
      <c r="L144"/>
      <c r="M144"/>
      <c r="N144"/>
      <c r="O144"/>
      <c r="P144"/>
      <c r="Q144"/>
      <c r="R144"/>
      <c r="S144"/>
      <c r="T144"/>
      <c r="U144"/>
      <c r="V144"/>
      <c r="W144"/>
      <c r="X144"/>
      <c r="Y144"/>
      <c r="Z144"/>
      <c r="AA144"/>
      <c r="AB144"/>
      <c r="AC144"/>
      <c r="AD144"/>
      <c r="AE144"/>
      <c r="AF144"/>
      <c r="AG144"/>
    </row>
    <row r="145" spans="2:33" ht="16.5">
      <c r="B145" s="35"/>
      <c r="C145" s="36"/>
      <c r="D145" s="36"/>
      <c r="E145" s="36"/>
      <c r="F145" s="36"/>
      <c r="G145"/>
      <c r="H145"/>
      <c r="I145"/>
      <c r="J145"/>
      <c r="K145"/>
      <c r="L145"/>
      <c r="M145"/>
      <c r="N145"/>
      <c r="O145"/>
      <c r="P145"/>
      <c r="Q145"/>
      <c r="R145"/>
      <c r="S145"/>
      <c r="T145"/>
      <c r="U145"/>
      <c r="V145"/>
      <c r="W145"/>
      <c r="X145"/>
      <c r="Y145"/>
      <c r="Z145"/>
      <c r="AA145"/>
      <c r="AB145"/>
      <c r="AC145"/>
      <c r="AD145"/>
      <c r="AE145"/>
      <c r="AF145"/>
      <c r="AG145"/>
    </row>
    <row r="146" spans="2:33" ht="16.5">
      <c r="B146" s="35"/>
      <c r="C146" s="36"/>
      <c r="D146" s="36"/>
      <c r="E146" s="36"/>
      <c r="F146" s="36"/>
      <c r="G146"/>
      <c r="H146"/>
      <c r="I146"/>
      <c r="J146"/>
      <c r="K146"/>
      <c r="L146"/>
      <c r="M146"/>
      <c r="N146"/>
      <c r="O146"/>
      <c r="P146"/>
      <c r="Q146"/>
      <c r="R146"/>
      <c r="S146"/>
      <c r="T146"/>
      <c r="U146"/>
      <c r="V146"/>
      <c r="W146"/>
      <c r="X146"/>
      <c r="Y146"/>
      <c r="Z146"/>
      <c r="AA146"/>
      <c r="AB146"/>
      <c r="AC146"/>
      <c r="AD146"/>
      <c r="AE146"/>
      <c r="AF146"/>
      <c r="AG146"/>
    </row>
    <row r="147" spans="2:33" ht="16.5">
      <c r="B147" s="35"/>
      <c r="C147" s="36"/>
      <c r="D147" s="36"/>
      <c r="E147" s="36"/>
      <c r="F147" s="36"/>
      <c r="G147"/>
      <c r="H147"/>
      <c r="I147"/>
      <c r="J147"/>
      <c r="K147"/>
      <c r="L147"/>
      <c r="M147"/>
      <c r="N147"/>
      <c r="O147"/>
      <c r="P147"/>
      <c r="Q147"/>
      <c r="R147"/>
      <c r="S147"/>
      <c r="T147"/>
      <c r="U147"/>
      <c r="V147"/>
      <c r="W147"/>
      <c r="X147"/>
      <c r="Y147"/>
      <c r="Z147"/>
      <c r="AA147"/>
      <c r="AB147"/>
      <c r="AC147"/>
      <c r="AD147"/>
      <c r="AE147"/>
      <c r="AF147"/>
      <c r="AG147"/>
    </row>
    <row r="148" spans="2:33" ht="16.5">
      <c r="B148" s="35"/>
      <c r="C148" s="36"/>
      <c r="D148" s="36"/>
      <c r="E148" s="36"/>
      <c r="F148" s="36"/>
      <c r="G148"/>
      <c r="H148"/>
      <c r="I148"/>
      <c r="J148"/>
      <c r="K148"/>
      <c r="L148"/>
      <c r="M148"/>
      <c r="N148"/>
      <c r="O148"/>
      <c r="P148"/>
      <c r="Q148"/>
      <c r="R148"/>
      <c r="S148"/>
      <c r="T148"/>
      <c r="U148"/>
      <c r="V148"/>
      <c r="W148"/>
      <c r="X148"/>
      <c r="Y148"/>
      <c r="Z148"/>
      <c r="AA148"/>
      <c r="AB148"/>
      <c r="AC148"/>
      <c r="AD148"/>
      <c r="AE148"/>
      <c r="AF148"/>
      <c r="AG148"/>
    </row>
    <row r="149" spans="2:33" ht="16.5">
      <c r="B149" s="35"/>
      <c r="C149" s="36"/>
      <c r="D149" s="36"/>
      <c r="E149" s="36"/>
      <c r="F149" s="36"/>
      <c r="G149"/>
      <c r="H149"/>
      <c r="I149"/>
      <c r="J149"/>
      <c r="K149"/>
      <c r="L149"/>
      <c r="M149"/>
      <c r="N149"/>
      <c r="O149"/>
      <c r="P149"/>
      <c r="Q149"/>
      <c r="R149"/>
      <c r="S149"/>
      <c r="T149"/>
      <c r="U149"/>
      <c r="V149"/>
      <c r="W149"/>
      <c r="X149"/>
      <c r="Y149"/>
      <c r="Z149"/>
      <c r="AA149"/>
      <c r="AB149"/>
      <c r="AC149"/>
      <c r="AD149"/>
      <c r="AE149"/>
      <c r="AF149"/>
      <c r="AG149"/>
    </row>
  </sheetData>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7" tint="0.59999389629810485"/>
  </sheetPr>
  <dimension ref="A1:BH211"/>
  <sheetViews>
    <sheetView topLeftCell="A91" zoomScale="90" zoomScaleNormal="90" workbookViewId="0">
      <selection activeCell="C109" sqref="C109"/>
    </sheetView>
  </sheetViews>
  <sheetFormatPr defaultColWidth="9.140625" defaultRowHeight="15"/>
  <cols>
    <col min="1" max="1" width="4.85546875" style="4" customWidth="1"/>
    <col min="2" max="2" width="28" style="4" bestFit="1" customWidth="1"/>
    <col min="3" max="3" width="21.42578125" style="4" bestFit="1" customWidth="1"/>
    <col min="4" max="22" width="12" style="4" bestFit="1" customWidth="1"/>
    <col min="23" max="26" width="12" bestFit="1" customWidth="1"/>
    <col min="27" max="31" width="12.140625" style="4" bestFit="1" customWidth="1"/>
    <col min="32" max="32" width="11.5703125" style="4" bestFit="1" customWidth="1"/>
    <col min="33" max="44" width="12.140625" style="4" bestFit="1" customWidth="1"/>
    <col min="45" max="16384" width="9.140625" style="4"/>
  </cols>
  <sheetData>
    <row r="1" spans="1:60">
      <c r="A1" s="28"/>
      <c r="B1" s="31"/>
      <c r="C1" s="28"/>
      <c r="D1" s="28"/>
      <c r="E1" s="28"/>
      <c r="F1" s="28"/>
      <c r="G1" s="28"/>
      <c r="H1" s="28"/>
      <c r="I1" s="28"/>
      <c r="J1" s="28"/>
      <c r="K1" s="28"/>
      <c r="L1" s="28"/>
      <c r="M1" s="28"/>
      <c r="N1" s="28"/>
      <c r="O1" s="28"/>
      <c r="P1" s="28"/>
      <c r="Q1" s="28"/>
      <c r="R1" s="28"/>
      <c r="S1" s="28"/>
      <c r="T1" s="28"/>
      <c r="U1" s="28"/>
      <c r="V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row>
    <row r="2" spans="1:60" ht="16.5">
      <c r="A2" s="28"/>
      <c r="B2" s="142" t="s">
        <v>9</v>
      </c>
      <c r="C2" s="141"/>
      <c r="D2" s="141"/>
      <c r="E2" s="141"/>
      <c r="F2" s="141"/>
      <c r="G2" s="141"/>
      <c r="H2" s="141"/>
      <c r="I2" s="141"/>
      <c r="J2" s="141"/>
      <c r="K2" s="141"/>
      <c r="L2" s="141"/>
      <c r="M2" s="141"/>
      <c r="N2" s="141"/>
      <c r="O2" s="141"/>
      <c r="P2" s="141"/>
      <c r="Q2" s="141"/>
      <c r="R2" s="141"/>
      <c r="S2" s="141"/>
      <c r="T2" s="141"/>
      <c r="U2" s="141"/>
      <c r="V2" s="141"/>
      <c r="W2" s="141"/>
      <c r="X2" s="141"/>
      <c r="Y2" s="141"/>
      <c r="Z2" s="141"/>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row>
    <row r="3" spans="1:60" ht="16.5">
      <c r="A3" s="28"/>
      <c r="B3" s="53"/>
      <c r="C3" s="68">
        <f>C77</f>
        <v>2024</v>
      </c>
      <c r="D3" s="68">
        <f t="shared" ref="D3:U3" si="0">D77</f>
        <v>2025</v>
      </c>
      <c r="E3" s="68">
        <f t="shared" si="0"/>
        <v>2026</v>
      </c>
      <c r="F3" s="68">
        <f t="shared" si="0"/>
        <v>2027</v>
      </c>
      <c r="G3" s="68">
        <f t="shared" si="0"/>
        <v>2028</v>
      </c>
      <c r="H3" s="68">
        <f t="shared" si="0"/>
        <v>2029</v>
      </c>
      <c r="I3" s="68">
        <f t="shared" si="0"/>
        <v>2030</v>
      </c>
      <c r="J3" s="68">
        <f t="shared" si="0"/>
        <v>2031</v>
      </c>
      <c r="K3" s="68">
        <f t="shared" si="0"/>
        <v>2032</v>
      </c>
      <c r="L3" s="68">
        <f t="shared" si="0"/>
        <v>2033</v>
      </c>
      <c r="M3" s="68">
        <f t="shared" si="0"/>
        <v>2034</v>
      </c>
      <c r="N3" s="68">
        <f t="shared" si="0"/>
        <v>2035</v>
      </c>
      <c r="O3" s="68">
        <f t="shared" si="0"/>
        <v>2036</v>
      </c>
      <c r="P3" s="68">
        <f t="shared" si="0"/>
        <v>2037</v>
      </c>
      <c r="Q3" s="68">
        <f t="shared" si="0"/>
        <v>2038</v>
      </c>
      <c r="R3" s="68">
        <f t="shared" si="0"/>
        <v>2039</v>
      </c>
      <c r="S3" s="68">
        <f t="shared" si="0"/>
        <v>2040</v>
      </c>
      <c r="T3" s="68">
        <f t="shared" si="0"/>
        <v>2041</v>
      </c>
      <c r="U3" s="68">
        <f t="shared" si="0"/>
        <v>2042</v>
      </c>
      <c r="V3" s="68">
        <f>V77</f>
        <v>2043</v>
      </c>
      <c r="W3" s="68">
        <f t="shared" ref="W3:Y3" si="1">W77</f>
        <v>2044</v>
      </c>
      <c r="X3" s="68">
        <f t="shared" si="1"/>
        <v>2045</v>
      </c>
      <c r="Y3" s="68">
        <f t="shared" si="1"/>
        <v>2046</v>
      </c>
      <c r="Z3" s="68">
        <f t="shared" ref="Z3" si="2">Z77</f>
        <v>2047</v>
      </c>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row>
    <row r="4" spans="1:60" ht="16.5">
      <c r="A4" s="28"/>
      <c r="B4" s="67" t="s">
        <v>90</v>
      </c>
      <c r="C4" s="69">
        <f t="shared" ref="C4:Z4" si="3">SUM(C5:C10)</f>
        <v>1.1172013299999999</v>
      </c>
      <c r="D4" s="69">
        <f t="shared" si="3"/>
        <v>1.5448720099999997</v>
      </c>
      <c r="E4" s="69">
        <f t="shared" si="3"/>
        <v>2.3857951499999999</v>
      </c>
      <c r="F4" s="69">
        <f t="shared" si="3"/>
        <v>1.9065563800000001</v>
      </c>
      <c r="G4" s="69">
        <f t="shared" si="3"/>
        <v>1.66890201</v>
      </c>
      <c r="H4" s="69">
        <f t="shared" si="3"/>
        <v>1.36869076</v>
      </c>
      <c r="I4" s="69">
        <f t="shared" si="3"/>
        <v>1.3792739799999998</v>
      </c>
      <c r="J4" s="69">
        <f t="shared" si="3"/>
        <v>1.38327851</v>
      </c>
      <c r="K4" s="69">
        <f t="shared" si="3"/>
        <v>1.3915182899999998</v>
      </c>
      <c r="L4" s="69">
        <f t="shared" si="3"/>
        <v>1.3998669099999999</v>
      </c>
      <c r="M4" s="69">
        <f t="shared" si="3"/>
        <v>1.4083258000000001</v>
      </c>
      <c r="N4" s="69">
        <f t="shared" si="3"/>
        <v>1.41689642</v>
      </c>
      <c r="O4" s="69">
        <f t="shared" si="3"/>
        <v>1.4255802700000002</v>
      </c>
      <c r="P4" s="69">
        <f t="shared" si="3"/>
        <v>1.43437887</v>
      </c>
      <c r="Q4" s="69">
        <f t="shared" si="3"/>
        <v>1.4432937800000001</v>
      </c>
      <c r="R4" s="69">
        <f t="shared" si="3"/>
        <v>1.4523264800000002</v>
      </c>
      <c r="S4" s="69">
        <f t="shared" si="3"/>
        <v>1.4614786399999999</v>
      </c>
      <c r="T4" s="69">
        <f t="shared" si="3"/>
        <v>1.47075175</v>
      </c>
      <c r="U4" s="69">
        <f t="shared" si="3"/>
        <v>1.48014753</v>
      </c>
      <c r="V4" s="69">
        <f t="shared" si="3"/>
        <v>1.4896675500000001</v>
      </c>
      <c r="W4" s="69">
        <f t="shared" si="3"/>
        <v>1.49931349</v>
      </c>
      <c r="X4" s="69">
        <f t="shared" si="3"/>
        <v>1.5090870300000001</v>
      </c>
      <c r="Y4" s="69">
        <f t="shared" si="3"/>
        <v>1.5189899</v>
      </c>
      <c r="Z4" s="69">
        <f t="shared" si="3"/>
        <v>1.5290237900000001</v>
      </c>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row>
    <row r="5" spans="1:60" ht="16.5">
      <c r="A5" s="28"/>
      <c r="B5" s="63" t="str">
        <f>'Potential by Option'!B6</f>
        <v>Behavioral</v>
      </c>
      <c r="C5" s="71">
        <f t="shared" ref="C5:L9" si="4">INDEX($C$79:$Z$92,MATCH($B5,$B$79:$B$92,0),MATCH(C$3,$C$77:$Z$77,0))/10^6</f>
        <v>0.25823847</v>
      </c>
      <c r="D5" s="71">
        <f t="shared" si="4"/>
        <v>0.27643338000000001</v>
      </c>
      <c r="E5" s="71">
        <f t="shared" si="4"/>
        <v>0.28904836</v>
      </c>
      <c r="F5" s="71">
        <f t="shared" si="4"/>
        <v>0.28981127000000001</v>
      </c>
      <c r="G5" s="71">
        <f t="shared" si="4"/>
        <v>0.29058419000000002</v>
      </c>
      <c r="H5" s="71">
        <f t="shared" si="4"/>
        <v>0.2913673</v>
      </c>
      <c r="I5" s="71">
        <f t="shared" si="4"/>
        <v>0.29216070999999999</v>
      </c>
      <c r="J5" s="71">
        <f t="shared" si="4"/>
        <v>0.29296455999999998</v>
      </c>
      <c r="K5" s="71">
        <f t="shared" si="4"/>
        <v>0.29377899000000002</v>
      </c>
      <c r="L5" s="71">
        <f t="shared" si="4"/>
        <v>0.29460415000000001</v>
      </c>
      <c r="M5" s="71">
        <f t="shared" ref="M5:Z9" si="5">INDEX($C$79:$Z$92,MATCH($B5,$B$79:$B$92,0),MATCH(M$3,$C$77:$Z$77,0))/10^6</f>
        <v>0.29544017000000006</v>
      </c>
      <c r="N5" s="71">
        <f t="shared" si="5"/>
        <v>0.29628720000000003</v>
      </c>
      <c r="O5" s="71">
        <f t="shared" si="5"/>
        <v>0.29714539000000001</v>
      </c>
      <c r="P5" s="71">
        <f t="shared" si="5"/>
        <v>0.29801489000000003</v>
      </c>
      <c r="Q5" s="71">
        <f t="shared" si="5"/>
        <v>0.29889584999999996</v>
      </c>
      <c r="R5" s="71">
        <f t="shared" si="5"/>
        <v>0.29978840000000001</v>
      </c>
      <c r="S5" s="71">
        <f t="shared" si="5"/>
        <v>0.30069274000000001</v>
      </c>
      <c r="T5" s="71">
        <f t="shared" si="5"/>
        <v>0.30160898999999997</v>
      </c>
      <c r="U5" s="71">
        <f t="shared" si="5"/>
        <v>0.30253732999999994</v>
      </c>
      <c r="V5" s="71">
        <f t="shared" si="5"/>
        <v>0.30347790000000002</v>
      </c>
      <c r="W5" s="71">
        <f t="shared" si="5"/>
        <v>0.30443088000000001</v>
      </c>
      <c r="X5" s="71">
        <f t="shared" si="5"/>
        <v>0.30539643</v>
      </c>
      <c r="Y5" s="71">
        <f t="shared" si="5"/>
        <v>0.30637472999999998</v>
      </c>
      <c r="Z5" s="71">
        <f t="shared" si="5"/>
        <v>0.30736593000000001</v>
      </c>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row>
    <row r="6" spans="1:60" ht="16.5">
      <c r="A6" s="28"/>
      <c r="B6" s="61" t="str">
        <f>'Potential by Option'!B7</f>
        <v>DLC Smart Thermostats - BYOT</v>
      </c>
      <c r="C6" s="70">
        <f t="shared" si="4"/>
        <v>0.21605727</v>
      </c>
      <c r="D6" s="70">
        <f t="shared" si="4"/>
        <v>0.40308869999999997</v>
      </c>
      <c r="E6" s="70">
        <f t="shared" si="4"/>
        <v>0.78221300000000005</v>
      </c>
      <c r="F6" s="70">
        <f t="shared" si="4"/>
        <v>0.72587181000000001</v>
      </c>
      <c r="G6" s="70">
        <f t="shared" si="4"/>
        <v>0.70163260000000005</v>
      </c>
      <c r="H6" s="70">
        <f t="shared" si="4"/>
        <v>0.62245198999999996</v>
      </c>
      <c r="I6" s="70">
        <f t="shared" si="4"/>
        <v>0.63190002000000001</v>
      </c>
      <c r="J6" s="70">
        <f t="shared" si="4"/>
        <v>0.63475435999999996</v>
      </c>
      <c r="K6" s="70">
        <f t="shared" si="4"/>
        <v>0.64182876</v>
      </c>
      <c r="L6" s="70">
        <f t="shared" si="4"/>
        <v>0.64899657999999993</v>
      </c>
      <c r="M6" s="70">
        <f t="shared" si="5"/>
        <v>0.65625905999999989</v>
      </c>
      <c r="N6" s="70">
        <f t="shared" si="5"/>
        <v>0.66361746999999993</v>
      </c>
      <c r="O6" s="70">
        <f t="shared" si="5"/>
        <v>0.6710730800000001</v>
      </c>
      <c r="P6" s="70">
        <f t="shared" si="5"/>
        <v>0.67862719999999999</v>
      </c>
      <c r="Q6" s="70">
        <f t="shared" si="5"/>
        <v>0.68628114000000007</v>
      </c>
      <c r="R6" s="70">
        <f t="shared" si="5"/>
        <v>0.69403621999999998</v>
      </c>
      <c r="S6" s="70">
        <f t="shared" si="5"/>
        <v>0.70189382</v>
      </c>
      <c r="T6" s="70">
        <f t="shared" si="5"/>
        <v>0.70985527000000004</v>
      </c>
      <c r="U6" s="70">
        <f t="shared" si="5"/>
        <v>0.71792199999999995</v>
      </c>
      <c r="V6" s="70">
        <f t="shared" si="5"/>
        <v>0.72609539000000001</v>
      </c>
      <c r="W6" s="70">
        <f t="shared" si="5"/>
        <v>0.73437686000000013</v>
      </c>
      <c r="X6" s="70">
        <f t="shared" si="5"/>
        <v>0.74276787</v>
      </c>
      <c r="Y6" s="70">
        <f t="shared" si="5"/>
        <v>0.7512698699999999</v>
      </c>
      <c r="Z6" s="70">
        <f t="shared" si="5"/>
        <v>0.75988436000000004</v>
      </c>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16.5">
      <c r="A7" s="28"/>
      <c r="B7" s="63" t="str">
        <f>'Potential by Option'!B8</f>
        <v>Time-of-Use</v>
      </c>
      <c r="C7" s="71">
        <f t="shared" si="4"/>
        <v>0.23096658</v>
      </c>
      <c r="D7" s="71">
        <f t="shared" si="4"/>
        <v>0.30483187</v>
      </c>
      <c r="E7" s="71">
        <f t="shared" si="4"/>
        <v>0.45426875999999999</v>
      </c>
      <c r="F7" s="71">
        <f t="shared" si="4"/>
        <v>0.31403001000000003</v>
      </c>
      <c r="G7" s="71">
        <f t="shared" si="4"/>
        <v>0.24305404999999999</v>
      </c>
      <c r="H7" s="71">
        <f t="shared" si="4"/>
        <v>0.16930526000000001</v>
      </c>
      <c r="I7" s="71">
        <f t="shared" si="4"/>
        <v>0.16943017999999999</v>
      </c>
      <c r="J7" s="71">
        <f t="shared" si="4"/>
        <v>0.16955677999999999</v>
      </c>
      <c r="K7" s="71">
        <f t="shared" si="4"/>
        <v>0.16968505</v>
      </c>
      <c r="L7" s="71">
        <f t="shared" si="4"/>
        <v>0.16981504</v>
      </c>
      <c r="M7" s="71">
        <f t="shared" si="5"/>
        <v>0.16994677000000002</v>
      </c>
      <c r="N7" s="71">
        <f t="shared" si="5"/>
        <v>0.17008024999999999</v>
      </c>
      <c r="O7" s="71">
        <f t="shared" si="5"/>
        <v>0.17021551000000001</v>
      </c>
      <c r="P7" s="71">
        <f t="shared" si="5"/>
        <v>0.17035257000000001</v>
      </c>
      <c r="Q7" s="71">
        <f t="shared" si="5"/>
        <v>0.17049147000000001</v>
      </c>
      <c r="R7" s="71">
        <f t="shared" si="5"/>
        <v>0.17063221000000003</v>
      </c>
      <c r="S7" s="71">
        <f t="shared" si="5"/>
        <v>0.17077483999999998</v>
      </c>
      <c r="T7" s="71">
        <f t="shared" si="5"/>
        <v>0.17091936000000002</v>
      </c>
      <c r="U7" s="71">
        <f t="shared" si="5"/>
        <v>0.17106580999999998</v>
      </c>
      <c r="V7" s="71">
        <f t="shared" si="5"/>
        <v>0.17121422</v>
      </c>
      <c r="W7" s="71">
        <f t="shared" si="5"/>
        <v>0.17136460999999997</v>
      </c>
      <c r="X7" s="71">
        <f t="shared" si="5"/>
        <v>0.17151701</v>
      </c>
      <c r="Y7" s="71">
        <f t="shared" si="5"/>
        <v>0.17167144000000001</v>
      </c>
      <c r="Z7" s="71">
        <f t="shared" si="5"/>
        <v>0.17182792000000002</v>
      </c>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row>
    <row r="8" spans="1:60" ht="16.5">
      <c r="A8" s="28"/>
      <c r="B8" s="61" t="str">
        <f>'Potential by Option'!B9</f>
        <v>Variable Peak Pricing</v>
      </c>
      <c r="C8" s="70">
        <f t="shared" si="4"/>
        <v>0.30332927000000004</v>
      </c>
      <c r="D8" s="70">
        <f t="shared" si="4"/>
        <v>0.45159867999999997</v>
      </c>
      <c r="E8" s="70">
        <f t="shared" si="4"/>
        <v>0.75113185999999998</v>
      </c>
      <c r="F8" s="70">
        <f t="shared" si="4"/>
        <v>0.46770043</v>
      </c>
      <c r="G8" s="70">
        <f t="shared" si="4"/>
        <v>0.32447845000000003</v>
      </c>
      <c r="H8" s="70">
        <f t="shared" si="4"/>
        <v>0.17640343999999999</v>
      </c>
      <c r="I8" s="70">
        <f t="shared" si="4"/>
        <v>0.17661005999999999</v>
      </c>
      <c r="J8" s="70">
        <f t="shared" si="4"/>
        <v>0.17681938</v>
      </c>
      <c r="K8" s="70">
        <f t="shared" si="4"/>
        <v>0.17703144000000001</v>
      </c>
      <c r="L8" s="70">
        <f t="shared" si="4"/>
        <v>0.17724626999999998</v>
      </c>
      <c r="M8" s="70">
        <f t="shared" si="5"/>
        <v>0.17746391</v>
      </c>
      <c r="N8" s="70">
        <f t="shared" si="5"/>
        <v>0.17768439</v>
      </c>
      <c r="O8" s="70">
        <f t="shared" si="5"/>
        <v>0.17790776</v>
      </c>
      <c r="P8" s="70">
        <f t="shared" si="5"/>
        <v>0.17813403999999997</v>
      </c>
      <c r="Q8" s="70">
        <f t="shared" si="5"/>
        <v>0.17836329000000001</v>
      </c>
      <c r="R8" s="70">
        <f t="shared" si="5"/>
        <v>0.17859554</v>
      </c>
      <c r="S8" s="70">
        <f t="shared" si="5"/>
        <v>0.17883083</v>
      </c>
      <c r="T8" s="70">
        <f t="shared" si="5"/>
        <v>0.17906920000000001</v>
      </c>
      <c r="U8" s="70">
        <f t="shared" si="5"/>
        <v>0.17931070000000002</v>
      </c>
      <c r="V8" s="70">
        <f t="shared" si="5"/>
        <v>0.17955535</v>
      </c>
      <c r="W8" s="70">
        <f t="shared" si="5"/>
        <v>0.17980321000000002</v>
      </c>
      <c r="X8" s="70">
        <f t="shared" si="5"/>
        <v>0.18005431</v>
      </c>
      <c r="Y8" s="70">
        <f t="shared" si="5"/>
        <v>0.18030872000000001</v>
      </c>
      <c r="Z8" s="70">
        <f t="shared" si="5"/>
        <v>0.18056645000000002</v>
      </c>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row>
    <row r="9" spans="1:60" ht="16.5">
      <c r="A9" s="28"/>
      <c r="B9" s="63" t="str">
        <f>'Potential by Option'!B10</f>
        <v>Third Party Contracts</v>
      </c>
      <c r="C9" s="71">
        <f t="shared" si="4"/>
        <v>0.10860974000000001</v>
      </c>
      <c r="D9" s="71">
        <f t="shared" si="4"/>
        <v>0.10891938000000001</v>
      </c>
      <c r="E9" s="71">
        <f t="shared" si="4"/>
        <v>0.10913317</v>
      </c>
      <c r="F9" s="71">
        <f t="shared" si="4"/>
        <v>0.10914285999999999</v>
      </c>
      <c r="G9" s="71">
        <f t="shared" si="4"/>
        <v>0.10915271999999999</v>
      </c>
      <c r="H9" s="71">
        <f t="shared" si="4"/>
        <v>0.10916277000000001</v>
      </c>
      <c r="I9" s="71">
        <f t="shared" si="4"/>
        <v>0.10917301</v>
      </c>
      <c r="J9" s="71">
        <f t="shared" si="4"/>
        <v>0.10918343</v>
      </c>
      <c r="K9" s="71">
        <f t="shared" si="4"/>
        <v>0.10919405</v>
      </c>
      <c r="L9" s="71">
        <f t="shared" si="4"/>
        <v>0.10920487</v>
      </c>
      <c r="M9" s="71">
        <f t="shared" si="5"/>
        <v>0.10921589</v>
      </c>
      <c r="N9" s="71">
        <f t="shared" si="5"/>
        <v>0.10922711</v>
      </c>
      <c r="O9" s="71">
        <f t="shared" si="5"/>
        <v>0.10923853</v>
      </c>
      <c r="P9" s="71">
        <f t="shared" si="5"/>
        <v>0.10925016999999999</v>
      </c>
      <c r="Q9" s="71">
        <f t="shared" si="5"/>
        <v>0.10926203</v>
      </c>
      <c r="R9" s="71">
        <f t="shared" si="5"/>
        <v>0.10927410999999999</v>
      </c>
      <c r="S9" s="71">
        <f t="shared" si="5"/>
        <v>0.10928641</v>
      </c>
      <c r="T9" s="71">
        <f t="shared" si="5"/>
        <v>0.10929892999999999</v>
      </c>
      <c r="U9" s="71">
        <f t="shared" si="5"/>
        <v>0.10931169</v>
      </c>
      <c r="V9" s="71">
        <f t="shared" si="5"/>
        <v>0.10932469</v>
      </c>
      <c r="W9" s="71">
        <f t="shared" si="5"/>
        <v>0.10933793</v>
      </c>
      <c r="X9" s="71">
        <f t="shared" si="5"/>
        <v>0.10935141000000001</v>
      </c>
      <c r="Y9" s="71">
        <f t="shared" si="5"/>
        <v>0.10936514</v>
      </c>
      <c r="Z9" s="71">
        <f t="shared" si="5"/>
        <v>0.10937913</v>
      </c>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row>
    <row r="10" spans="1:60" ht="16.5">
      <c r="A10" s="28"/>
      <c r="B10" s="61"/>
      <c r="C10" s="70"/>
      <c r="D10" s="70"/>
      <c r="E10" s="70"/>
      <c r="F10" s="70"/>
      <c r="G10" s="70"/>
      <c r="H10" s="70"/>
      <c r="I10" s="70"/>
      <c r="J10" s="70"/>
      <c r="K10" s="70"/>
      <c r="L10" s="70"/>
      <c r="M10" s="70"/>
      <c r="N10" s="70"/>
      <c r="O10" s="70"/>
      <c r="P10" s="70"/>
      <c r="Q10" s="70"/>
      <c r="R10" s="70"/>
      <c r="S10" s="70"/>
      <c r="T10" s="70"/>
      <c r="U10" s="70"/>
      <c r="V10" s="70"/>
      <c r="W10" s="70"/>
      <c r="X10" s="70"/>
      <c r="Y10" s="70"/>
      <c r="Z10" s="70"/>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row>
    <row r="11" spans="1:60" ht="16.5">
      <c r="A11" s="49"/>
      <c r="B11" s="76"/>
      <c r="C11" s="88"/>
      <c r="D11" s="88"/>
      <c r="E11" s="88"/>
      <c r="F11" s="88"/>
      <c r="G11" s="88"/>
      <c r="H11" s="89"/>
      <c r="I11" s="88"/>
      <c r="J11" s="88"/>
      <c r="K11" s="88"/>
      <c r="L11" s="88"/>
      <c r="M11" s="88"/>
      <c r="N11" s="89"/>
      <c r="O11" s="88"/>
      <c r="P11" s="88"/>
      <c r="Q11" s="88"/>
      <c r="R11" s="88"/>
      <c r="S11" s="88"/>
      <c r="T11" s="89"/>
      <c r="U11" s="8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row>
    <row r="12" spans="1:60" ht="33">
      <c r="A12" s="49"/>
      <c r="B12" s="66" t="s">
        <v>91</v>
      </c>
      <c r="C12" s="74">
        <f t="shared" ref="C12:Z12" si="6">SUM(C13:C18)</f>
        <v>1.1172013299999999</v>
      </c>
      <c r="D12" s="74">
        <f t="shared" si="6"/>
        <v>2.6620733400000001</v>
      </c>
      <c r="E12" s="74">
        <f t="shared" si="6"/>
        <v>5.0478684899999999</v>
      </c>
      <c r="F12" s="74">
        <f t="shared" si="6"/>
        <v>6.9544248700000004</v>
      </c>
      <c r="G12" s="74">
        <f t="shared" si="6"/>
        <v>8.6233268799999987</v>
      </c>
      <c r="H12" s="74">
        <f t="shared" si="6"/>
        <v>9.992017640000002</v>
      </c>
      <c r="I12" s="74">
        <f t="shared" si="6"/>
        <v>11.371291620000001</v>
      </c>
      <c r="J12" s="74">
        <f t="shared" si="6"/>
        <v>12.754570129999999</v>
      </c>
      <c r="K12" s="74">
        <f t="shared" si="6"/>
        <v>14.14608842</v>
      </c>
      <c r="L12" s="74">
        <f t="shared" si="6"/>
        <v>15.54595533</v>
      </c>
      <c r="M12" s="74">
        <f t="shared" si="6"/>
        <v>16.954281130000002</v>
      </c>
      <c r="N12" s="74">
        <f t="shared" si="6"/>
        <v>18.371177549999999</v>
      </c>
      <c r="O12" s="74">
        <f t="shared" si="6"/>
        <v>19.79675782</v>
      </c>
      <c r="P12" s="74">
        <f t="shared" si="6"/>
        <v>21.23113669</v>
      </c>
      <c r="Q12" s="74">
        <f t="shared" si="6"/>
        <v>22.674430470000001</v>
      </c>
      <c r="R12" s="74">
        <f t="shared" si="6"/>
        <v>24.126756950000001</v>
      </c>
      <c r="S12" s="74">
        <f t="shared" si="6"/>
        <v>25.58823559</v>
      </c>
      <c r="T12" s="74">
        <f t="shared" si="6"/>
        <v>27.058987339999998</v>
      </c>
      <c r="U12" s="74">
        <f t="shared" si="6"/>
        <v>28.539134870000002</v>
      </c>
      <c r="V12" s="74">
        <f t="shared" si="6"/>
        <v>30.028802419999998</v>
      </c>
      <c r="W12" s="74">
        <f t="shared" si="6"/>
        <v>31.528115909999997</v>
      </c>
      <c r="X12" s="74">
        <f t="shared" si="6"/>
        <v>33.03720294</v>
      </c>
      <c r="Y12" s="74">
        <f t="shared" si="6"/>
        <v>34.556192839999994</v>
      </c>
      <c r="Z12" s="74">
        <f t="shared" si="6"/>
        <v>36.085216629999991</v>
      </c>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row>
    <row r="13" spans="1:60" ht="16.5">
      <c r="A13" s="49"/>
      <c r="B13" s="63" t="str">
        <f t="shared" ref="B13:B17" si="7">B5</f>
        <v>Behavioral</v>
      </c>
      <c r="C13" s="71">
        <f>SUM($C5:C5)</f>
        <v>0.25823847</v>
      </c>
      <c r="D13" s="71">
        <f>SUM($C5:D5)</f>
        <v>0.53467185000000006</v>
      </c>
      <c r="E13" s="71">
        <f>SUM($C5:E5)</f>
        <v>0.82372021000000006</v>
      </c>
      <c r="F13" s="71">
        <f>SUM($C5:F5)</f>
        <v>1.11353148</v>
      </c>
      <c r="G13" s="71">
        <f>SUM($C5:G5)</f>
        <v>1.4041156699999999</v>
      </c>
      <c r="H13" s="71">
        <f>SUM($C5:H5)</f>
        <v>1.69548297</v>
      </c>
      <c r="I13" s="71">
        <f>SUM($C5:I5)</f>
        <v>1.9876436800000001</v>
      </c>
      <c r="J13" s="71">
        <f>SUM($C5:J5)</f>
        <v>2.2806082400000003</v>
      </c>
      <c r="K13" s="71">
        <f>SUM($C5:K5)</f>
        <v>2.5743872300000001</v>
      </c>
      <c r="L13" s="71">
        <f>SUM($C5:L5)</f>
        <v>2.8689913800000002</v>
      </c>
      <c r="M13" s="71">
        <f>SUM($C5:M5)</f>
        <v>3.1644315500000002</v>
      </c>
      <c r="N13" s="71">
        <f>SUM($C5:N5)</f>
        <v>3.4607187500000003</v>
      </c>
      <c r="O13" s="71">
        <f>SUM($C5:O5)</f>
        <v>3.7578641400000001</v>
      </c>
      <c r="P13" s="71">
        <f>SUM($C5:P5)</f>
        <v>4.0558790299999998</v>
      </c>
      <c r="Q13" s="71">
        <f>SUM($C5:Q5)</f>
        <v>4.3547748799999999</v>
      </c>
      <c r="R13" s="71">
        <f>SUM($C5:R5)</f>
        <v>4.6545632799999996</v>
      </c>
      <c r="S13" s="71">
        <f>SUM($C5:S5)</f>
        <v>4.9552560199999993</v>
      </c>
      <c r="T13" s="71">
        <f>SUM($C5:T5)</f>
        <v>5.2568650099999994</v>
      </c>
      <c r="U13" s="71">
        <f>SUM($C5:U5)</f>
        <v>5.5594023399999992</v>
      </c>
      <c r="V13" s="71">
        <f>SUM($C5:V5)</f>
        <v>5.8628802399999991</v>
      </c>
      <c r="W13" s="71">
        <f>SUM($C5:W5)</f>
        <v>6.167311119999999</v>
      </c>
      <c r="X13" s="71">
        <f>SUM($C5:X5)</f>
        <v>6.4727075499999991</v>
      </c>
      <c r="Y13" s="71">
        <f>SUM($C5:Y5)</f>
        <v>6.779082279999999</v>
      </c>
      <c r="Z13" s="71">
        <f>SUM($C5:Z5)</f>
        <v>7.0864482099999986</v>
      </c>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ht="16.5">
      <c r="A14" s="49"/>
      <c r="B14" s="61" t="str">
        <f t="shared" si="7"/>
        <v>DLC Smart Thermostats - BYOT</v>
      </c>
      <c r="C14" s="70">
        <f>SUM($C6:C6)</f>
        <v>0.21605727</v>
      </c>
      <c r="D14" s="70">
        <f>SUM($C6:D6)</f>
        <v>0.61914596999999993</v>
      </c>
      <c r="E14" s="70">
        <f>SUM($C6:E6)</f>
        <v>1.40135897</v>
      </c>
      <c r="F14" s="70">
        <f>SUM($C6:F6)</f>
        <v>2.1272307800000001</v>
      </c>
      <c r="G14" s="70">
        <f>SUM($C6:G6)</f>
        <v>2.82886338</v>
      </c>
      <c r="H14" s="70">
        <f>SUM($C6:H6)</f>
        <v>3.4513153700000001</v>
      </c>
      <c r="I14" s="70">
        <f>SUM($C6:I6)</f>
        <v>4.0832153900000003</v>
      </c>
      <c r="J14" s="70">
        <f>SUM($C6:J6)</f>
        <v>4.71796975</v>
      </c>
      <c r="K14" s="70">
        <f>SUM($C6:K6)</f>
        <v>5.3597985100000001</v>
      </c>
      <c r="L14" s="70">
        <f>SUM($C6:L6)</f>
        <v>6.0087950899999996</v>
      </c>
      <c r="M14" s="70">
        <f>SUM($C6:M6)</f>
        <v>6.6650541499999996</v>
      </c>
      <c r="N14" s="70">
        <f>SUM($C6:N6)</f>
        <v>7.3286716199999997</v>
      </c>
      <c r="O14" s="70">
        <f>SUM($C6:O6)</f>
        <v>7.9997446999999999</v>
      </c>
      <c r="P14" s="70">
        <f>SUM($C6:P6)</f>
        <v>8.6783719000000001</v>
      </c>
      <c r="Q14" s="70">
        <f>SUM($C6:Q6)</f>
        <v>9.3646530400000003</v>
      </c>
      <c r="R14" s="70">
        <f>SUM($C6:R6)</f>
        <v>10.05868926</v>
      </c>
      <c r="S14" s="70">
        <f>SUM($C6:S6)</f>
        <v>10.76058308</v>
      </c>
      <c r="T14" s="70">
        <f>SUM($C6:T6)</f>
        <v>11.47043835</v>
      </c>
      <c r="U14" s="70">
        <f>SUM($C6:U6)</f>
        <v>12.18836035</v>
      </c>
      <c r="V14" s="70">
        <f>SUM($C6:V6)</f>
        <v>12.914455739999999</v>
      </c>
      <c r="W14" s="70">
        <f>SUM($C6:W6)</f>
        <v>13.648832599999999</v>
      </c>
      <c r="X14" s="70">
        <f>SUM($C6:X6)</f>
        <v>14.391600469999998</v>
      </c>
      <c r="Y14" s="70">
        <f>SUM($C6:Y6)</f>
        <v>15.142870339999998</v>
      </c>
      <c r="Z14" s="70">
        <f>SUM($C6:Z6)</f>
        <v>15.902754699999999</v>
      </c>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ht="16.5">
      <c r="A15" s="49"/>
      <c r="B15" s="63" t="str">
        <f t="shared" si="7"/>
        <v>Time-of-Use</v>
      </c>
      <c r="C15" s="71">
        <f>SUM($C7:C7)</f>
        <v>0.23096658</v>
      </c>
      <c r="D15" s="71">
        <f>SUM($C7:D7)</f>
        <v>0.53579845000000004</v>
      </c>
      <c r="E15" s="71">
        <f>SUM($C7:E7)</f>
        <v>0.99006721000000009</v>
      </c>
      <c r="F15" s="71">
        <f>SUM($C7:F7)</f>
        <v>1.3040972200000001</v>
      </c>
      <c r="G15" s="71">
        <f>SUM($C7:G7)</f>
        <v>1.5471512700000001</v>
      </c>
      <c r="H15" s="71">
        <f>SUM($C7:H7)</f>
        <v>1.7164565300000001</v>
      </c>
      <c r="I15" s="71">
        <f>SUM($C7:I7)</f>
        <v>1.8858867100000001</v>
      </c>
      <c r="J15" s="71">
        <f>SUM($C7:J7)</f>
        <v>2.05544349</v>
      </c>
      <c r="K15" s="71">
        <f>SUM($C7:K7)</f>
        <v>2.22512854</v>
      </c>
      <c r="L15" s="71">
        <f>SUM($C7:L7)</f>
        <v>2.3949435800000001</v>
      </c>
      <c r="M15" s="71">
        <f>SUM($C7:M7)</f>
        <v>2.5648903500000002</v>
      </c>
      <c r="N15" s="71">
        <f>SUM($C7:N7)</f>
        <v>2.7349706</v>
      </c>
      <c r="O15" s="71">
        <f>SUM($C7:O7)</f>
        <v>2.9051861099999998</v>
      </c>
      <c r="P15" s="71">
        <f>SUM($C7:P7)</f>
        <v>3.0755386799999997</v>
      </c>
      <c r="Q15" s="71">
        <f>SUM($C7:Q7)</f>
        <v>3.2460301499999997</v>
      </c>
      <c r="R15" s="71">
        <f>SUM($C7:R7)</f>
        <v>3.4166623599999997</v>
      </c>
      <c r="S15" s="71">
        <f>SUM($C7:S7)</f>
        <v>3.5874371999999997</v>
      </c>
      <c r="T15" s="71">
        <f>SUM($C7:T7)</f>
        <v>3.7583565599999997</v>
      </c>
      <c r="U15" s="71">
        <f>SUM($C7:U7)</f>
        <v>3.9294223699999997</v>
      </c>
      <c r="V15" s="71">
        <f>SUM($C7:V7)</f>
        <v>4.1006365899999997</v>
      </c>
      <c r="W15" s="71">
        <f>SUM($C7:W7)</f>
        <v>4.2720012000000001</v>
      </c>
      <c r="X15" s="71">
        <f>SUM($C7:X7)</f>
        <v>4.4435182099999997</v>
      </c>
      <c r="Y15" s="71">
        <f>SUM($C7:Y7)</f>
        <v>4.6151896499999996</v>
      </c>
      <c r="Z15" s="71">
        <f>SUM($C7:Z7)</f>
        <v>4.7870175699999997</v>
      </c>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ht="16.5">
      <c r="A16" s="49"/>
      <c r="B16" s="61" t="str">
        <f t="shared" si="7"/>
        <v>Variable Peak Pricing</v>
      </c>
      <c r="C16" s="70">
        <f>SUM($C8:C8)</f>
        <v>0.30332927000000004</v>
      </c>
      <c r="D16" s="70">
        <f>SUM($C8:D8)</f>
        <v>0.75492795000000001</v>
      </c>
      <c r="E16" s="70">
        <f>SUM($C8:E8)</f>
        <v>1.50605981</v>
      </c>
      <c r="F16" s="70">
        <f>SUM($C8:F8)</f>
        <v>1.9737602400000001</v>
      </c>
      <c r="G16" s="70">
        <f>SUM($C8:G8)</f>
        <v>2.2982386900000003</v>
      </c>
      <c r="H16" s="70">
        <f>SUM($C8:H8)</f>
        <v>2.4746421300000003</v>
      </c>
      <c r="I16" s="70">
        <f>SUM($C8:I8)</f>
        <v>2.6512521900000001</v>
      </c>
      <c r="J16" s="70">
        <f>SUM($C8:J8)</f>
        <v>2.8280715700000001</v>
      </c>
      <c r="K16" s="70">
        <f>SUM($C8:K8)</f>
        <v>3.00510301</v>
      </c>
      <c r="L16" s="70">
        <f>SUM($C8:L8)</f>
        <v>3.1823492799999999</v>
      </c>
      <c r="M16" s="70">
        <f>SUM($C8:M8)</f>
        <v>3.3598131900000001</v>
      </c>
      <c r="N16" s="70">
        <f>SUM($C8:N8)</f>
        <v>3.5374975800000001</v>
      </c>
      <c r="O16" s="70">
        <f>SUM($C8:O8)</f>
        <v>3.7154053400000002</v>
      </c>
      <c r="P16" s="70">
        <f>SUM($C8:P8)</f>
        <v>3.89353938</v>
      </c>
      <c r="Q16" s="70">
        <f>SUM($C8:Q8)</f>
        <v>4.0719026700000001</v>
      </c>
      <c r="R16" s="70">
        <f>SUM($C8:R8)</f>
        <v>4.2504982099999999</v>
      </c>
      <c r="S16" s="70">
        <f>SUM($C8:S8)</f>
        <v>4.4293290399999998</v>
      </c>
      <c r="T16" s="70">
        <f>SUM($C8:T8)</f>
        <v>4.6083982399999996</v>
      </c>
      <c r="U16" s="70">
        <f>SUM($C8:U8)</f>
        <v>4.7877089399999999</v>
      </c>
      <c r="V16" s="70">
        <f>SUM($C8:V8)</f>
        <v>4.9672642900000001</v>
      </c>
      <c r="W16" s="70">
        <f>SUM($C8:W8)</f>
        <v>5.1470675000000004</v>
      </c>
      <c r="X16" s="70">
        <f>SUM($C8:X8)</f>
        <v>5.3271218100000004</v>
      </c>
      <c r="Y16" s="70">
        <f>SUM($C8:Y8)</f>
        <v>5.5074305300000006</v>
      </c>
      <c r="Z16" s="70">
        <f>SUM($C8:Z8)</f>
        <v>5.6879969800000003</v>
      </c>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0" ht="16.5">
      <c r="A17" s="49"/>
      <c r="B17" s="63" t="str">
        <f t="shared" si="7"/>
        <v>Third Party Contracts</v>
      </c>
      <c r="C17" s="71">
        <f>SUM($C9:C9)</f>
        <v>0.10860974000000001</v>
      </c>
      <c r="D17" s="71">
        <f>SUM($C9:D9)</f>
        <v>0.21752912000000002</v>
      </c>
      <c r="E17" s="71">
        <f>SUM($C9:E9)</f>
        <v>0.32666229000000002</v>
      </c>
      <c r="F17" s="71">
        <f>SUM($C9:F9)</f>
        <v>0.43580515000000003</v>
      </c>
      <c r="G17" s="71">
        <f>SUM($C9:G9)</f>
        <v>0.54495787000000007</v>
      </c>
      <c r="H17" s="71">
        <f>SUM($C9:H9)</f>
        <v>0.65412064000000003</v>
      </c>
      <c r="I17" s="71">
        <f>SUM($C9:I9)</f>
        <v>0.76329365000000005</v>
      </c>
      <c r="J17" s="71">
        <f>SUM($C9:J9)</f>
        <v>0.87247708000000002</v>
      </c>
      <c r="K17" s="71">
        <f>SUM($C9:K9)</f>
        <v>0.98167113000000006</v>
      </c>
      <c r="L17" s="71">
        <f>SUM($C9:L9)</f>
        <v>1.090876</v>
      </c>
      <c r="M17" s="71">
        <f>SUM($C9:M9)</f>
        <v>1.2000918899999999</v>
      </c>
      <c r="N17" s="71">
        <f>SUM($C9:N9)</f>
        <v>1.3093189999999999</v>
      </c>
      <c r="O17" s="71">
        <f>SUM($C9:O9)</f>
        <v>1.41855753</v>
      </c>
      <c r="P17" s="71">
        <f>SUM($C9:P9)</f>
        <v>1.5278076999999999</v>
      </c>
      <c r="Q17" s="71">
        <f>SUM($C9:Q9)</f>
        <v>1.6370697299999999</v>
      </c>
      <c r="R17" s="71">
        <f>SUM($C9:R9)</f>
        <v>1.74634384</v>
      </c>
      <c r="S17" s="71">
        <f>SUM($C9:S9)</f>
        <v>1.8556302499999999</v>
      </c>
      <c r="T17" s="71">
        <f>SUM($C9:T9)</f>
        <v>1.9649291799999999</v>
      </c>
      <c r="U17" s="71">
        <f>SUM($C9:U9)</f>
        <v>2.0742408700000001</v>
      </c>
      <c r="V17" s="71">
        <f>SUM($C9:V9)</f>
        <v>2.1835655599999999</v>
      </c>
      <c r="W17" s="71">
        <f>SUM($C9:W9)</f>
        <v>2.29290349</v>
      </c>
      <c r="X17" s="71">
        <f>SUM($C9:X9)</f>
        <v>2.4022549</v>
      </c>
      <c r="Y17" s="71">
        <f>SUM($C9:Y9)</f>
        <v>2.5116200399999999</v>
      </c>
      <c r="Z17" s="71">
        <f>SUM($C9:Z9)</f>
        <v>2.6209991700000002</v>
      </c>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ht="16.5">
      <c r="A18" s="49"/>
      <c r="B18" s="61"/>
      <c r="C18" s="70"/>
      <c r="D18" s="70"/>
      <c r="E18" s="70"/>
      <c r="F18" s="70"/>
      <c r="G18" s="70"/>
      <c r="H18" s="70"/>
      <c r="I18" s="70"/>
      <c r="J18" s="70"/>
      <c r="K18" s="70"/>
      <c r="L18" s="70"/>
      <c r="M18" s="70"/>
      <c r="N18" s="70"/>
      <c r="O18" s="70"/>
      <c r="P18" s="70"/>
      <c r="Q18" s="70"/>
      <c r="R18" s="70"/>
      <c r="S18" s="70"/>
      <c r="T18" s="70"/>
      <c r="U18" s="70"/>
      <c r="V18" s="70"/>
      <c r="W18" s="70"/>
      <c r="X18" s="70"/>
      <c r="Y18" s="70"/>
      <c r="Z18" s="70"/>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c r="A19" s="28"/>
      <c r="B19" s="28"/>
      <c r="C19" s="28"/>
      <c r="D19" s="28"/>
      <c r="E19" s="28"/>
      <c r="F19" s="28"/>
      <c r="G19" s="28"/>
      <c r="H19" s="28"/>
      <c r="I19" s="28"/>
      <c r="J19" s="28"/>
      <c r="K19" s="28"/>
      <c r="L19" s="28"/>
      <c r="M19" s="28"/>
      <c r="N19" s="28"/>
      <c r="O19" s="28"/>
      <c r="P19" s="28"/>
      <c r="Q19" s="28"/>
      <c r="R19" s="28"/>
      <c r="S19" s="28"/>
      <c r="T19" s="28"/>
      <c r="U19" s="28"/>
      <c r="V19" s="28"/>
      <c r="W19" s="28"/>
      <c r="X19" s="28"/>
      <c r="Y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c r="A20" s="28"/>
      <c r="B20" s="28"/>
      <c r="C20" s="28"/>
      <c r="D20" s="28"/>
      <c r="E20" s="28"/>
      <c r="F20" s="28"/>
      <c r="G20" s="28"/>
      <c r="H20" s="28"/>
      <c r="I20" s="28"/>
      <c r="J20" s="28"/>
      <c r="K20" s="28"/>
      <c r="L20" s="28"/>
      <c r="M20" s="28"/>
      <c r="N20" s="28"/>
      <c r="O20" s="28"/>
      <c r="P20" s="28"/>
      <c r="Q20" s="28"/>
      <c r="R20" s="28"/>
      <c r="S20" s="28"/>
      <c r="T20" s="28"/>
      <c r="U20" s="28"/>
      <c r="V20" s="28"/>
      <c r="W20" s="28"/>
      <c r="X20" s="28"/>
      <c r="Y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c r="A21" s="28"/>
      <c r="B21" s="28"/>
      <c r="C21" s="28"/>
      <c r="D21" s="28"/>
      <c r="E21" s="28"/>
      <c r="F21" s="28"/>
      <c r="G21" s="28"/>
      <c r="H21" s="28"/>
      <c r="I21" s="28"/>
      <c r="J21" s="28"/>
      <c r="K21" s="28"/>
      <c r="L21" s="28"/>
      <c r="M21" s="28"/>
      <c r="N21" s="28"/>
      <c r="O21" s="28"/>
      <c r="P21" s="28"/>
      <c r="Q21" s="28"/>
      <c r="R21" s="28"/>
      <c r="S21" s="28"/>
      <c r="T21" s="28"/>
      <c r="U21" s="28"/>
      <c r="V21" s="28"/>
      <c r="W21" s="28"/>
      <c r="X21" s="28"/>
      <c r="Y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c r="A22" s="28"/>
      <c r="B22" s="28"/>
      <c r="C22" s="28"/>
      <c r="D22" s="28"/>
      <c r="E22" s="28"/>
      <c r="F22" s="28"/>
      <c r="G22" s="28"/>
      <c r="H22" s="28"/>
      <c r="I22" s="28"/>
      <c r="J22" s="28"/>
      <c r="K22" s="28"/>
      <c r="L22" s="28"/>
      <c r="M22" s="28"/>
      <c r="N22" s="28"/>
      <c r="O22" s="28"/>
      <c r="P22" s="28"/>
      <c r="Q22" s="28"/>
      <c r="R22" s="28"/>
      <c r="S22" s="28"/>
      <c r="T22" s="28"/>
      <c r="U22" s="28"/>
      <c r="V22" s="28"/>
      <c r="W22" s="28"/>
      <c r="X22" s="28"/>
      <c r="Y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c r="A23" s="28"/>
      <c r="B23" s="28"/>
      <c r="C23" s="28"/>
      <c r="D23" s="28"/>
      <c r="E23" s="28"/>
      <c r="F23" s="28"/>
      <c r="G23" s="28"/>
      <c r="H23" s="28"/>
      <c r="I23" s="28"/>
      <c r="J23" s="28"/>
      <c r="K23" s="28"/>
      <c r="L23" s="28"/>
      <c r="M23" s="28"/>
      <c r="N23" s="28"/>
      <c r="O23" s="28"/>
      <c r="P23" s="28"/>
      <c r="Q23" s="28"/>
      <c r="R23" s="28"/>
      <c r="S23" s="28"/>
      <c r="T23" s="28"/>
      <c r="U23" s="28"/>
      <c r="V23" s="28"/>
      <c r="W23" s="28"/>
      <c r="X23" s="28"/>
      <c r="Y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c r="A24" s="28"/>
      <c r="B24" s="28"/>
      <c r="C24" s="28"/>
      <c r="D24" s="28"/>
      <c r="E24" s="28"/>
      <c r="F24" s="28"/>
      <c r="G24" s="28"/>
      <c r="H24" s="28"/>
      <c r="I24" s="28"/>
      <c r="J24" s="28"/>
      <c r="K24" s="28"/>
      <c r="L24" s="28"/>
      <c r="M24" s="28"/>
      <c r="N24" s="28"/>
      <c r="O24" s="28"/>
      <c r="P24" s="28"/>
      <c r="Q24" s="28"/>
      <c r="R24" s="28"/>
      <c r="S24" s="28"/>
      <c r="T24" s="28"/>
      <c r="U24" s="28"/>
      <c r="V24" s="28"/>
      <c r="W24" s="28"/>
      <c r="X24" s="28"/>
      <c r="Y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c r="A25" s="28"/>
      <c r="B25" s="28"/>
      <c r="C25" s="28"/>
      <c r="D25" s="28"/>
      <c r="E25" s="28"/>
      <c r="F25" s="28"/>
      <c r="G25" s="28"/>
      <c r="H25" s="28"/>
      <c r="I25" s="28"/>
      <c r="J25" s="28"/>
      <c r="K25" s="28"/>
      <c r="L25" s="28"/>
      <c r="M25" s="28"/>
      <c r="N25" s="28"/>
      <c r="O25" s="28"/>
      <c r="P25" s="28"/>
      <c r="Q25" s="28"/>
      <c r="R25" s="28"/>
      <c r="S25" s="28"/>
      <c r="T25" s="28"/>
      <c r="U25" s="28"/>
      <c r="V25" s="28"/>
      <c r="W25" s="28"/>
      <c r="X25" s="28"/>
      <c r="Y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c r="A26" s="28"/>
      <c r="B26" s="28"/>
      <c r="C26" s="28"/>
      <c r="D26" s="28"/>
      <c r="E26" s="28"/>
      <c r="F26" s="28"/>
      <c r="G26" s="28"/>
      <c r="H26" s="28"/>
      <c r="I26" s="28"/>
      <c r="J26" s="28"/>
      <c r="K26" s="28"/>
      <c r="L26" s="28"/>
      <c r="M26" s="28"/>
      <c r="N26" s="28"/>
      <c r="O26" s="28"/>
      <c r="P26" s="28"/>
      <c r="Q26" s="28"/>
      <c r="R26" s="28"/>
      <c r="S26" s="28"/>
      <c r="T26" s="28"/>
      <c r="U26" s="28"/>
      <c r="V26" s="28"/>
      <c r="W26" s="28"/>
      <c r="X26" s="28"/>
      <c r="Y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c r="A27" s="28"/>
      <c r="B27" s="28"/>
      <c r="C27" s="28"/>
      <c r="D27" s="28"/>
      <c r="E27" s="28"/>
      <c r="F27" s="28"/>
      <c r="G27" s="28"/>
      <c r="H27" s="28"/>
      <c r="I27" s="28"/>
      <c r="J27" s="28"/>
      <c r="K27" s="28"/>
      <c r="L27" s="28"/>
      <c r="M27" s="28"/>
      <c r="N27" s="28"/>
      <c r="O27" s="28"/>
      <c r="P27" s="28"/>
      <c r="Q27" s="28"/>
      <c r="R27" s="28"/>
      <c r="S27" s="28"/>
      <c r="T27" s="28"/>
      <c r="U27" s="28"/>
      <c r="V27" s="28"/>
      <c r="W27" s="28"/>
      <c r="X27" s="28"/>
      <c r="Y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c r="A28" s="28"/>
      <c r="B28" s="28"/>
      <c r="C28" s="28"/>
      <c r="D28" s="28"/>
      <c r="E28" s="28"/>
      <c r="F28" s="28"/>
      <c r="G28" s="28"/>
      <c r="H28" s="28"/>
      <c r="I28" s="28"/>
      <c r="J28" s="28"/>
      <c r="K28" s="28"/>
      <c r="L28" s="28"/>
      <c r="M28" s="28"/>
      <c r="N28" s="28"/>
      <c r="O28" s="28"/>
      <c r="P28" s="28"/>
      <c r="Q28" s="28"/>
      <c r="R28" s="28"/>
      <c r="S28" s="28"/>
      <c r="T28" s="28"/>
      <c r="U28" s="28"/>
      <c r="V28" s="28"/>
      <c r="W28" s="28"/>
      <c r="X28" s="28"/>
      <c r="Y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c r="A29" s="28"/>
      <c r="B29" s="28"/>
      <c r="C29" s="28"/>
      <c r="D29" s="28"/>
      <c r="E29" s="28"/>
      <c r="F29" s="28"/>
      <c r="G29" s="28"/>
      <c r="H29" s="28"/>
      <c r="I29" s="28"/>
      <c r="J29" s="28"/>
      <c r="K29" s="28"/>
      <c r="L29" s="28"/>
      <c r="M29" s="28"/>
      <c r="N29" s="28"/>
      <c r="O29" s="28"/>
      <c r="P29" s="28"/>
      <c r="Q29" s="28"/>
      <c r="R29" s="28"/>
      <c r="S29" s="28"/>
      <c r="T29" s="28"/>
      <c r="U29" s="28"/>
      <c r="V29" s="28"/>
      <c r="W29" s="28"/>
      <c r="X29" s="28"/>
      <c r="Y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c r="A30" s="28"/>
      <c r="B30" s="28"/>
      <c r="C30" s="28"/>
      <c r="D30" s="28"/>
      <c r="E30" s="28"/>
      <c r="F30" s="28"/>
      <c r="G30" s="28"/>
      <c r="H30" s="28"/>
      <c r="I30" s="28"/>
      <c r="J30" s="28"/>
      <c r="K30" s="28"/>
      <c r="L30" s="28"/>
      <c r="M30" s="28"/>
      <c r="N30" s="28"/>
      <c r="O30" s="28"/>
      <c r="P30" s="28"/>
      <c r="Q30" s="28"/>
      <c r="R30" s="28"/>
      <c r="S30" s="28"/>
      <c r="T30" s="28"/>
      <c r="U30" s="28"/>
      <c r="V30" s="28"/>
      <c r="W30" s="28"/>
      <c r="X30" s="28"/>
      <c r="Y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c r="A31" s="28"/>
      <c r="B31" s="28"/>
      <c r="C31" s="28"/>
      <c r="D31" s="28"/>
      <c r="E31" s="28"/>
      <c r="F31" s="28"/>
      <c r="G31" s="28"/>
      <c r="H31" s="28"/>
      <c r="I31" s="28"/>
      <c r="J31" s="28"/>
      <c r="K31" s="28"/>
      <c r="L31" s="28"/>
      <c r="M31" s="28"/>
      <c r="N31" s="28"/>
      <c r="O31" s="28"/>
      <c r="P31" s="28"/>
      <c r="Q31" s="28"/>
      <c r="R31" s="28"/>
      <c r="S31" s="28"/>
      <c r="T31" s="28"/>
      <c r="U31" s="28"/>
      <c r="V31" s="28"/>
      <c r="W31" s="28"/>
      <c r="X31" s="28"/>
      <c r="Y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1:60">
      <c r="A32" s="28"/>
      <c r="B32" s="28"/>
      <c r="C32" s="28"/>
      <c r="D32" s="28"/>
      <c r="E32" s="28"/>
      <c r="F32" s="28"/>
      <c r="G32" s="28"/>
      <c r="H32" s="28"/>
      <c r="I32" s="28"/>
      <c r="J32" s="28"/>
      <c r="K32" s="28"/>
      <c r="L32" s="28"/>
      <c r="M32" s="28"/>
      <c r="N32" s="28"/>
      <c r="O32" s="28"/>
      <c r="P32" s="28"/>
      <c r="Q32" s="28"/>
      <c r="R32" s="28"/>
      <c r="S32" s="28"/>
      <c r="T32" s="28"/>
      <c r="U32" s="28"/>
      <c r="V32" s="28"/>
      <c r="W32" s="28"/>
      <c r="X32" s="28"/>
      <c r="Y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c r="A33" s="28"/>
      <c r="B33" s="28"/>
      <c r="C33" s="28"/>
      <c r="D33" s="28"/>
      <c r="E33" s="28"/>
      <c r="F33" s="28"/>
      <c r="G33" s="28"/>
      <c r="H33" s="28"/>
      <c r="I33" s="28"/>
      <c r="J33" s="28"/>
      <c r="K33" s="28"/>
      <c r="L33" s="28"/>
      <c r="M33" s="28"/>
      <c r="N33" s="28"/>
      <c r="O33" s="28"/>
      <c r="P33" s="28"/>
      <c r="Q33" s="28"/>
      <c r="R33" s="28"/>
      <c r="S33" s="28"/>
      <c r="T33" s="28"/>
      <c r="U33" s="28"/>
      <c r="V33" s="28"/>
      <c r="W33" s="28"/>
      <c r="X33" s="28"/>
      <c r="Y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1:60">
      <c r="A34" s="28"/>
      <c r="B34" s="28"/>
      <c r="C34" s="28"/>
      <c r="D34" s="28"/>
      <c r="E34" s="28"/>
      <c r="F34" s="28"/>
      <c r="G34" s="28"/>
      <c r="H34" s="28"/>
      <c r="I34" s="28"/>
      <c r="J34" s="28"/>
      <c r="K34" s="28"/>
      <c r="L34" s="28"/>
      <c r="M34" s="28"/>
      <c r="N34" s="28"/>
      <c r="O34" s="28"/>
      <c r="P34" s="28"/>
      <c r="Q34" s="28"/>
      <c r="R34" s="28"/>
      <c r="S34" s="28"/>
      <c r="T34" s="28"/>
      <c r="U34" s="28"/>
      <c r="V34" s="28"/>
      <c r="W34" s="28"/>
      <c r="X34" s="28"/>
      <c r="Y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c r="A35" s="28"/>
      <c r="B35" s="28"/>
      <c r="C35" s="28"/>
      <c r="D35" s="28"/>
      <c r="E35" s="28"/>
      <c r="F35" s="28"/>
      <c r="G35" s="28"/>
      <c r="H35" s="28"/>
      <c r="I35" s="28"/>
      <c r="J35" s="28"/>
      <c r="K35" s="28"/>
      <c r="L35" s="28"/>
      <c r="M35" s="28"/>
      <c r="N35" s="28"/>
      <c r="O35" s="28"/>
      <c r="P35" s="28"/>
      <c r="Q35" s="28"/>
      <c r="R35" s="28"/>
      <c r="S35" s="28"/>
      <c r="T35" s="28"/>
      <c r="U35" s="28"/>
      <c r="V35" s="28"/>
      <c r="W35" s="28"/>
      <c r="X35" s="28"/>
      <c r="Y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c r="A36" s="28"/>
      <c r="B36" s="28"/>
      <c r="C36" s="28"/>
      <c r="D36" s="28"/>
      <c r="E36" s="28"/>
      <c r="F36" s="28"/>
      <c r="G36" s="28"/>
      <c r="H36" s="28"/>
      <c r="I36" s="28"/>
      <c r="J36" s="28"/>
      <c r="K36" s="28"/>
      <c r="L36" s="28"/>
      <c r="M36" s="28"/>
      <c r="N36" s="28"/>
      <c r="O36" s="28"/>
      <c r="P36" s="28"/>
      <c r="Q36" s="28"/>
      <c r="R36" s="28"/>
      <c r="S36" s="28"/>
      <c r="T36" s="28"/>
      <c r="U36" s="28"/>
      <c r="V36" s="28"/>
      <c r="W36" s="28"/>
      <c r="X36" s="28"/>
      <c r="Y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ht="16.5">
      <c r="A37" s="28"/>
      <c r="B37" s="143" t="s">
        <v>12</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ht="16.5">
      <c r="A38" s="28"/>
      <c r="B38" s="53"/>
      <c r="C38" s="145">
        <f t="shared" ref="C38:Z38" si="8">C3</f>
        <v>2024</v>
      </c>
      <c r="D38" s="145">
        <f t="shared" si="8"/>
        <v>2025</v>
      </c>
      <c r="E38" s="145">
        <f t="shared" si="8"/>
        <v>2026</v>
      </c>
      <c r="F38" s="145">
        <f t="shared" si="8"/>
        <v>2027</v>
      </c>
      <c r="G38" s="145">
        <f t="shared" si="8"/>
        <v>2028</v>
      </c>
      <c r="H38" s="145">
        <f t="shared" si="8"/>
        <v>2029</v>
      </c>
      <c r="I38" s="145">
        <f t="shared" si="8"/>
        <v>2030</v>
      </c>
      <c r="J38" s="145">
        <f t="shared" si="8"/>
        <v>2031</v>
      </c>
      <c r="K38" s="145">
        <f t="shared" si="8"/>
        <v>2032</v>
      </c>
      <c r="L38" s="145">
        <f t="shared" si="8"/>
        <v>2033</v>
      </c>
      <c r="M38" s="145">
        <f t="shared" si="8"/>
        <v>2034</v>
      </c>
      <c r="N38" s="145">
        <f t="shared" si="8"/>
        <v>2035</v>
      </c>
      <c r="O38" s="145">
        <f t="shared" si="8"/>
        <v>2036</v>
      </c>
      <c r="P38" s="145">
        <f t="shared" si="8"/>
        <v>2037</v>
      </c>
      <c r="Q38" s="145">
        <f t="shared" si="8"/>
        <v>2038</v>
      </c>
      <c r="R38" s="145">
        <f t="shared" si="8"/>
        <v>2039</v>
      </c>
      <c r="S38" s="145">
        <f t="shared" si="8"/>
        <v>2040</v>
      </c>
      <c r="T38" s="145">
        <f t="shared" si="8"/>
        <v>2041</v>
      </c>
      <c r="U38" s="145">
        <f t="shared" si="8"/>
        <v>2042</v>
      </c>
      <c r="V38" s="145">
        <f t="shared" si="8"/>
        <v>2043</v>
      </c>
      <c r="W38" s="145">
        <f t="shared" si="8"/>
        <v>2044</v>
      </c>
      <c r="X38" s="145">
        <f t="shared" si="8"/>
        <v>2045</v>
      </c>
      <c r="Y38" s="145">
        <f t="shared" si="8"/>
        <v>2046</v>
      </c>
      <c r="Z38" s="145">
        <f t="shared" si="8"/>
        <v>2047</v>
      </c>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row>
    <row r="39" spans="1:60" ht="16.5">
      <c r="A39" s="28"/>
      <c r="B39" s="67" t="s">
        <v>90</v>
      </c>
      <c r="C39" s="69">
        <f t="shared" ref="C39:Z39" si="9">SUM(C40:C45)</f>
        <v>5.9985379999999998E-2</v>
      </c>
      <c r="D39" s="69">
        <f t="shared" si="9"/>
        <v>0.11098226</v>
      </c>
      <c r="E39" s="69">
        <f t="shared" si="9"/>
        <v>0.21447904000000001</v>
      </c>
      <c r="F39" s="69">
        <f t="shared" si="9"/>
        <v>0.12105284999999999</v>
      </c>
      <c r="G39" s="69">
        <f t="shared" si="9"/>
        <v>7.2680750000000002E-2</v>
      </c>
      <c r="H39" s="69">
        <f t="shared" si="9"/>
        <v>2.176264E-2</v>
      </c>
      <c r="I39" s="69">
        <f t="shared" si="9"/>
        <v>2.1969829999999999E-2</v>
      </c>
      <c r="J39" s="69">
        <f t="shared" si="9"/>
        <v>2.1415299999999998E-2</v>
      </c>
      <c r="K39" s="69">
        <f t="shared" si="9"/>
        <v>2.159668E-2</v>
      </c>
      <c r="L39" s="69">
        <f t="shared" si="9"/>
        <v>2.1781439999999999E-2</v>
      </c>
      <c r="M39" s="69">
        <f t="shared" si="9"/>
        <v>2.1969659999999998E-2</v>
      </c>
      <c r="N39" s="69">
        <f t="shared" si="9"/>
        <v>2.2161409999999999E-2</v>
      </c>
      <c r="O39" s="69">
        <f t="shared" si="9"/>
        <v>2.235674E-2</v>
      </c>
      <c r="P39" s="69">
        <f t="shared" si="9"/>
        <v>2.2555720000000001E-2</v>
      </c>
      <c r="Q39" s="69">
        <f t="shared" si="9"/>
        <v>2.275843E-2</v>
      </c>
      <c r="R39" s="69">
        <f t="shared" si="9"/>
        <v>2.296492E-2</v>
      </c>
      <c r="S39" s="69">
        <f t="shared" si="9"/>
        <v>2.3175290000000001E-2</v>
      </c>
      <c r="T39" s="69">
        <f t="shared" si="9"/>
        <v>2.3389590000000002E-2</v>
      </c>
      <c r="U39" s="69">
        <f t="shared" si="9"/>
        <v>2.3607900000000001E-2</v>
      </c>
      <c r="V39" s="69">
        <f t="shared" si="9"/>
        <v>2.3830289999999997E-2</v>
      </c>
      <c r="W39" s="69">
        <f t="shared" si="9"/>
        <v>2.4056859999999999E-2</v>
      </c>
      <c r="X39" s="69">
        <f t="shared" si="9"/>
        <v>2.4287659999999999E-2</v>
      </c>
      <c r="Y39" s="69">
        <f t="shared" si="9"/>
        <v>2.4522799999999997E-2</v>
      </c>
      <c r="Z39" s="69">
        <f t="shared" si="9"/>
        <v>2.4762329999999999E-2</v>
      </c>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row>
    <row r="40" spans="1:60" ht="16.5">
      <c r="A40" s="28"/>
      <c r="B40" s="63" t="str">
        <f t="shared" ref="B40:B44" si="10">B5</f>
        <v>Behavioral</v>
      </c>
      <c r="C40" s="71">
        <f>IFERROR(INDEX($C$101:$Z$108,MATCH($B40,$B$101:$B$108,0),MATCH(C$3,$C$99:$Z$99,0))/10^6,0)</f>
        <v>0</v>
      </c>
      <c r="D40" s="71">
        <f t="shared" ref="D40:Z44" si="11">IFERROR(INDEX($C$101:$Z$108,MATCH($B40,$B$101:$B$108,0),MATCH(D$3,$C$99:$Z$99,0))/10^6,0)</f>
        <v>0</v>
      </c>
      <c r="E40" s="71">
        <f t="shared" si="11"/>
        <v>0</v>
      </c>
      <c r="F40" s="71">
        <f t="shared" si="11"/>
        <v>0</v>
      </c>
      <c r="G40" s="71">
        <f t="shared" si="11"/>
        <v>0</v>
      </c>
      <c r="H40" s="71">
        <f t="shared" si="11"/>
        <v>0</v>
      </c>
      <c r="I40" s="71">
        <f t="shared" si="11"/>
        <v>0</v>
      </c>
      <c r="J40" s="71">
        <f t="shared" si="11"/>
        <v>0</v>
      </c>
      <c r="K40" s="71">
        <f t="shared" si="11"/>
        <v>0</v>
      </c>
      <c r="L40" s="71">
        <f t="shared" si="11"/>
        <v>0</v>
      </c>
      <c r="M40" s="71">
        <f t="shared" si="11"/>
        <v>0</v>
      </c>
      <c r="N40" s="71">
        <f t="shared" si="11"/>
        <v>0</v>
      </c>
      <c r="O40" s="71">
        <f t="shared" si="11"/>
        <v>0</v>
      </c>
      <c r="P40" s="71">
        <f t="shared" si="11"/>
        <v>0</v>
      </c>
      <c r="Q40" s="71">
        <f t="shared" si="11"/>
        <v>0</v>
      </c>
      <c r="R40" s="71">
        <f t="shared" si="11"/>
        <v>0</v>
      </c>
      <c r="S40" s="71">
        <f t="shared" si="11"/>
        <v>0</v>
      </c>
      <c r="T40" s="71">
        <f t="shared" si="11"/>
        <v>0</v>
      </c>
      <c r="U40" s="71">
        <f t="shared" si="11"/>
        <v>0</v>
      </c>
      <c r="V40" s="71">
        <f t="shared" si="11"/>
        <v>0</v>
      </c>
      <c r="W40" s="71">
        <f t="shared" si="11"/>
        <v>0</v>
      </c>
      <c r="X40" s="71">
        <f t="shared" si="11"/>
        <v>0</v>
      </c>
      <c r="Y40" s="71">
        <f t="shared" si="11"/>
        <v>0</v>
      </c>
      <c r="Z40" s="71">
        <f t="shared" si="11"/>
        <v>0</v>
      </c>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row>
    <row r="41" spans="1:60" ht="16.5">
      <c r="A41" s="28"/>
      <c r="B41" s="61" t="str">
        <f t="shared" si="10"/>
        <v>DLC Smart Thermostats - BYOT</v>
      </c>
      <c r="C41" s="71">
        <f t="shared" ref="C41:R44" si="12">IFERROR(INDEX($C$101:$Z$108,MATCH($B41,$B$101:$B$108,0),MATCH(C$3,$C$99:$Z$99,0))/10^6,0)</f>
        <v>5.1222619999999996E-2</v>
      </c>
      <c r="D41" s="71">
        <f t="shared" si="12"/>
        <v>0.1022195</v>
      </c>
      <c r="E41" s="71">
        <f t="shared" si="12"/>
        <v>0.20571628</v>
      </c>
      <c r="F41" s="71">
        <f t="shared" si="12"/>
        <v>0.11229009</v>
      </c>
      <c r="G41" s="71">
        <f t="shared" si="12"/>
        <v>6.3917990000000008E-2</v>
      </c>
      <c r="H41" s="71">
        <f t="shared" si="12"/>
        <v>1.2999880000000002E-2</v>
      </c>
      <c r="I41" s="71">
        <f t="shared" si="12"/>
        <v>1.320707E-2</v>
      </c>
      <c r="J41" s="71">
        <f t="shared" si="12"/>
        <v>1.2652539999999999E-2</v>
      </c>
      <c r="K41" s="71">
        <f t="shared" si="12"/>
        <v>1.283392E-2</v>
      </c>
      <c r="L41" s="71">
        <f t="shared" si="12"/>
        <v>1.3018679999999999E-2</v>
      </c>
      <c r="M41" s="71">
        <f t="shared" si="12"/>
        <v>1.3206899999999999E-2</v>
      </c>
      <c r="N41" s="71">
        <f t="shared" si="12"/>
        <v>1.339865E-2</v>
      </c>
      <c r="O41" s="71">
        <f t="shared" si="12"/>
        <v>1.3593980000000002E-2</v>
      </c>
      <c r="P41" s="71">
        <f t="shared" si="12"/>
        <v>1.3792960000000002E-2</v>
      </c>
      <c r="Q41" s="71">
        <f t="shared" si="12"/>
        <v>1.399567E-2</v>
      </c>
      <c r="R41" s="71">
        <f t="shared" si="12"/>
        <v>1.420216E-2</v>
      </c>
      <c r="S41" s="71">
        <f t="shared" si="11"/>
        <v>1.4412530000000002E-2</v>
      </c>
      <c r="T41" s="71">
        <f t="shared" si="11"/>
        <v>1.462683E-2</v>
      </c>
      <c r="U41" s="71">
        <f t="shared" si="11"/>
        <v>1.484514E-2</v>
      </c>
      <c r="V41" s="71">
        <f t="shared" si="11"/>
        <v>1.5067529999999999E-2</v>
      </c>
      <c r="W41" s="71">
        <f t="shared" si="11"/>
        <v>1.52941E-2</v>
      </c>
      <c r="X41" s="71">
        <f t="shared" si="11"/>
        <v>1.5524899999999999E-2</v>
      </c>
      <c r="Y41" s="71">
        <f t="shared" si="11"/>
        <v>1.5760039999999999E-2</v>
      </c>
      <c r="Z41" s="71">
        <f t="shared" si="11"/>
        <v>1.5999570000000001E-2</v>
      </c>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row>
    <row r="42" spans="1:60" ht="16.5">
      <c r="A42" s="28"/>
      <c r="B42" s="63" t="str">
        <f t="shared" si="10"/>
        <v>Time-of-Use</v>
      </c>
      <c r="C42" s="71">
        <f t="shared" si="12"/>
        <v>0</v>
      </c>
      <c r="D42" s="71">
        <f t="shared" si="12"/>
        <v>0</v>
      </c>
      <c r="E42" s="71">
        <f t="shared" si="12"/>
        <v>0</v>
      </c>
      <c r="F42" s="71">
        <f t="shared" si="12"/>
        <v>0</v>
      </c>
      <c r="G42" s="71">
        <f t="shared" si="12"/>
        <v>0</v>
      </c>
      <c r="H42" s="71">
        <f t="shared" si="12"/>
        <v>0</v>
      </c>
      <c r="I42" s="71">
        <f t="shared" si="12"/>
        <v>0</v>
      </c>
      <c r="J42" s="71">
        <f t="shared" si="12"/>
        <v>0</v>
      </c>
      <c r="K42" s="71">
        <f t="shared" si="12"/>
        <v>0</v>
      </c>
      <c r="L42" s="71">
        <f t="shared" si="12"/>
        <v>0</v>
      </c>
      <c r="M42" s="71">
        <f t="shared" si="12"/>
        <v>0</v>
      </c>
      <c r="N42" s="71">
        <f t="shared" si="12"/>
        <v>0</v>
      </c>
      <c r="O42" s="71">
        <f t="shared" si="12"/>
        <v>0</v>
      </c>
      <c r="P42" s="71">
        <f t="shared" si="12"/>
        <v>0</v>
      </c>
      <c r="Q42" s="71">
        <f t="shared" si="12"/>
        <v>0</v>
      </c>
      <c r="R42" s="71">
        <f t="shared" si="12"/>
        <v>0</v>
      </c>
      <c r="S42" s="71">
        <f t="shared" si="11"/>
        <v>0</v>
      </c>
      <c r="T42" s="71">
        <f t="shared" si="11"/>
        <v>0</v>
      </c>
      <c r="U42" s="71">
        <f t="shared" si="11"/>
        <v>0</v>
      </c>
      <c r="V42" s="71">
        <f t="shared" si="11"/>
        <v>0</v>
      </c>
      <c r="W42" s="71">
        <f t="shared" si="11"/>
        <v>0</v>
      </c>
      <c r="X42" s="71">
        <f t="shared" si="11"/>
        <v>0</v>
      </c>
      <c r="Y42" s="71">
        <f t="shared" si="11"/>
        <v>0</v>
      </c>
      <c r="Z42" s="71">
        <f t="shared" si="11"/>
        <v>0</v>
      </c>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row>
    <row r="43" spans="1:60" ht="16.5">
      <c r="A43" s="28"/>
      <c r="B43" s="61" t="str">
        <f t="shared" si="10"/>
        <v>Variable Peak Pricing</v>
      </c>
      <c r="C43" s="71">
        <f t="shared" si="12"/>
        <v>0</v>
      </c>
      <c r="D43" s="71">
        <f t="shared" si="12"/>
        <v>0</v>
      </c>
      <c r="E43" s="71">
        <f t="shared" si="12"/>
        <v>0</v>
      </c>
      <c r="F43" s="71">
        <f t="shared" si="12"/>
        <v>0</v>
      </c>
      <c r="G43" s="71">
        <f t="shared" si="12"/>
        <v>0</v>
      </c>
      <c r="H43" s="71">
        <f t="shared" si="12"/>
        <v>0</v>
      </c>
      <c r="I43" s="71">
        <f t="shared" si="12"/>
        <v>0</v>
      </c>
      <c r="J43" s="71">
        <f t="shared" si="12"/>
        <v>0</v>
      </c>
      <c r="K43" s="71">
        <f t="shared" si="12"/>
        <v>0</v>
      </c>
      <c r="L43" s="71">
        <f t="shared" si="12"/>
        <v>0</v>
      </c>
      <c r="M43" s="71">
        <f t="shared" si="12"/>
        <v>0</v>
      </c>
      <c r="N43" s="71">
        <f t="shared" si="12"/>
        <v>0</v>
      </c>
      <c r="O43" s="71">
        <f t="shared" si="12"/>
        <v>0</v>
      </c>
      <c r="P43" s="71">
        <f t="shared" si="12"/>
        <v>0</v>
      </c>
      <c r="Q43" s="71">
        <f t="shared" si="12"/>
        <v>0</v>
      </c>
      <c r="R43" s="71">
        <f t="shared" si="12"/>
        <v>0</v>
      </c>
      <c r="S43" s="71">
        <f t="shared" si="11"/>
        <v>0</v>
      </c>
      <c r="T43" s="71">
        <f t="shared" si="11"/>
        <v>0</v>
      </c>
      <c r="U43" s="71">
        <f t="shared" si="11"/>
        <v>0</v>
      </c>
      <c r="V43" s="71">
        <f t="shared" si="11"/>
        <v>0</v>
      </c>
      <c r="W43" s="71">
        <f t="shared" si="11"/>
        <v>0</v>
      </c>
      <c r="X43" s="71">
        <f t="shared" si="11"/>
        <v>0</v>
      </c>
      <c r="Y43" s="71">
        <f t="shared" si="11"/>
        <v>0</v>
      </c>
      <c r="Z43" s="71">
        <f t="shared" si="11"/>
        <v>0</v>
      </c>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row>
    <row r="44" spans="1:60" ht="16.5">
      <c r="A44" s="28"/>
      <c r="B44" s="63" t="str">
        <f t="shared" si="10"/>
        <v>Third Party Contracts</v>
      </c>
      <c r="C44" s="71">
        <f t="shared" si="12"/>
        <v>8.7627599999999996E-3</v>
      </c>
      <c r="D44" s="71">
        <f t="shared" si="12"/>
        <v>8.7627599999999996E-3</v>
      </c>
      <c r="E44" s="71">
        <f t="shared" si="12"/>
        <v>8.7627599999999996E-3</v>
      </c>
      <c r="F44" s="71">
        <f t="shared" si="12"/>
        <v>8.7627599999999996E-3</v>
      </c>
      <c r="G44" s="71">
        <f t="shared" si="12"/>
        <v>8.7627599999999996E-3</v>
      </c>
      <c r="H44" s="71">
        <f t="shared" si="12"/>
        <v>8.7627599999999996E-3</v>
      </c>
      <c r="I44" s="71">
        <f t="shared" si="12"/>
        <v>8.7627599999999996E-3</v>
      </c>
      <c r="J44" s="71">
        <f t="shared" si="12"/>
        <v>8.7627599999999996E-3</v>
      </c>
      <c r="K44" s="71">
        <f t="shared" si="12"/>
        <v>8.7627599999999996E-3</v>
      </c>
      <c r="L44" s="71">
        <f t="shared" si="12"/>
        <v>8.7627599999999996E-3</v>
      </c>
      <c r="M44" s="71">
        <f t="shared" si="12"/>
        <v>8.7627599999999996E-3</v>
      </c>
      <c r="N44" s="71">
        <f t="shared" si="12"/>
        <v>8.7627599999999996E-3</v>
      </c>
      <c r="O44" s="71">
        <f t="shared" si="12"/>
        <v>8.7627599999999996E-3</v>
      </c>
      <c r="P44" s="71">
        <f t="shared" si="12"/>
        <v>8.7627599999999996E-3</v>
      </c>
      <c r="Q44" s="71">
        <f t="shared" si="12"/>
        <v>8.7627599999999996E-3</v>
      </c>
      <c r="R44" s="71">
        <f t="shared" si="12"/>
        <v>8.7627599999999996E-3</v>
      </c>
      <c r="S44" s="71">
        <f t="shared" si="11"/>
        <v>8.7627599999999996E-3</v>
      </c>
      <c r="T44" s="71">
        <f t="shared" si="11"/>
        <v>8.7627599999999996E-3</v>
      </c>
      <c r="U44" s="71">
        <f t="shared" si="11"/>
        <v>8.7627599999999996E-3</v>
      </c>
      <c r="V44" s="71">
        <f t="shared" si="11"/>
        <v>8.7627599999999996E-3</v>
      </c>
      <c r="W44" s="71">
        <f t="shared" si="11"/>
        <v>8.7627599999999996E-3</v>
      </c>
      <c r="X44" s="71">
        <f t="shared" si="11"/>
        <v>8.7627599999999996E-3</v>
      </c>
      <c r="Y44" s="71">
        <f t="shared" si="11"/>
        <v>8.7627599999999996E-3</v>
      </c>
      <c r="Z44" s="71">
        <f t="shared" si="11"/>
        <v>8.7627599999999996E-3</v>
      </c>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row>
    <row r="45" spans="1:60" ht="16.5">
      <c r="A45" s="28"/>
      <c r="B45" s="61"/>
      <c r="C45" s="71"/>
      <c r="D45" s="71"/>
      <c r="E45" s="71"/>
      <c r="F45" s="71"/>
      <c r="G45" s="71"/>
      <c r="H45" s="71"/>
      <c r="I45" s="71"/>
      <c r="J45" s="71"/>
      <c r="K45" s="71"/>
      <c r="L45" s="71"/>
      <c r="M45" s="71"/>
      <c r="N45" s="71"/>
      <c r="O45" s="71"/>
      <c r="P45" s="71"/>
      <c r="Q45" s="71"/>
      <c r="R45" s="71"/>
      <c r="S45" s="71"/>
      <c r="T45" s="71"/>
      <c r="U45" s="71"/>
      <c r="V45" s="71"/>
      <c r="W45" s="71"/>
      <c r="X45" s="71"/>
      <c r="Y45" s="71"/>
      <c r="Z45" s="71"/>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row>
    <row r="46" spans="1:60" ht="16.5">
      <c r="A46" s="49"/>
      <c r="B46" s="76"/>
      <c r="C46" s="88"/>
      <c r="D46" s="88"/>
      <c r="E46" s="88"/>
      <c r="F46" s="88"/>
      <c r="G46" s="88"/>
      <c r="H46" s="89"/>
      <c r="I46" s="88"/>
      <c r="J46" s="88"/>
      <c r="K46" s="88"/>
      <c r="L46" s="88"/>
      <c r="M46" s="88"/>
      <c r="N46" s="89"/>
      <c r="O46" s="88"/>
      <c r="P46" s="88"/>
      <c r="Q46" s="88"/>
      <c r="R46" s="88"/>
      <c r="S46" s="88"/>
      <c r="T46" s="89"/>
      <c r="U46" s="8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row>
    <row r="47" spans="1:60" ht="33">
      <c r="A47" s="49"/>
      <c r="B47" s="66" t="s">
        <v>91</v>
      </c>
      <c r="C47" s="74">
        <f t="shared" ref="C47:Z47" si="13">SUM(C48:C53)</f>
        <v>5.9985379999999998E-2</v>
      </c>
      <c r="D47" s="74">
        <f t="shared" si="13"/>
        <v>0.17096764</v>
      </c>
      <c r="E47" s="74">
        <f t="shared" si="13"/>
        <v>0.38544667999999999</v>
      </c>
      <c r="F47" s="74">
        <f t="shared" si="13"/>
        <v>0.50649953000000003</v>
      </c>
      <c r="G47" s="74">
        <f t="shared" si="13"/>
        <v>0.57918027999999999</v>
      </c>
      <c r="H47" s="74">
        <f t="shared" si="13"/>
        <v>0.60094291999999994</v>
      </c>
      <c r="I47" s="74">
        <f t="shared" si="13"/>
        <v>0.6229127499999999</v>
      </c>
      <c r="J47" s="74">
        <f t="shared" si="13"/>
        <v>0.64432804999999993</v>
      </c>
      <c r="K47" s="74">
        <f t="shared" si="13"/>
        <v>0.66592472999999996</v>
      </c>
      <c r="L47" s="74">
        <f t="shared" si="13"/>
        <v>0.68770617000000001</v>
      </c>
      <c r="M47" s="74">
        <f t="shared" si="13"/>
        <v>0.70967583000000001</v>
      </c>
      <c r="N47" s="74">
        <f t="shared" si="13"/>
        <v>0.73183723999999994</v>
      </c>
      <c r="O47" s="74">
        <f t="shared" si="13"/>
        <v>0.75419397999999993</v>
      </c>
      <c r="P47" s="74">
        <f t="shared" si="13"/>
        <v>0.77674969999999988</v>
      </c>
      <c r="Q47" s="74">
        <f t="shared" si="13"/>
        <v>0.79950812999999987</v>
      </c>
      <c r="R47" s="74">
        <f t="shared" si="13"/>
        <v>0.82247304999999993</v>
      </c>
      <c r="S47" s="74">
        <f t="shared" si="13"/>
        <v>0.84564833999999989</v>
      </c>
      <c r="T47" s="74">
        <f t="shared" si="13"/>
        <v>0.86903792999999985</v>
      </c>
      <c r="U47" s="74">
        <f t="shared" si="13"/>
        <v>0.89264582999999986</v>
      </c>
      <c r="V47" s="74">
        <f t="shared" si="13"/>
        <v>0.91647612000000001</v>
      </c>
      <c r="W47" s="74">
        <f t="shared" si="13"/>
        <v>0.94053297999999996</v>
      </c>
      <c r="X47" s="74">
        <f t="shared" si="13"/>
        <v>0.9648206399999999</v>
      </c>
      <c r="Y47" s="74">
        <f t="shared" si="13"/>
        <v>0.98934343999999985</v>
      </c>
      <c r="Z47" s="74">
        <f t="shared" si="13"/>
        <v>1.0141057699999998</v>
      </c>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row>
    <row r="48" spans="1:60" ht="16.5">
      <c r="A48" s="49"/>
      <c r="B48" s="63" t="str">
        <f t="shared" ref="B48:B52" si="14">B40</f>
        <v>Behavioral</v>
      </c>
      <c r="C48" s="71">
        <f>SUM($C40:C40)</f>
        <v>0</v>
      </c>
      <c r="D48" s="71">
        <f>SUM($C40:D40)</f>
        <v>0</v>
      </c>
      <c r="E48" s="71">
        <f>SUM($C40:E40)</f>
        <v>0</v>
      </c>
      <c r="F48" s="71">
        <f>SUM($C40:F40)</f>
        <v>0</v>
      </c>
      <c r="G48" s="71">
        <f>SUM($C40:G40)</f>
        <v>0</v>
      </c>
      <c r="H48" s="71">
        <f>SUM($C40:H40)</f>
        <v>0</v>
      </c>
      <c r="I48" s="71">
        <f>SUM($C40:I40)</f>
        <v>0</v>
      </c>
      <c r="J48" s="71">
        <f>SUM($C40:J40)</f>
        <v>0</v>
      </c>
      <c r="K48" s="71">
        <f>SUM($C40:K40)</f>
        <v>0</v>
      </c>
      <c r="L48" s="71">
        <f>SUM($C40:L40)</f>
        <v>0</v>
      </c>
      <c r="M48" s="71">
        <f>SUM($C40:M40)</f>
        <v>0</v>
      </c>
      <c r="N48" s="71">
        <f>SUM($C40:N40)</f>
        <v>0</v>
      </c>
      <c r="O48" s="71">
        <f>SUM($C40:O40)</f>
        <v>0</v>
      </c>
      <c r="P48" s="71">
        <f>SUM($C40:P40)</f>
        <v>0</v>
      </c>
      <c r="Q48" s="71">
        <f>SUM($C40:Q40)</f>
        <v>0</v>
      </c>
      <c r="R48" s="71">
        <f>SUM($C40:R40)</f>
        <v>0</v>
      </c>
      <c r="S48" s="71">
        <f>SUM($C40:S40)</f>
        <v>0</v>
      </c>
      <c r="T48" s="71">
        <f>SUM($C40:T40)</f>
        <v>0</v>
      </c>
      <c r="U48" s="71">
        <f>SUM($C40:U40)</f>
        <v>0</v>
      </c>
      <c r="V48" s="71">
        <f>SUM($C40:V40)</f>
        <v>0</v>
      </c>
      <c r="W48" s="71">
        <f>SUM($C40:W40)</f>
        <v>0</v>
      </c>
      <c r="X48" s="71">
        <f>SUM($C40:X40)</f>
        <v>0</v>
      </c>
      <c r="Y48" s="71">
        <f>SUM($C40:Y40)</f>
        <v>0</v>
      </c>
      <c r="Z48" s="71">
        <f>SUM($C40:Z40)</f>
        <v>0</v>
      </c>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row>
    <row r="49" spans="1:60" ht="16.5">
      <c r="A49" s="49"/>
      <c r="B49" s="61" t="str">
        <f t="shared" si="14"/>
        <v>DLC Smart Thermostats - BYOT</v>
      </c>
      <c r="C49" s="70">
        <f>SUM($C41:C41)</f>
        <v>5.1222619999999996E-2</v>
      </c>
      <c r="D49" s="70">
        <f>SUM($C41:D41)</f>
        <v>0.15344212000000002</v>
      </c>
      <c r="E49" s="70">
        <f>SUM($C41:E41)</f>
        <v>0.35915839999999999</v>
      </c>
      <c r="F49" s="70">
        <f>SUM($C41:F41)</f>
        <v>0.47144849</v>
      </c>
      <c r="G49" s="70">
        <f>SUM($C41:G41)</f>
        <v>0.53536647999999998</v>
      </c>
      <c r="H49" s="70">
        <f>SUM($C41:H41)</f>
        <v>0.54836635999999994</v>
      </c>
      <c r="I49" s="70">
        <f>SUM($C41:I41)</f>
        <v>0.56157342999999993</v>
      </c>
      <c r="J49" s="70">
        <f>SUM($C41:J41)</f>
        <v>0.57422596999999997</v>
      </c>
      <c r="K49" s="70">
        <f>SUM($C41:K41)</f>
        <v>0.58705989000000003</v>
      </c>
      <c r="L49" s="70">
        <f>SUM($C41:L41)</f>
        <v>0.60007856999999998</v>
      </c>
      <c r="M49" s="70">
        <f>SUM($C41:M41)</f>
        <v>0.61328547</v>
      </c>
      <c r="N49" s="70">
        <f>SUM($C41:N41)</f>
        <v>0.62668411999999996</v>
      </c>
      <c r="O49" s="70">
        <f>SUM($C41:O41)</f>
        <v>0.64027809999999996</v>
      </c>
      <c r="P49" s="70">
        <f>SUM($C41:P41)</f>
        <v>0.65407105999999993</v>
      </c>
      <c r="Q49" s="70">
        <f>SUM($C41:Q41)</f>
        <v>0.66806672999999994</v>
      </c>
      <c r="R49" s="70">
        <f>SUM($C41:R41)</f>
        <v>0.68226888999999991</v>
      </c>
      <c r="S49" s="70">
        <f>SUM($C41:S41)</f>
        <v>0.69668141999999988</v>
      </c>
      <c r="T49" s="70">
        <f>SUM($C41:T41)</f>
        <v>0.71130824999999986</v>
      </c>
      <c r="U49" s="70">
        <f>SUM($C41:U41)</f>
        <v>0.7261533899999999</v>
      </c>
      <c r="V49" s="70">
        <f>SUM($C41:V41)</f>
        <v>0.74122091999999995</v>
      </c>
      <c r="W49" s="70">
        <f>SUM($C41:W41)</f>
        <v>0.75651501999999993</v>
      </c>
      <c r="X49" s="70">
        <f>SUM($C41:X41)</f>
        <v>0.77203991999999988</v>
      </c>
      <c r="Y49" s="70">
        <f>SUM($C41:Y41)</f>
        <v>0.78779995999999985</v>
      </c>
      <c r="Z49" s="70">
        <f>SUM($C41:Z41)</f>
        <v>0.80379952999999982</v>
      </c>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row>
    <row r="50" spans="1:60" ht="16.5">
      <c r="A50" s="49"/>
      <c r="B50" s="59" t="str">
        <f t="shared" si="14"/>
        <v>Time-of-Use</v>
      </c>
      <c r="C50" s="71">
        <f>SUM($C42:C42)</f>
        <v>0</v>
      </c>
      <c r="D50" s="71">
        <f>SUM($C42:D42)</f>
        <v>0</v>
      </c>
      <c r="E50" s="71">
        <f>SUM($C42:E42)</f>
        <v>0</v>
      </c>
      <c r="F50" s="71">
        <f>SUM($C42:F42)</f>
        <v>0</v>
      </c>
      <c r="G50" s="71">
        <f>SUM($C42:G42)</f>
        <v>0</v>
      </c>
      <c r="H50" s="72">
        <f>SUM($C42:H42)</f>
        <v>0</v>
      </c>
      <c r="I50" s="71">
        <f>SUM($C42:I42)</f>
        <v>0</v>
      </c>
      <c r="J50" s="71">
        <f>SUM($C42:J42)</f>
        <v>0</v>
      </c>
      <c r="K50" s="71">
        <f>SUM($C42:K42)</f>
        <v>0</v>
      </c>
      <c r="L50" s="71">
        <f>SUM($C42:L42)</f>
        <v>0</v>
      </c>
      <c r="M50" s="71">
        <f>SUM($C42:M42)</f>
        <v>0</v>
      </c>
      <c r="N50" s="72">
        <f>SUM($C42:N42)</f>
        <v>0</v>
      </c>
      <c r="O50" s="71">
        <f>SUM($C42:O42)</f>
        <v>0</v>
      </c>
      <c r="P50" s="71">
        <f>SUM($C42:P42)</f>
        <v>0</v>
      </c>
      <c r="Q50" s="71">
        <f>SUM($C42:Q42)</f>
        <v>0</v>
      </c>
      <c r="R50" s="71">
        <f>SUM($C42:R42)</f>
        <v>0</v>
      </c>
      <c r="S50" s="71">
        <f>SUM($C42:S42)</f>
        <v>0</v>
      </c>
      <c r="T50" s="72">
        <f>SUM($C42:T42)</f>
        <v>0</v>
      </c>
      <c r="U50" s="71">
        <f>SUM($C42:U42)</f>
        <v>0</v>
      </c>
      <c r="V50" s="71">
        <f>SUM($C42:V42)</f>
        <v>0</v>
      </c>
      <c r="W50" s="71">
        <f>SUM($C42:W42)</f>
        <v>0</v>
      </c>
      <c r="X50" s="71">
        <f>SUM($C42:X42)</f>
        <v>0</v>
      </c>
      <c r="Y50" s="71">
        <f>SUM($C42:Y42)</f>
        <v>0</v>
      </c>
      <c r="Z50" s="71">
        <f>SUM($C42:Z42)</f>
        <v>0</v>
      </c>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row>
    <row r="51" spans="1:60" ht="16.5">
      <c r="A51" s="49"/>
      <c r="B51" s="61" t="str">
        <f t="shared" si="14"/>
        <v>Variable Peak Pricing</v>
      </c>
      <c r="C51" s="73">
        <f>SUM($C43:C43)</f>
        <v>0</v>
      </c>
      <c r="D51" s="73">
        <f>SUM($C43:D43)</f>
        <v>0</v>
      </c>
      <c r="E51" s="73">
        <f>SUM($C43:E43)</f>
        <v>0</v>
      </c>
      <c r="F51" s="73">
        <f>SUM($C43:F43)</f>
        <v>0</v>
      </c>
      <c r="G51" s="73">
        <f>SUM($C43:G43)</f>
        <v>0</v>
      </c>
      <c r="H51" s="70">
        <f>SUM($C43:H43)</f>
        <v>0</v>
      </c>
      <c r="I51" s="73">
        <f>SUM($C43:I43)</f>
        <v>0</v>
      </c>
      <c r="J51" s="73">
        <f>SUM($C43:J43)</f>
        <v>0</v>
      </c>
      <c r="K51" s="73">
        <f>SUM($C43:K43)</f>
        <v>0</v>
      </c>
      <c r="L51" s="73">
        <f>SUM($C43:L43)</f>
        <v>0</v>
      </c>
      <c r="M51" s="73">
        <f>SUM($C43:M43)</f>
        <v>0</v>
      </c>
      <c r="N51" s="70">
        <f>SUM($C43:N43)</f>
        <v>0</v>
      </c>
      <c r="O51" s="73">
        <f>SUM($C43:O43)</f>
        <v>0</v>
      </c>
      <c r="P51" s="73">
        <f>SUM($C43:P43)</f>
        <v>0</v>
      </c>
      <c r="Q51" s="73">
        <f>SUM($C43:Q43)</f>
        <v>0</v>
      </c>
      <c r="R51" s="73">
        <f>SUM($C43:R43)</f>
        <v>0</v>
      </c>
      <c r="S51" s="73">
        <f>SUM($C43:S43)</f>
        <v>0</v>
      </c>
      <c r="T51" s="70">
        <f>SUM($C43:T43)</f>
        <v>0</v>
      </c>
      <c r="U51" s="73">
        <f>SUM($C43:U43)</f>
        <v>0</v>
      </c>
      <c r="V51" s="73">
        <f>SUM($C43:V43)</f>
        <v>0</v>
      </c>
      <c r="W51" s="73">
        <f>SUM($C43:W43)</f>
        <v>0</v>
      </c>
      <c r="X51" s="73">
        <f>SUM($C43:X43)</f>
        <v>0</v>
      </c>
      <c r="Y51" s="73">
        <f>SUM($C43:Y43)</f>
        <v>0</v>
      </c>
      <c r="Z51" s="73">
        <f>SUM($C43:Z43)</f>
        <v>0</v>
      </c>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row>
    <row r="52" spans="1:60" ht="16.5">
      <c r="A52" s="49"/>
      <c r="B52" s="59" t="str">
        <f t="shared" si="14"/>
        <v>Third Party Contracts</v>
      </c>
      <c r="C52" s="71">
        <f>SUM($C44:C44)</f>
        <v>8.7627599999999996E-3</v>
      </c>
      <c r="D52" s="71">
        <f>SUM($C44:D44)</f>
        <v>1.7525519999999999E-2</v>
      </c>
      <c r="E52" s="71">
        <f>SUM($C44:E44)</f>
        <v>2.6288279999999997E-2</v>
      </c>
      <c r="F52" s="71">
        <f>SUM($C44:F44)</f>
        <v>3.5051039999999999E-2</v>
      </c>
      <c r="G52" s="71">
        <f>SUM($C44:G44)</f>
        <v>4.38138E-2</v>
      </c>
      <c r="H52" s="72">
        <f>SUM($C44:H44)</f>
        <v>5.2576560000000001E-2</v>
      </c>
      <c r="I52" s="71">
        <f>SUM($C44:I44)</f>
        <v>6.1339320000000003E-2</v>
      </c>
      <c r="J52" s="71">
        <f>SUM($C44:J44)</f>
        <v>7.0102079999999997E-2</v>
      </c>
      <c r="K52" s="71">
        <f>SUM($C44:K44)</f>
        <v>7.8864839999999992E-2</v>
      </c>
      <c r="L52" s="71">
        <f>SUM($C44:L44)</f>
        <v>8.7627599999999986E-2</v>
      </c>
      <c r="M52" s="71">
        <f>SUM($C44:M44)</f>
        <v>9.6390359999999981E-2</v>
      </c>
      <c r="N52" s="72">
        <f>SUM($C44:N44)</f>
        <v>0.10515311999999997</v>
      </c>
      <c r="O52" s="71">
        <f>SUM($C44:O44)</f>
        <v>0.11391587999999997</v>
      </c>
      <c r="P52" s="71">
        <f>SUM($C44:P44)</f>
        <v>0.12267863999999996</v>
      </c>
      <c r="Q52" s="71">
        <f>SUM($C44:Q44)</f>
        <v>0.13144139999999996</v>
      </c>
      <c r="R52" s="71">
        <f>SUM($C44:R44)</f>
        <v>0.14020415999999997</v>
      </c>
      <c r="S52" s="71">
        <f>SUM($C44:S44)</f>
        <v>0.14896691999999997</v>
      </c>
      <c r="T52" s="72">
        <f>SUM($C44:T44)</f>
        <v>0.15772967999999998</v>
      </c>
      <c r="U52" s="71">
        <f>SUM($C44:U44)</f>
        <v>0.16649243999999999</v>
      </c>
      <c r="V52" s="71">
        <f>SUM($C44:V44)</f>
        <v>0.1752552</v>
      </c>
      <c r="W52" s="71">
        <f>SUM($C44:W44)</f>
        <v>0.18401796000000001</v>
      </c>
      <c r="X52" s="71">
        <f>SUM($C44:X44)</f>
        <v>0.19278072000000002</v>
      </c>
      <c r="Y52" s="71">
        <f>SUM($C44:Y44)</f>
        <v>0.20154348000000002</v>
      </c>
      <c r="Z52" s="71">
        <f>SUM($C44:Z44)</f>
        <v>0.21030624000000003</v>
      </c>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row>
    <row r="53" spans="1:60" ht="16.5">
      <c r="A53" s="49"/>
      <c r="B53" s="59"/>
      <c r="C53" s="71"/>
      <c r="D53" s="71"/>
      <c r="E53" s="71"/>
      <c r="F53" s="71"/>
      <c r="G53" s="71"/>
      <c r="H53" s="72"/>
      <c r="I53" s="71"/>
      <c r="J53" s="71"/>
      <c r="K53" s="71"/>
      <c r="L53" s="71"/>
      <c r="M53" s="71"/>
      <c r="N53" s="72"/>
      <c r="O53" s="71"/>
      <c r="P53" s="71"/>
      <c r="Q53" s="71"/>
      <c r="R53" s="71"/>
      <c r="S53" s="71"/>
      <c r="T53" s="72"/>
      <c r="U53" s="71"/>
      <c r="V53" s="71"/>
      <c r="W53" s="71"/>
      <c r="X53" s="71"/>
      <c r="Y53" s="71"/>
      <c r="Z53" s="71"/>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row>
    <row r="54" spans="1:60" ht="16.5">
      <c r="A54" s="49"/>
      <c r="B54" s="20"/>
      <c r="C54" s="177"/>
      <c r="D54" s="177"/>
      <c r="E54" s="177"/>
      <c r="F54" s="177"/>
      <c r="G54" s="177"/>
      <c r="H54" s="178"/>
      <c r="I54" s="177"/>
      <c r="J54" s="177"/>
      <c r="K54" s="177"/>
      <c r="L54" s="177"/>
      <c r="M54" s="177"/>
      <c r="N54" s="178"/>
      <c r="O54" s="177"/>
      <c r="P54" s="177"/>
      <c r="Q54" s="177"/>
      <c r="R54" s="177"/>
      <c r="S54" s="177"/>
      <c r="T54" s="178"/>
      <c r="U54" s="177"/>
      <c r="V54" s="177"/>
      <c r="W54" s="177"/>
      <c r="X54" s="177"/>
      <c r="Y54" s="177"/>
      <c r="Z54" s="177"/>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row>
    <row r="55" spans="1:60" ht="16.5">
      <c r="A55" s="49"/>
      <c r="B55" s="20"/>
      <c r="C55" s="177"/>
      <c r="D55" s="177"/>
      <c r="E55" s="177"/>
      <c r="F55" s="177"/>
      <c r="G55" s="177"/>
      <c r="H55" s="178"/>
      <c r="I55" s="177"/>
      <c r="J55" s="177"/>
      <c r="K55" s="177"/>
      <c r="L55" s="177"/>
      <c r="M55" s="177"/>
      <c r="N55" s="178"/>
      <c r="O55" s="177"/>
      <c r="P55" s="177"/>
      <c r="Q55" s="177"/>
      <c r="R55" s="177"/>
      <c r="S55" s="177"/>
      <c r="T55" s="178"/>
      <c r="U55" s="177"/>
      <c r="V55" s="177"/>
      <c r="W55" s="177"/>
      <c r="X55" s="177"/>
      <c r="Y55" s="177"/>
      <c r="Z55" s="177"/>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row>
    <row r="56" spans="1:60" ht="16.5">
      <c r="A56" s="49"/>
      <c r="B56" s="179" t="s">
        <v>13</v>
      </c>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row>
    <row r="57" spans="1:60" ht="16.5">
      <c r="A57" s="49"/>
      <c r="B57" s="53"/>
      <c r="C57" s="145">
        <f>C3</f>
        <v>2024</v>
      </c>
      <c r="D57" s="145">
        <f t="shared" ref="D57:Z57" si="15">D3</f>
        <v>2025</v>
      </c>
      <c r="E57" s="145">
        <f t="shared" si="15"/>
        <v>2026</v>
      </c>
      <c r="F57" s="145">
        <f t="shared" si="15"/>
        <v>2027</v>
      </c>
      <c r="G57" s="145">
        <f t="shared" si="15"/>
        <v>2028</v>
      </c>
      <c r="H57" s="145">
        <f t="shared" si="15"/>
        <v>2029</v>
      </c>
      <c r="I57" s="145">
        <f t="shared" si="15"/>
        <v>2030</v>
      </c>
      <c r="J57" s="145">
        <f t="shared" si="15"/>
        <v>2031</v>
      </c>
      <c r="K57" s="145">
        <f t="shared" si="15"/>
        <v>2032</v>
      </c>
      <c r="L57" s="145">
        <f t="shared" si="15"/>
        <v>2033</v>
      </c>
      <c r="M57" s="145">
        <f t="shared" si="15"/>
        <v>2034</v>
      </c>
      <c r="N57" s="145">
        <f t="shared" si="15"/>
        <v>2035</v>
      </c>
      <c r="O57" s="145">
        <f t="shared" si="15"/>
        <v>2036</v>
      </c>
      <c r="P57" s="145">
        <f t="shared" si="15"/>
        <v>2037</v>
      </c>
      <c r="Q57" s="145">
        <f t="shared" si="15"/>
        <v>2038</v>
      </c>
      <c r="R57" s="145">
        <f t="shared" si="15"/>
        <v>2039</v>
      </c>
      <c r="S57" s="145">
        <f t="shared" si="15"/>
        <v>2040</v>
      </c>
      <c r="T57" s="145">
        <f t="shared" si="15"/>
        <v>2041</v>
      </c>
      <c r="U57" s="145">
        <f t="shared" si="15"/>
        <v>2042</v>
      </c>
      <c r="V57" s="145">
        <f t="shared" si="15"/>
        <v>2043</v>
      </c>
      <c r="W57" s="145">
        <f t="shared" si="15"/>
        <v>2044</v>
      </c>
      <c r="X57" s="145">
        <f t="shared" si="15"/>
        <v>2045</v>
      </c>
      <c r="Y57" s="145">
        <f t="shared" si="15"/>
        <v>2046</v>
      </c>
      <c r="Z57" s="145">
        <f t="shared" si="15"/>
        <v>2047</v>
      </c>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row>
    <row r="58" spans="1:60" ht="16.5">
      <c r="A58" s="49"/>
      <c r="B58" s="67" t="s">
        <v>90</v>
      </c>
      <c r="C58" s="69">
        <f t="shared" ref="C58:Z58" si="16">SUM(C59:C64)</f>
        <v>0.20770455999999998</v>
      </c>
      <c r="D58" s="69">
        <f t="shared" si="16"/>
        <v>0.30333043999999998</v>
      </c>
      <c r="E58" s="69">
        <f t="shared" si="16"/>
        <v>0.49664609999999998</v>
      </c>
      <c r="F58" s="69">
        <f t="shared" si="16"/>
        <v>0.46314449999999996</v>
      </c>
      <c r="G58" s="69">
        <f t="shared" si="16"/>
        <v>0.44772975999999998</v>
      </c>
      <c r="H58" s="69">
        <f t="shared" si="16"/>
        <v>0.40536002999999998</v>
      </c>
      <c r="I58" s="69">
        <f t="shared" si="16"/>
        <v>0.40816730000000007</v>
      </c>
      <c r="J58" s="69">
        <f t="shared" si="16"/>
        <v>0.41100451999999998</v>
      </c>
      <c r="K58" s="69">
        <f t="shared" si="16"/>
        <v>0.41387204</v>
      </c>
      <c r="L58" s="69">
        <f t="shared" si="16"/>
        <v>0.41677016</v>
      </c>
      <c r="M58" s="69">
        <f t="shared" si="16"/>
        <v>0.41969922000000004</v>
      </c>
      <c r="N58" s="69">
        <f t="shared" si="16"/>
        <v>0.42265956000000005</v>
      </c>
      <c r="O58" s="69">
        <f t="shared" si="16"/>
        <v>0.42565151999999995</v>
      </c>
      <c r="P58" s="69">
        <f t="shared" si="16"/>
        <v>0.42867542000000003</v>
      </c>
      <c r="Q58" s="69">
        <f t="shared" si="16"/>
        <v>0.43173161999999998</v>
      </c>
      <c r="R58" s="69">
        <f t="shared" si="16"/>
        <v>0.43482044999999997</v>
      </c>
      <c r="S58" s="69">
        <f t="shared" si="16"/>
        <v>0.43794230000000001</v>
      </c>
      <c r="T58" s="69">
        <f t="shared" si="16"/>
        <v>0.44109748000000004</v>
      </c>
      <c r="U58" s="69">
        <f t="shared" si="16"/>
        <v>0.44428638000000004</v>
      </c>
      <c r="V58" s="69">
        <f t="shared" si="16"/>
        <v>0.44750935000000003</v>
      </c>
      <c r="W58" s="69">
        <f t="shared" si="16"/>
        <v>0.45076677000000004</v>
      </c>
      <c r="X58" s="69">
        <f t="shared" si="16"/>
        <v>0.45405899000000005</v>
      </c>
      <c r="Y58" s="69">
        <f t="shared" si="16"/>
        <v>0.45738641000000002</v>
      </c>
      <c r="Z58" s="69">
        <f t="shared" si="16"/>
        <v>0.46074937999999999</v>
      </c>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row>
    <row r="59" spans="1:60" ht="16.5">
      <c r="A59" s="49"/>
      <c r="B59" s="63" t="str">
        <f>B5</f>
        <v>Behavioral</v>
      </c>
      <c r="C59" s="71">
        <f>IFERROR(INDEX($C$122:$Z$131,MATCH($B59,$B$122:$B$131,0),MATCH(C$3,$C$120:$Z$120,0))/10^6,0)</f>
        <v>0</v>
      </c>
      <c r="D59" s="71">
        <f t="shared" ref="D59:Z63" si="17">IFERROR(INDEX($C$122:$Z$131,MATCH($B59,$B$122:$B$131,0),MATCH(D$3,$C$120:$Z$120,0))/10^6,0)</f>
        <v>0</v>
      </c>
      <c r="E59" s="71">
        <f t="shared" si="17"/>
        <v>0</v>
      </c>
      <c r="F59" s="71">
        <f t="shared" si="17"/>
        <v>0</v>
      </c>
      <c r="G59" s="71">
        <f t="shared" si="17"/>
        <v>0</v>
      </c>
      <c r="H59" s="71">
        <f t="shared" si="17"/>
        <v>0</v>
      </c>
      <c r="I59" s="71">
        <f t="shared" si="17"/>
        <v>0</v>
      </c>
      <c r="J59" s="71">
        <f t="shared" si="17"/>
        <v>0</v>
      </c>
      <c r="K59" s="71">
        <f t="shared" si="17"/>
        <v>0</v>
      </c>
      <c r="L59" s="71">
        <f t="shared" si="17"/>
        <v>0</v>
      </c>
      <c r="M59" s="71">
        <f t="shared" si="17"/>
        <v>0</v>
      </c>
      <c r="N59" s="71">
        <f t="shared" si="17"/>
        <v>0</v>
      </c>
      <c r="O59" s="71">
        <f t="shared" si="17"/>
        <v>0</v>
      </c>
      <c r="P59" s="71">
        <f t="shared" si="17"/>
        <v>0</v>
      </c>
      <c r="Q59" s="71">
        <f t="shared" si="17"/>
        <v>0</v>
      </c>
      <c r="R59" s="71">
        <f t="shared" si="17"/>
        <v>0</v>
      </c>
      <c r="S59" s="71">
        <f t="shared" si="17"/>
        <v>0</v>
      </c>
      <c r="T59" s="71">
        <f t="shared" si="17"/>
        <v>0</v>
      </c>
      <c r="U59" s="71">
        <f t="shared" si="17"/>
        <v>0</v>
      </c>
      <c r="V59" s="71">
        <f t="shared" si="17"/>
        <v>0</v>
      </c>
      <c r="W59" s="71">
        <f t="shared" si="17"/>
        <v>0</v>
      </c>
      <c r="X59" s="71">
        <f t="shared" si="17"/>
        <v>0</v>
      </c>
      <c r="Y59" s="71">
        <f t="shared" si="17"/>
        <v>0</v>
      </c>
      <c r="Z59" s="71">
        <f t="shared" si="17"/>
        <v>0</v>
      </c>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row>
    <row r="60" spans="1:60" ht="16.5">
      <c r="A60" s="49"/>
      <c r="B60" s="63" t="str">
        <f t="shared" ref="B60:B63" si="18">B6</f>
        <v>DLC Smart Thermostats - BYOT</v>
      </c>
      <c r="C60" s="71">
        <f t="shared" ref="C60:R63" si="19">IFERROR(INDEX($C$122:$Z$131,MATCH($B60,$B$122:$B$131,0),MATCH(C$3,$C$120:$Z$120,0))/10^6,0)</f>
        <v>9.9434709999999996E-2</v>
      </c>
      <c r="D60" s="71">
        <f t="shared" si="19"/>
        <v>0.19496031</v>
      </c>
      <c r="E60" s="71">
        <f t="shared" si="19"/>
        <v>0.38820875999999999</v>
      </c>
      <c r="F60" s="71">
        <f t="shared" si="19"/>
        <v>0.35470627999999998</v>
      </c>
      <c r="G60" s="71">
        <f t="shared" si="19"/>
        <v>0.33929065999999997</v>
      </c>
      <c r="H60" s="71">
        <f t="shared" si="19"/>
        <v>0.29692004</v>
      </c>
      <c r="I60" s="71">
        <f t="shared" si="19"/>
        <v>0.29972642000000005</v>
      </c>
      <c r="J60" s="71">
        <f t="shared" si="19"/>
        <v>0.30256274999999999</v>
      </c>
      <c r="K60" s="71">
        <f t="shared" si="19"/>
        <v>0.30542936999999998</v>
      </c>
      <c r="L60" s="71">
        <f t="shared" si="19"/>
        <v>0.30832659000000001</v>
      </c>
      <c r="M60" s="71">
        <f t="shared" si="19"/>
        <v>0.31125475000000002</v>
      </c>
      <c r="N60" s="71">
        <f t="shared" si="19"/>
        <v>0.31421418000000007</v>
      </c>
      <c r="O60" s="71">
        <f t="shared" si="19"/>
        <v>0.31720521999999995</v>
      </c>
      <c r="P60" s="71">
        <f t="shared" si="19"/>
        <v>0.32022820000000002</v>
      </c>
      <c r="Q60" s="71">
        <f t="shared" si="19"/>
        <v>0.32328347999999996</v>
      </c>
      <c r="R60" s="71">
        <f t="shared" si="19"/>
        <v>0.32637138999999998</v>
      </c>
      <c r="S60" s="71">
        <f t="shared" si="17"/>
        <v>0.32949230000000002</v>
      </c>
      <c r="T60" s="71">
        <f t="shared" si="17"/>
        <v>0.33264655000000004</v>
      </c>
      <c r="U60" s="71">
        <f t="shared" si="17"/>
        <v>0.33583451000000003</v>
      </c>
      <c r="V60" s="71">
        <f t="shared" si="17"/>
        <v>0.33905654000000002</v>
      </c>
      <c r="W60" s="71">
        <f t="shared" si="17"/>
        <v>0.34231301000000003</v>
      </c>
      <c r="X60" s="71">
        <f t="shared" si="17"/>
        <v>0.34560428000000004</v>
      </c>
      <c r="Y60" s="71">
        <f t="shared" si="17"/>
        <v>0.34893074000000002</v>
      </c>
      <c r="Z60" s="71">
        <f t="shared" si="17"/>
        <v>0.35229274999999999</v>
      </c>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row>
    <row r="61" spans="1:60" ht="16.5">
      <c r="A61" s="49"/>
      <c r="B61" s="63" t="str">
        <f t="shared" si="18"/>
        <v>Time-of-Use</v>
      </c>
      <c r="C61" s="71">
        <f t="shared" si="19"/>
        <v>0</v>
      </c>
      <c r="D61" s="71">
        <f t="shared" si="19"/>
        <v>0</v>
      </c>
      <c r="E61" s="71">
        <f t="shared" si="19"/>
        <v>0</v>
      </c>
      <c r="F61" s="71">
        <f t="shared" si="19"/>
        <v>0</v>
      </c>
      <c r="G61" s="71">
        <f t="shared" si="19"/>
        <v>0</v>
      </c>
      <c r="H61" s="71">
        <f t="shared" si="19"/>
        <v>0</v>
      </c>
      <c r="I61" s="71">
        <f t="shared" si="19"/>
        <v>0</v>
      </c>
      <c r="J61" s="71">
        <f t="shared" si="19"/>
        <v>0</v>
      </c>
      <c r="K61" s="71">
        <f t="shared" si="19"/>
        <v>0</v>
      </c>
      <c r="L61" s="71">
        <f t="shared" si="19"/>
        <v>0</v>
      </c>
      <c r="M61" s="71">
        <f t="shared" si="19"/>
        <v>0</v>
      </c>
      <c r="N61" s="71">
        <f t="shared" si="19"/>
        <v>0</v>
      </c>
      <c r="O61" s="71">
        <f t="shared" si="19"/>
        <v>0</v>
      </c>
      <c r="P61" s="71">
        <f t="shared" si="19"/>
        <v>0</v>
      </c>
      <c r="Q61" s="71">
        <f t="shared" si="19"/>
        <v>0</v>
      </c>
      <c r="R61" s="71">
        <f t="shared" si="19"/>
        <v>0</v>
      </c>
      <c r="S61" s="71">
        <f t="shared" si="17"/>
        <v>0</v>
      </c>
      <c r="T61" s="71">
        <f t="shared" si="17"/>
        <v>0</v>
      </c>
      <c r="U61" s="71">
        <f t="shared" si="17"/>
        <v>0</v>
      </c>
      <c r="V61" s="71">
        <f t="shared" si="17"/>
        <v>0</v>
      </c>
      <c r="W61" s="71">
        <f t="shared" si="17"/>
        <v>0</v>
      </c>
      <c r="X61" s="71">
        <f t="shared" si="17"/>
        <v>0</v>
      </c>
      <c r="Y61" s="71">
        <f t="shared" si="17"/>
        <v>0</v>
      </c>
      <c r="Z61" s="71">
        <f t="shared" si="17"/>
        <v>0</v>
      </c>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row>
    <row r="62" spans="1:60" ht="16.5">
      <c r="A62" s="49"/>
      <c r="B62" s="63" t="str">
        <f t="shared" si="18"/>
        <v>Variable Peak Pricing</v>
      </c>
      <c r="C62" s="71">
        <f t="shared" si="19"/>
        <v>0</v>
      </c>
      <c r="D62" s="71">
        <f t="shared" si="19"/>
        <v>0</v>
      </c>
      <c r="E62" s="71">
        <f t="shared" si="19"/>
        <v>0</v>
      </c>
      <c r="F62" s="71">
        <f t="shared" si="19"/>
        <v>0</v>
      </c>
      <c r="G62" s="71">
        <f t="shared" si="19"/>
        <v>0</v>
      </c>
      <c r="H62" s="71">
        <f t="shared" si="19"/>
        <v>0</v>
      </c>
      <c r="I62" s="71">
        <f t="shared" si="19"/>
        <v>0</v>
      </c>
      <c r="J62" s="71">
        <f t="shared" si="19"/>
        <v>0</v>
      </c>
      <c r="K62" s="71">
        <f t="shared" si="19"/>
        <v>0</v>
      </c>
      <c r="L62" s="71">
        <f t="shared" si="19"/>
        <v>0</v>
      </c>
      <c r="M62" s="71">
        <f t="shared" si="19"/>
        <v>0</v>
      </c>
      <c r="N62" s="71">
        <f t="shared" si="19"/>
        <v>0</v>
      </c>
      <c r="O62" s="71">
        <f t="shared" si="19"/>
        <v>0</v>
      </c>
      <c r="P62" s="71">
        <f t="shared" si="19"/>
        <v>0</v>
      </c>
      <c r="Q62" s="71">
        <f t="shared" si="19"/>
        <v>0</v>
      </c>
      <c r="R62" s="71">
        <f t="shared" si="19"/>
        <v>0</v>
      </c>
      <c r="S62" s="71">
        <f t="shared" si="17"/>
        <v>0</v>
      </c>
      <c r="T62" s="71">
        <f t="shared" si="17"/>
        <v>0</v>
      </c>
      <c r="U62" s="71">
        <f t="shared" si="17"/>
        <v>0</v>
      </c>
      <c r="V62" s="71">
        <f t="shared" si="17"/>
        <v>0</v>
      </c>
      <c r="W62" s="71">
        <f t="shared" si="17"/>
        <v>0</v>
      </c>
      <c r="X62" s="71">
        <f t="shared" si="17"/>
        <v>0</v>
      </c>
      <c r="Y62" s="71">
        <f t="shared" si="17"/>
        <v>0</v>
      </c>
      <c r="Z62" s="71">
        <f t="shared" si="17"/>
        <v>0</v>
      </c>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row>
    <row r="63" spans="1:60" ht="16.5">
      <c r="A63" s="49"/>
      <c r="B63" s="63" t="str">
        <f t="shared" si="18"/>
        <v>Third Party Contracts</v>
      </c>
      <c r="C63" s="71">
        <f t="shared" si="19"/>
        <v>0.10826985</v>
      </c>
      <c r="D63" s="71">
        <f t="shared" si="19"/>
        <v>0.10837013000000001</v>
      </c>
      <c r="E63" s="71">
        <f t="shared" si="19"/>
        <v>0.10843733999999999</v>
      </c>
      <c r="F63" s="71">
        <f t="shared" si="19"/>
        <v>0.10843822</v>
      </c>
      <c r="G63" s="71">
        <f t="shared" si="19"/>
        <v>0.10843910000000001</v>
      </c>
      <c r="H63" s="71">
        <f t="shared" si="19"/>
        <v>0.10843999</v>
      </c>
      <c r="I63" s="71">
        <f t="shared" si="19"/>
        <v>0.10844088</v>
      </c>
      <c r="J63" s="71">
        <f t="shared" si="19"/>
        <v>0.10844177000000001</v>
      </c>
      <c r="K63" s="71">
        <f t="shared" si="19"/>
        <v>0.10844267</v>
      </c>
      <c r="L63" s="71">
        <f t="shared" si="19"/>
        <v>0.10844357</v>
      </c>
      <c r="M63" s="71">
        <f t="shared" si="19"/>
        <v>0.10844447</v>
      </c>
      <c r="N63" s="71">
        <f t="shared" si="19"/>
        <v>0.10844538000000001</v>
      </c>
      <c r="O63" s="71">
        <f t="shared" si="19"/>
        <v>0.10844630000000001</v>
      </c>
      <c r="P63" s="71">
        <f t="shared" si="19"/>
        <v>0.10844722</v>
      </c>
      <c r="Q63" s="71">
        <f t="shared" si="19"/>
        <v>0.10844814</v>
      </c>
      <c r="R63" s="71">
        <f t="shared" si="19"/>
        <v>0.10844906</v>
      </c>
      <c r="S63" s="71">
        <f t="shared" si="17"/>
        <v>0.10845</v>
      </c>
      <c r="T63" s="71">
        <f t="shared" si="17"/>
        <v>0.10845092999999999</v>
      </c>
      <c r="U63" s="71">
        <f t="shared" si="17"/>
        <v>0.10845186999999999</v>
      </c>
      <c r="V63" s="71">
        <f t="shared" si="17"/>
        <v>0.10845281</v>
      </c>
      <c r="W63" s="71">
        <f t="shared" si="17"/>
        <v>0.10845376</v>
      </c>
      <c r="X63" s="71">
        <f t="shared" si="17"/>
        <v>0.10845471000000001</v>
      </c>
      <c r="Y63" s="71">
        <f t="shared" si="17"/>
        <v>0.10845567</v>
      </c>
      <c r="Z63" s="71">
        <f t="shared" si="17"/>
        <v>0.10845663</v>
      </c>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row>
    <row r="64" spans="1:60" ht="16.5">
      <c r="A64" s="49"/>
      <c r="B64" s="63"/>
      <c r="C64" s="71"/>
      <c r="D64" s="71"/>
      <c r="E64" s="71"/>
      <c r="F64" s="71"/>
      <c r="G64" s="71"/>
      <c r="H64" s="71"/>
      <c r="I64" s="71"/>
      <c r="J64" s="71"/>
      <c r="K64" s="71"/>
      <c r="L64" s="71"/>
      <c r="M64" s="71"/>
      <c r="N64" s="71"/>
      <c r="O64" s="71"/>
      <c r="P64" s="71"/>
      <c r="Q64" s="71"/>
      <c r="R64" s="71"/>
      <c r="S64" s="71"/>
      <c r="T64" s="71"/>
      <c r="U64" s="71"/>
      <c r="V64" s="71"/>
      <c r="W64" s="71"/>
      <c r="X64" s="71"/>
      <c r="Y64" s="71"/>
      <c r="Z64" s="71"/>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row>
    <row r="65" spans="1:60" ht="16.5">
      <c r="A65" s="49"/>
      <c r="B65" s="76"/>
      <c r="C65" s="88"/>
      <c r="D65" s="88"/>
      <c r="E65" s="88"/>
      <c r="F65" s="88"/>
      <c r="G65" s="88"/>
      <c r="H65" s="89"/>
      <c r="I65" s="88"/>
      <c r="J65" s="88"/>
      <c r="K65" s="88"/>
      <c r="L65" s="88"/>
      <c r="M65" s="88"/>
      <c r="N65" s="89"/>
      <c r="O65" s="88"/>
      <c r="P65" s="88"/>
      <c r="Q65" s="88"/>
      <c r="R65" s="88"/>
      <c r="S65" s="88"/>
      <c r="T65" s="89"/>
      <c r="U65" s="8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row>
    <row r="66" spans="1:60" ht="33">
      <c r="A66" s="49"/>
      <c r="B66" s="66" t="s">
        <v>91</v>
      </c>
      <c r="C66" s="74">
        <f t="shared" ref="C66:Z66" si="20">SUM(C67:C72)</f>
        <v>0.20770455999999998</v>
      </c>
      <c r="D66" s="74">
        <f t="shared" si="20"/>
        <v>0.51103500000000002</v>
      </c>
      <c r="E66" s="74">
        <f t="shared" si="20"/>
        <v>1.0076811000000001</v>
      </c>
      <c r="F66" s="74">
        <f t="shared" si="20"/>
        <v>1.4708256</v>
      </c>
      <c r="G66" s="74">
        <f t="shared" si="20"/>
        <v>1.91855536</v>
      </c>
      <c r="H66" s="74">
        <f t="shared" si="20"/>
        <v>2.3239153899999998</v>
      </c>
      <c r="I66" s="74">
        <f t="shared" si="20"/>
        <v>2.7320826899999999</v>
      </c>
      <c r="J66" s="74">
        <f t="shared" si="20"/>
        <v>3.14308721</v>
      </c>
      <c r="K66" s="74">
        <f t="shared" si="20"/>
        <v>3.5569592500000002</v>
      </c>
      <c r="L66" s="74">
        <f t="shared" si="20"/>
        <v>3.9737294099999998</v>
      </c>
      <c r="M66" s="74">
        <f t="shared" si="20"/>
        <v>4.3934286299999998</v>
      </c>
      <c r="N66" s="74">
        <f t="shared" si="20"/>
        <v>4.8160881900000003</v>
      </c>
      <c r="O66" s="74">
        <f t="shared" si="20"/>
        <v>5.2417397100000001</v>
      </c>
      <c r="P66" s="74">
        <f t="shared" si="20"/>
        <v>5.6704151300000003</v>
      </c>
      <c r="Q66" s="74">
        <f t="shared" si="20"/>
        <v>6.1021467499999993</v>
      </c>
      <c r="R66" s="74">
        <f t="shared" si="20"/>
        <v>6.5369672000000003</v>
      </c>
      <c r="S66" s="74">
        <f t="shared" si="20"/>
        <v>6.9749094999999999</v>
      </c>
      <c r="T66" s="74">
        <f t="shared" si="20"/>
        <v>7.4160069799999997</v>
      </c>
      <c r="U66" s="74">
        <f t="shared" si="20"/>
        <v>7.86029336</v>
      </c>
      <c r="V66" s="74">
        <f t="shared" si="20"/>
        <v>8.3078027099999989</v>
      </c>
      <c r="W66" s="74">
        <f t="shared" si="20"/>
        <v>8.7585694799999985</v>
      </c>
      <c r="X66" s="74">
        <f t="shared" si="20"/>
        <v>9.2126284699999985</v>
      </c>
      <c r="Y66" s="74">
        <f t="shared" si="20"/>
        <v>9.6700148800000001</v>
      </c>
      <c r="Z66" s="74">
        <f t="shared" si="20"/>
        <v>10.130764259999999</v>
      </c>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row>
    <row r="67" spans="1:60" ht="16.5">
      <c r="A67" s="49"/>
      <c r="B67" s="63" t="str">
        <f t="shared" ref="B67:B71" si="21">B59</f>
        <v>Behavioral</v>
      </c>
      <c r="C67" s="71">
        <f>SUM($C59:C59)</f>
        <v>0</v>
      </c>
      <c r="D67" s="71">
        <f>SUM($C59:D59)</f>
        <v>0</v>
      </c>
      <c r="E67" s="71">
        <f>SUM($C59:E59)</f>
        <v>0</v>
      </c>
      <c r="F67" s="71">
        <f>SUM($C59:F59)</f>
        <v>0</v>
      </c>
      <c r="G67" s="71">
        <f>SUM($C59:G59)</f>
        <v>0</v>
      </c>
      <c r="H67" s="71">
        <f>SUM($C59:H59)</f>
        <v>0</v>
      </c>
      <c r="I67" s="71">
        <f>SUM($C59:I59)</f>
        <v>0</v>
      </c>
      <c r="J67" s="71">
        <f>SUM($C59:J59)</f>
        <v>0</v>
      </c>
      <c r="K67" s="71">
        <f>SUM($C59:K59)</f>
        <v>0</v>
      </c>
      <c r="L67" s="71">
        <f>SUM($C59:L59)</f>
        <v>0</v>
      </c>
      <c r="M67" s="71">
        <f>SUM($C59:M59)</f>
        <v>0</v>
      </c>
      <c r="N67" s="71">
        <f>SUM($C59:N59)</f>
        <v>0</v>
      </c>
      <c r="O67" s="71">
        <f>SUM($C59:O59)</f>
        <v>0</v>
      </c>
      <c r="P67" s="71">
        <f>SUM($C59:P59)</f>
        <v>0</v>
      </c>
      <c r="Q67" s="71">
        <f>SUM($C59:Q59)</f>
        <v>0</v>
      </c>
      <c r="R67" s="71">
        <f>SUM($C59:R59)</f>
        <v>0</v>
      </c>
      <c r="S67" s="71">
        <f>SUM($C59:S59)</f>
        <v>0</v>
      </c>
      <c r="T67" s="71">
        <f>SUM($C59:T59)</f>
        <v>0</v>
      </c>
      <c r="U67" s="71">
        <f>SUM($C59:U59)</f>
        <v>0</v>
      </c>
      <c r="V67" s="71">
        <f>SUM($C59:V59)</f>
        <v>0</v>
      </c>
      <c r="W67" s="71">
        <f>SUM($C59:W59)</f>
        <v>0</v>
      </c>
      <c r="X67" s="71">
        <f>SUM($C59:X59)</f>
        <v>0</v>
      </c>
      <c r="Y67" s="71">
        <f>SUM($C59:Y59)</f>
        <v>0</v>
      </c>
      <c r="Z67" s="71">
        <f>SUM($C59:Z59)</f>
        <v>0</v>
      </c>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row>
    <row r="68" spans="1:60" ht="16.5">
      <c r="A68" s="49"/>
      <c r="B68" s="61" t="str">
        <f t="shared" si="21"/>
        <v>DLC Smart Thermostats - BYOT</v>
      </c>
      <c r="C68" s="70">
        <f>SUM($C60:C60)</f>
        <v>9.9434709999999996E-2</v>
      </c>
      <c r="D68" s="70">
        <f>SUM($C60:D60)</f>
        <v>0.29439502000000001</v>
      </c>
      <c r="E68" s="70">
        <f>SUM($C60:E60)</f>
        <v>0.68260377999999999</v>
      </c>
      <c r="F68" s="70">
        <f>SUM($C60:F60)</f>
        <v>1.03731006</v>
      </c>
      <c r="G68" s="70">
        <f>SUM($C60:G60)</f>
        <v>1.3766007199999999</v>
      </c>
      <c r="H68" s="70">
        <f>SUM($C60:H60)</f>
        <v>1.6735207599999999</v>
      </c>
      <c r="I68" s="70">
        <f>SUM($C60:I60)</f>
        <v>1.97324718</v>
      </c>
      <c r="J68" s="70">
        <f>SUM($C60:J60)</f>
        <v>2.2758099299999999</v>
      </c>
      <c r="K68" s="70">
        <f>SUM($C60:K60)</f>
        <v>2.5812393</v>
      </c>
      <c r="L68" s="70">
        <f>SUM($C60:L60)</f>
        <v>2.8895658900000001</v>
      </c>
      <c r="M68" s="70">
        <f>SUM($C60:M60)</f>
        <v>3.2008206399999999</v>
      </c>
      <c r="N68" s="70">
        <f>SUM($C60:N60)</f>
        <v>3.5150348199999999</v>
      </c>
      <c r="O68" s="70">
        <f>SUM($C60:O60)</f>
        <v>3.8322400399999998</v>
      </c>
      <c r="P68" s="70">
        <f>SUM($C60:P60)</f>
        <v>4.1524682400000001</v>
      </c>
      <c r="Q68" s="70">
        <f>SUM($C60:Q60)</f>
        <v>4.4757517199999999</v>
      </c>
      <c r="R68" s="70">
        <f>SUM($C60:R60)</f>
        <v>4.8021231100000001</v>
      </c>
      <c r="S68" s="70">
        <f>SUM($C60:S60)</f>
        <v>5.1316154100000002</v>
      </c>
      <c r="T68" s="70">
        <f>SUM($C60:T60)</f>
        <v>5.46426196</v>
      </c>
      <c r="U68" s="70">
        <f>SUM($C60:U60)</f>
        <v>5.8000964699999997</v>
      </c>
      <c r="V68" s="70">
        <f>SUM($C60:V60)</f>
        <v>6.1391530099999994</v>
      </c>
      <c r="W68" s="70">
        <f>SUM($C60:W60)</f>
        <v>6.4814660199999992</v>
      </c>
      <c r="X68" s="70">
        <f>SUM($C60:X60)</f>
        <v>6.827070299999999</v>
      </c>
      <c r="Y68" s="70">
        <f>SUM($C60:Y60)</f>
        <v>7.1760010399999992</v>
      </c>
      <c r="Z68" s="70">
        <f>SUM($C60:Z60)</f>
        <v>7.5282937899999993</v>
      </c>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row>
    <row r="69" spans="1:60" ht="16.5">
      <c r="A69" s="49"/>
      <c r="B69" s="59" t="str">
        <f t="shared" si="21"/>
        <v>Time-of-Use</v>
      </c>
      <c r="C69" s="71">
        <f>SUM($C61:C61)</f>
        <v>0</v>
      </c>
      <c r="D69" s="71">
        <f>SUM($C61:D61)</f>
        <v>0</v>
      </c>
      <c r="E69" s="71">
        <f>SUM($C61:E61)</f>
        <v>0</v>
      </c>
      <c r="F69" s="71">
        <f>SUM($C61:F61)</f>
        <v>0</v>
      </c>
      <c r="G69" s="71">
        <f>SUM($C61:G61)</f>
        <v>0</v>
      </c>
      <c r="H69" s="72">
        <f>SUM($C61:H61)</f>
        <v>0</v>
      </c>
      <c r="I69" s="71">
        <f>SUM($C61:I61)</f>
        <v>0</v>
      </c>
      <c r="J69" s="71">
        <f>SUM($C61:J61)</f>
        <v>0</v>
      </c>
      <c r="K69" s="71">
        <f>SUM($C61:K61)</f>
        <v>0</v>
      </c>
      <c r="L69" s="71">
        <f>SUM($C61:L61)</f>
        <v>0</v>
      </c>
      <c r="M69" s="71">
        <f>SUM($C61:M61)</f>
        <v>0</v>
      </c>
      <c r="N69" s="72">
        <f>SUM($C61:N61)</f>
        <v>0</v>
      </c>
      <c r="O69" s="71">
        <f>SUM($C61:O61)</f>
        <v>0</v>
      </c>
      <c r="P69" s="71">
        <f>SUM($C61:P61)</f>
        <v>0</v>
      </c>
      <c r="Q69" s="71">
        <f>SUM($C61:Q61)</f>
        <v>0</v>
      </c>
      <c r="R69" s="71">
        <f>SUM($C61:R61)</f>
        <v>0</v>
      </c>
      <c r="S69" s="71">
        <f>SUM($C61:S61)</f>
        <v>0</v>
      </c>
      <c r="T69" s="72">
        <f>SUM($C61:T61)</f>
        <v>0</v>
      </c>
      <c r="U69" s="71">
        <f>SUM($C61:U61)</f>
        <v>0</v>
      </c>
      <c r="V69" s="71">
        <f>SUM($C61:V61)</f>
        <v>0</v>
      </c>
      <c r="W69" s="71">
        <f>SUM($C61:W61)</f>
        <v>0</v>
      </c>
      <c r="X69" s="71">
        <f>SUM($C61:X61)</f>
        <v>0</v>
      </c>
      <c r="Y69" s="71">
        <f>SUM($C61:Y61)</f>
        <v>0</v>
      </c>
      <c r="Z69" s="71">
        <f>SUM($C61:Z61)</f>
        <v>0</v>
      </c>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row>
    <row r="70" spans="1:60" ht="16.5">
      <c r="A70" s="49"/>
      <c r="B70" s="61" t="str">
        <f t="shared" si="21"/>
        <v>Variable Peak Pricing</v>
      </c>
      <c r="C70" s="73">
        <f>SUM($C62:C62)</f>
        <v>0</v>
      </c>
      <c r="D70" s="73">
        <f>SUM($C62:D62)</f>
        <v>0</v>
      </c>
      <c r="E70" s="73">
        <f>SUM($C62:E62)</f>
        <v>0</v>
      </c>
      <c r="F70" s="73">
        <f>SUM($C62:F62)</f>
        <v>0</v>
      </c>
      <c r="G70" s="73">
        <f>SUM($C62:G62)</f>
        <v>0</v>
      </c>
      <c r="H70" s="70">
        <f>SUM($C62:H62)</f>
        <v>0</v>
      </c>
      <c r="I70" s="73">
        <f>SUM($C62:I62)</f>
        <v>0</v>
      </c>
      <c r="J70" s="73">
        <f>SUM($C62:J62)</f>
        <v>0</v>
      </c>
      <c r="K70" s="73">
        <f>SUM($C62:K62)</f>
        <v>0</v>
      </c>
      <c r="L70" s="73">
        <f>SUM($C62:L62)</f>
        <v>0</v>
      </c>
      <c r="M70" s="73">
        <f>SUM($C62:M62)</f>
        <v>0</v>
      </c>
      <c r="N70" s="70">
        <f>SUM($C62:N62)</f>
        <v>0</v>
      </c>
      <c r="O70" s="73">
        <f>SUM($C62:O62)</f>
        <v>0</v>
      </c>
      <c r="P70" s="73">
        <f>SUM($C62:P62)</f>
        <v>0</v>
      </c>
      <c r="Q70" s="73">
        <f>SUM($C62:Q62)</f>
        <v>0</v>
      </c>
      <c r="R70" s="73">
        <f>SUM($C62:R62)</f>
        <v>0</v>
      </c>
      <c r="S70" s="73">
        <f>SUM($C62:S62)</f>
        <v>0</v>
      </c>
      <c r="T70" s="70">
        <f>SUM($C62:T62)</f>
        <v>0</v>
      </c>
      <c r="U70" s="73">
        <f>SUM($C62:U62)</f>
        <v>0</v>
      </c>
      <c r="V70" s="73">
        <f>SUM($C62:V62)</f>
        <v>0</v>
      </c>
      <c r="W70" s="73">
        <f>SUM($C62:W62)</f>
        <v>0</v>
      </c>
      <c r="X70" s="73">
        <f>SUM($C62:X62)</f>
        <v>0</v>
      </c>
      <c r="Y70" s="73">
        <f>SUM($C62:Y62)</f>
        <v>0</v>
      </c>
      <c r="Z70" s="73">
        <f>SUM($C62:Z62)</f>
        <v>0</v>
      </c>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row>
    <row r="71" spans="1:60" ht="16.5">
      <c r="A71" s="28"/>
      <c r="B71" s="59" t="str">
        <f t="shared" si="21"/>
        <v>Third Party Contracts</v>
      </c>
      <c r="C71" s="71">
        <f>SUM($C63:C63)</f>
        <v>0.10826985</v>
      </c>
      <c r="D71" s="71">
        <f>SUM($C63:D63)</f>
        <v>0.21663998000000001</v>
      </c>
      <c r="E71" s="71">
        <f>SUM($C63:E63)</f>
        <v>0.32507732</v>
      </c>
      <c r="F71" s="71">
        <f>SUM($C63:F63)</f>
        <v>0.43351554000000003</v>
      </c>
      <c r="G71" s="71">
        <f>SUM($C63:G63)</f>
        <v>0.54195464000000004</v>
      </c>
      <c r="H71" s="72">
        <f>SUM($C63:H63)</f>
        <v>0.65039463000000008</v>
      </c>
      <c r="I71" s="71">
        <f>SUM($C63:I63)</f>
        <v>0.75883551000000005</v>
      </c>
      <c r="J71" s="71">
        <f>SUM($C63:J63)</f>
        <v>0.86727728000000004</v>
      </c>
      <c r="K71" s="71">
        <f>SUM($C63:K63)</f>
        <v>0.97571995</v>
      </c>
      <c r="L71" s="71">
        <f>SUM($C63:L63)</f>
        <v>1.0841635199999999</v>
      </c>
      <c r="M71" s="71">
        <f>SUM($C63:M63)</f>
        <v>1.19260799</v>
      </c>
      <c r="N71" s="72">
        <f>SUM($C63:N63)</f>
        <v>1.30105337</v>
      </c>
      <c r="O71" s="71">
        <f>SUM($C63:O63)</f>
        <v>1.40949967</v>
      </c>
      <c r="P71" s="71">
        <f>SUM($C63:P63)</f>
        <v>1.5179468899999999</v>
      </c>
      <c r="Q71" s="71">
        <f>SUM($C63:Q63)</f>
        <v>1.6263950299999999</v>
      </c>
      <c r="R71" s="71">
        <f>SUM($C63:R63)</f>
        <v>1.7348440899999999</v>
      </c>
      <c r="S71" s="71">
        <f>SUM($C63:S63)</f>
        <v>1.8432940899999999</v>
      </c>
      <c r="T71" s="72">
        <f>SUM($C63:T63)</f>
        <v>1.9517450199999999</v>
      </c>
      <c r="U71" s="71">
        <f>SUM($C63:U63)</f>
        <v>2.0601968899999998</v>
      </c>
      <c r="V71" s="71">
        <f>SUM($C63:V63)</f>
        <v>2.1686497</v>
      </c>
      <c r="W71" s="71">
        <f>SUM($C63:W63)</f>
        <v>2.2771034600000002</v>
      </c>
      <c r="X71" s="71">
        <f>SUM($C63:X63)</f>
        <v>2.3855581700000004</v>
      </c>
      <c r="Y71" s="71">
        <f>SUM($C63:Y63)</f>
        <v>2.4940138400000005</v>
      </c>
      <c r="Z71" s="71">
        <f>SUM($C63:Z63)</f>
        <v>2.6024704700000005</v>
      </c>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row>
    <row r="72" spans="1:60" ht="16.5">
      <c r="A72" s="28"/>
      <c r="B72" s="59"/>
      <c r="C72" s="71"/>
      <c r="D72" s="71"/>
      <c r="E72" s="71"/>
      <c r="F72" s="71"/>
      <c r="G72" s="71"/>
      <c r="H72" s="72"/>
      <c r="I72" s="71"/>
      <c r="J72" s="71"/>
      <c r="K72" s="71"/>
      <c r="L72" s="71"/>
      <c r="M72" s="71"/>
      <c r="N72" s="72"/>
      <c r="O72" s="71"/>
      <c r="P72" s="71"/>
      <c r="Q72" s="71"/>
      <c r="R72" s="71"/>
      <c r="S72" s="71"/>
      <c r="T72" s="72"/>
      <c r="U72" s="71"/>
      <c r="V72" s="71"/>
      <c r="W72" s="71"/>
      <c r="X72" s="71"/>
      <c r="Y72" s="71"/>
      <c r="Z72" s="71"/>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row>
    <row r="73" spans="1:60">
      <c r="A73" s="28"/>
      <c r="B73" s="28"/>
      <c r="C73" s="28"/>
      <c r="D73" s="28"/>
      <c r="E73" s="28"/>
      <c r="F73" s="28"/>
      <c r="G73" s="28"/>
      <c r="H73" s="28"/>
      <c r="I73" s="28"/>
      <c r="J73" s="28"/>
      <c r="K73" s="28"/>
      <c r="L73" s="28"/>
      <c r="M73" s="28"/>
      <c r="N73" s="28"/>
      <c r="O73" s="28"/>
      <c r="P73" s="28"/>
      <c r="Q73" s="28"/>
      <c r="R73" s="28"/>
      <c r="S73" s="28"/>
      <c r="T73" s="28"/>
      <c r="U73" s="28"/>
      <c r="V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row>
    <row r="74" spans="1:60">
      <c r="A74" s="28"/>
      <c r="B74" s="111" t="s">
        <v>15</v>
      </c>
      <c r="C74" t="s">
        <v>92</v>
      </c>
      <c r="D74" s="28"/>
      <c r="E74" s="28"/>
      <c r="F74" s="28"/>
      <c r="G74" s="28"/>
      <c r="H74" s="28"/>
      <c r="I74" s="28"/>
      <c r="J74" s="28"/>
      <c r="K74" s="28"/>
      <c r="L74" s="28"/>
      <c r="M74" s="28"/>
      <c r="N74" s="28"/>
      <c r="O74" s="28"/>
      <c r="P74" s="28"/>
      <c r="Q74" s="28"/>
      <c r="R74" s="28"/>
      <c r="S74" s="28"/>
      <c r="T74" s="28"/>
      <c r="U74" s="28"/>
      <c r="V74" s="28"/>
      <c r="AS74" s="28"/>
      <c r="AT74" s="28"/>
      <c r="AU74" s="28"/>
      <c r="AV74" s="28"/>
      <c r="AW74" s="28"/>
      <c r="AX74" s="28"/>
      <c r="AY74" s="28"/>
      <c r="AZ74" s="28"/>
      <c r="BA74" s="28"/>
      <c r="BB74" s="28"/>
      <c r="BC74" s="28"/>
      <c r="BD74" s="28"/>
      <c r="BE74" s="28"/>
      <c r="BF74" s="28"/>
      <c r="BG74" s="28"/>
      <c r="BH74" s="28"/>
    </row>
    <row r="75" spans="1:60">
      <c r="A75" s="28"/>
      <c r="B75" s="111" t="s">
        <v>47</v>
      </c>
      <c r="C75" t="s">
        <v>9</v>
      </c>
      <c r="D75" s="28"/>
      <c r="E75" s="28"/>
      <c r="F75" s="28"/>
      <c r="G75" s="28"/>
      <c r="H75" s="28"/>
      <c r="I75" s="28"/>
      <c r="J75" s="28"/>
      <c r="K75" s="28"/>
      <c r="L75" s="28"/>
      <c r="M75" s="28"/>
      <c r="N75" s="28"/>
      <c r="O75" s="28"/>
      <c r="P75" s="28"/>
      <c r="Q75" s="28"/>
      <c r="R75" s="28"/>
      <c r="S75" s="28"/>
      <c r="T75" s="28"/>
      <c r="U75" s="28"/>
      <c r="V75" s="28"/>
      <c r="AS75" s="28"/>
      <c r="AT75" s="28"/>
      <c r="AU75" s="28"/>
      <c r="AV75" s="28"/>
      <c r="AW75" s="28"/>
      <c r="AX75" s="28"/>
      <c r="AY75" s="28"/>
      <c r="AZ75" s="28"/>
      <c r="BA75" s="28"/>
      <c r="BB75" s="28"/>
      <c r="BC75" s="28"/>
      <c r="BD75" s="28"/>
      <c r="BE75" s="28"/>
      <c r="BF75" s="28"/>
      <c r="BG75" s="28"/>
      <c r="BH75" s="28"/>
    </row>
    <row r="76" spans="1:60">
      <c r="A76" s="28"/>
      <c r="B76" s="111" t="s">
        <v>83</v>
      </c>
      <c r="C76" t="s">
        <v>10</v>
      </c>
      <c r="D76" s="28"/>
      <c r="E76" s="28"/>
      <c r="F76" s="28"/>
      <c r="G76" s="28"/>
      <c r="H76" s="28"/>
      <c r="I76" s="28"/>
      <c r="J76" s="28"/>
      <c r="K76" s="28"/>
      <c r="L76" s="28"/>
      <c r="M76" s="28"/>
      <c r="N76" s="28"/>
      <c r="O76" s="28"/>
      <c r="P76" s="28"/>
      <c r="Q76" s="28"/>
      <c r="R76" s="28"/>
      <c r="S76" s="28"/>
      <c r="T76" s="28"/>
      <c r="U76" s="28"/>
      <c r="V76" s="28"/>
      <c r="AS76" s="28"/>
      <c r="AT76" s="28"/>
      <c r="AU76" s="28"/>
      <c r="AV76" s="28"/>
      <c r="AW76" s="28"/>
      <c r="AX76" s="28"/>
      <c r="AY76" s="28"/>
      <c r="AZ76" s="28"/>
      <c r="BA76" s="28"/>
      <c r="BB76" s="28"/>
      <c r="BC76" s="28"/>
      <c r="BD76" s="28"/>
      <c r="BE76" s="28"/>
      <c r="BF76" s="28"/>
      <c r="BG76" s="28"/>
      <c r="BH76" s="28"/>
    </row>
    <row r="77" spans="1:60">
      <c r="A77" s="28"/>
      <c r="B77" s="28"/>
      <c r="C77" s="28">
        <v>2024</v>
      </c>
      <c r="D77" s="28">
        <f>C77+1</f>
        <v>2025</v>
      </c>
      <c r="E77" s="28">
        <f t="shared" ref="E77:U77" si="22">D77+1</f>
        <v>2026</v>
      </c>
      <c r="F77" s="28">
        <f t="shared" si="22"/>
        <v>2027</v>
      </c>
      <c r="G77" s="28">
        <f t="shared" si="22"/>
        <v>2028</v>
      </c>
      <c r="H77" s="28">
        <f t="shared" si="22"/>
        <v>2029</v>
      </c>
      <c r="I77" s="28">
        <f t="shared" si="22"/>
        <v>2030</v>
      </c>
      <c r="J77" s="28">
        <f t="shared" si="22"/>
        <v>2031</v>
      </c>
      <c r="K77" s="28">
        <f t="shared" si="22"/>
        <v>2032</v>
      </c>
      <c r="L77" s="28">
        <f t="shared" si="22"/>
        <v>2033</v>
      </c>
      <c r="M77" s="28">
        <f t="shared" si="22"/>
        <v>2034</v>
      </c>
      <c r="N77" s="28">
        <f t="shared" si="22"/>
        <v>2035</v>
      </c>
      <c r="O77" s="28">
        <f t="shared" si="22"/>
        <v>2036</v>
      </c>
      <c r="P77" s="28">
        <f t="shared" si="22"/>
        <v>2037</v>
      </c>
      <c r="Q77" s="28">
        <f t="shared" si="22"/>
        <v>2038</v>
      </c>
      <c r="R77" s="28">
        <f t="shared" si="22"/>
        <v>2039</v>
      </c>
      <c r="S77" s="28">
        <f t="shared" si="22"/>
        <v>2040</v>
      </c>
      <c r="T77" s="28">
        <f t="shared" si="22"/>
        <v>2041</v>
      </c>
      <c r="U77" s="28">
        <f t="shared" si="22"/>
        <v>2042</v>
      </c>
      <c r="V77" s="28">
        <f>U77+1</f>
        <v>2043</v>
      </c>
      <c r="W77" s="28">
        <f t="shared" ref="W77:Z77" si="23">V77+1</f>
        <v>2044</v>
      </c>
      <c r="X77" s="28">
        <f t="shared" si="23"/>
        <v>2045</v>
      </c>
      <c r="Y77" s="28">
        <f t="shared" si="23"/>
        <v>2046</v>
      </c>
      <c r="Z77" s="28">
        <f t="shared" si="23"/>
        <v>2047</v>
      </c>
      <c r="AS77" s="28"/>
      <c r="AT77" s="28"/>
      <c r="AU77" s="28"/>
      <c r="AV77" s="28"/>
      <c r="AW77" s="28"/>
      <c r="AX77" s="28"/>
      <c r="AY77" s="28"/>
      <c r="AZ77" s="28"/>
      <c r="BA77" s="28"/>
      <c r="BB77" s="28"/>
      <c r="BC77" s="28"/>
      <c r="BD77" s="28"/>
      <c r="BE77" s="28"/>
      <c r="BF77" s="28"/>
      <c r="BG77" s="28"/>
      <c r="BH77" s="28"/>
    </row>
    <row r="78" spans="1:60">
      <c r="A78" s="28"/>
      <c r="B78" s="111" t="s">
        <v>18</v>
      </c>
      <c r="C78" t="s">
        <v>20</v>
      </c>
      <c r="D78" t="s">
        <v>21</v>
      </c>
      <c r="E78" t="s">
        <v>22</v>
      </c>
      <c r="F78" t="s">
        <v>23</v>
      </c>
      <c r="G78" t="s">
        <v>24</v>
      </c>
      <c r="H78" t="s">
        <v>25</v>
      </c>
      <c r="I78" t="s">
        <v>26</v>
      </c>
      <c r="J78" t="s">
        <v>27</v>
      </c>
      <c r="K78" t="s">
        <v>28</v>
      </c>
      <c r="L78" t="s">
        <v>29</v>
      </c>
      <c r="M78" t="s">
        <v>30</v>
      </c>
      <c r="N78" t="s">
        <v>31</v>
      </c>
      <c r="O78" t="s">
        <v>32</v>
      </c>
      <c r="P78" t="s">
        <v>33</v>
      </c>
      <c r="Q78" t="s">
        <v>34</v>
      </c>
      <c r="R78" t="s">
        <v>35</v>
      </c>
      <c r="S78" t="s">
        <v>36</v>
      </c>
      <c r="T78" t="s">
        <v>37</v>
      </c>
      <c r="U78" t="s">
        <v>38</v>
      </c>
      <c r="V78" t="s">
        <v>39</v>
      </c>
      <c r="W78" t="s">
        <v>40</v>
      </c>
      <c r="X78" t="s">
        <v>41</v>
      </c>
      <c r="Y78" t="s">
        <v>42</v>
      </c>
      <c r="Z78" t="s">
        <v>93</v>
      </c>
      <c r="AA78"/>
      <c r="AS78" s="28"/>
      <c r="AT78" s="28"/>
      <c r="AU78" s="28"/>
      <c r="AV78" s="28"/>
      <c r="AW78" s="28"/>
      <c r="AX78" s="28"/>
      <c r="AY78" s="28"/>
      <c r="AZ78" s="28"/>
      <c r="BA78" s="28"/>
      <c r="BB78" s="28"/>
      <c r="BC78" s="28"/>
      <c r="BD78" s="28"/>
      <c r="BE78" s="28"/>
      <c r="BF78" s="28"/>
      <c r="BG78" s="28"/>
      <c r="BH78" s="28"/>
    </row>
    <row r="79" spans="1:60">
      <c r="A79" s="28"/>
      <c r="B79" s="112" t="s">
        <v>77</v>
      </c>
      <c r="C79" s="75">
        <v>258238.47</v>
      </c>
      <c r="D79" s="75">
        <v>276433.38</v>
      </c>
      <c r="E79" s="75">
        <v>289048.36</v>
      </c>
      <c r="F79" s="75">
        <v>289811.27</v>
      </c>
      <c r="G79" s="75">
        <v>290584.19</v>
      </c>
      <c r="H79" s="75">
        <v>291367.3</v>
      </c>
      <c r="I79" s="75">
        <v>292160.70999999996</v>
      </c>
      <c r="J79" s="75">
        <v>292964.56</v>
      </c>
      <c r="K79" s="75">
        <v>293778.99</v>
      </c>
      <c r="L79" s="75">
        <v>294604.15000000002</v>
      </c>
      <c r="M79" s="75">
        <v>295440.17000000004</v>
      </c>
      <c r="N79" s="75">
        <v>296287.2</v>
      </c>
      <c r="O79" s="75">
        <v>297145.39</v>
      </c>
      <c r="P79" s="75">
        <v>298014.89</v>
      </c>
      <c r="Q79" s="75">
        <v>298895.84999999998</v>
      </c>
      <c r="R79" s="75">
        <v>299788.40000000002</v>
      </c>
      <c r="S79" s="75">
        <v>300692.74</v>
      </c>
      <c r="T79" s="75">
        <v>301608.99</v>
      </c>
      <c r="U79" s="75">
        <v>302537.32999999996</v>
      </c>
      <c r="V79" s="75">
        <v>303477.90000000002</v>
      </c>
      <c r="W79" s="75">
        <v>304430.88</v>
      </c>
      <c r="X79" s="75">
        <v>305396.43</v>
      </c>
      <c r="Y79" s="75">
        <v>306374.73</v>
      </c>
      <c r="Z79" s="75">
        <v>307365.93</v>
      </c>
      <c r="AA79"/>
      <c r="AS79" s="28"/>
      <c r="AT79" s="28"/>
      <c r="AU79" s="28"/>
      <c r="AV79" s="28"/>
      <c r="AW79" s="28"/>
      <c r="AX79" s="28"/>
      <c r="AY79" s="28"/>
      <c r="AZ79" s="28"/>
      <c r="BA79" s="28"/>
      <c r="BB79" s="28"/>
      <c r="BC79" s="28"/>
      <c r="BD79" s="28"/>
      <c r="BE79" s="28"/>
      <c r="BF79" s="28"/>
      <c r="BG79" s="28"/>
      <c r="BH79" s="28"/>
    </row>
    <row r="80" spans="1:60">
      <c r="A80" s="28"/>
      <c r="B80" s="112" t="s">
        <v>78</v>
      </c>
      <c r="C80" s="75">
        <v>216057.27</v>
      </c>
      <c r="D80" s="75">
        <v>403088.69999999995</v>
      </c>
      <c r="E80" s="75">
        <v>782213</v>
      </c>
      <c r="F80" s="75">
        <v>725871.81</v>
      </c>
      <c r="G80" s="75">
        <v>701632.60000000009</v>
      </c>
      <c r="H80" s="75">
        <v>622451.99</v>
      </c>
      <c r="I80" s="75">
        <v>631900.02</v>
      </c>
      <c r="J80" s="75">
        <v>634754.36</v>
      </c>
      <c r="K80" s="75">
        <v>641828.76</v>
      </c>
      <c r="L80" s="75">
        <v>648996.57999999996</v>
      </c>
      <c r="M80" s="75">
        <v>656259.05999999994</v>
      </c>
      <c r="N80" s="75">
        <v>663617.47</v>
      </c>
      <c r="O80" s="75">
        <v>671073.08000000007</v>
      </c>
      <c r="P80" s="75">
        <v>678627.2</v>
      </c>
      <c r="Q80" s="75">
        <v>686281.14</v>
      </c>
      <c r="R80" s="75">
        <v>694036.22</v>
      </c>
      <c r="S80" s="75">
        <v>701893.82</v>
      </c>
      <c r="T80" s="75">
        <v>709855.27</v>
      </c>
      <c r="U80" s="75">
        <v>717922</v>
      </c>
      <c r="V80" s="75">
        <v>726095.39</v>
      </c>
      <c r="W80" s="75">
        <v>734376.8600000001</v>
      </c>
      <c r="X80" s="75">
        <v>742767.87</v>
      </c>
      <c r="Y80" s="75">
        <v>751269.86999999988</v>
      </c>
      <c r="Z80" s="75">
        <v>759884.36</v>
      </c>
      <c r="AA80"/>
      <c r="AS80" s="28"/>
      <c r="AT80" s="28"/>
      <c r="AU80" s="28"/>
      <c r="AV80" s="28"/>
      <c r="AW80" s="28"/>
      <c r="AX80" s="28"/>
      <c r="AY80" s="28"/>
      <c r="AZ80" s="28"/>
      <c r="BA80" s="28"/>
      <c r="BB80" s="28"/>
      <c r="BC80" s="28"/>
      <c r="BD80" s="28"/>
      <c r="BE80" s="28"/>
      <c r="BF80" s="28"/>
      <c r="BG80" s="28"/>
      <c r="BH80" s="28"/>
    </row>
    <row r="81" spans="1:60">
      <c r="A81" s="28"/>
      <c r="B81" s="112" t="s">
        <v>79</v>
      </c>
      <c r="C81" s="75">
        <v>230966.58000000002</v>
      </c>
      <c r="D81" s="75">
        <v>304831.87</v>
      </c>
      <c r="E81" s="75">
        <v>454268.76</v>
      </c>
      <c r="F81" s="75">
        <v>314030.01</v>
      </c>
      <c r="G81" s="75">
        <v>243054.05</v>
      </c>
      <c r="H81" s="75">
        <v>169305.26</v>
      </c>
      <c r="I81" s="75">
        <v>169430.18</v>
      </c>
      <c r="J81" s="75">
        <v>169556.78</v>
      </c>
      <c r="K81" s="75">
        <v>169685.05000000002</v>
      </c>
      <c r="L81" s="75">
        <v>169815.04000000001</v>
      </c>
      <c r="M81" s="75">
        <v>169946.77000000002</v>
      </c>
      <c r="N81" s="75">
        <v>170080.25</v>
      </c>
      <c r="O81" s="75">
        <v>170215.51</v>
      </c>
      <c r="P81" s="75">
        <v>170352.57</v>
      </c>
      <c r="Q81" s="75">
        <v>170491.47</v>
      </c>
      <c r="R81" s="75">
        <v>170632.21000000002</v>
      </c>
      <c r="S81" s="75">
        <v>170774.84</v>
      </c>
      <c r="T81" s="75">
        <v>170919.36000000002</v>
      </c>
      <c r="U81" s="75">
        <v>171065.81</v>
      </c>
      <c r="V81" s="75">
        <v>171214.22</v>
      </c>
      <c r="W81" s="75">
        <v>171364.61</v>
      </c>
      <c r="X81" s="75">
        <v>171517.01</v>
      </c>
      <c r="Y81" s="75">
        <v>171671.44</v>
      </c>
      <c r="Z81" s="75">
        <v>171827.92</v>
      </c>
      <c r="AA81"/>
      <c r="AS81" s="28"/>
      <c r="AT81" s="28"/>
      <c r="AU81" s="28"/>
      <c r="AV81" s="28"/>
      <c r="AW81" s="28"/>
      <c r="AX81" s="28"/>
      <c r="AY81" s="28"/>
      <c r="AZ81" s="28"/>
      <c r="BA81" s="28"/>
      <c r="BB81" s="28"/>
      <c r="BC81" s="28"/>
      <c r="BD81" s="28"/>
      <c r="BE81" s="28"/>
      <c r="BF81" s="28"/>
      <c r="BG81" s="28"/>
      <c r="BH81" s="28"/>
    </row>
    <row r="82" spans="1:60">
      <c r="A82" s="28"/>
      <c r="B82" s="112" t="s">
        <v>80</v>
      </c>
      <c r="C82" s="75">
        <v>303329.27</v>
      </c>
      <c r="D82" s="75">
        <v>451598.68</v>
      </c>
      <c r="E82" s="75">
        <v>751131.86</v>
      </c>
      <c r="F82" s="75">
        <v>467700.43</v>
      </c>
      <c r="G82" s="75">
        <v>324478.45</v>
      </c>
      <c r="H82" s="75">
        <v>176403.44</v>
      </c>
      <c r="I82" s="75">
        <v>176610.06</v>
      </c>
      <c r="J82" s="75">
        <v>176819.38</v>
      </c>
      <c r="K82" s="75">
        <v>177031.44</v>
      </c>
      <c r="L82" s="75">
        <v>177246.27</v>
      </c>
      <c r="M82" s="75">
        <v>177463.91</v>
      </c>
      <c r="N82" s="75">
        <v>177684.38999999998</v>
      </c>
      <c r="O82" s="75">
        <v>177907.76</v>
      </c>
      <c r="P82" s="75">
        <v>178134.03999999998</v>
      </c>
      <c r="Q82" s="75">
        <v>178363.29</v>
      </c>
      <c r="R82" s="75">
        <v>178595.54</v>
      </c>
      <c r="S82" s="75">
        <v>178830.83</v>
      </c>
      <c r="T82" s="75">
        <v>179069.2</v>
      </c>
      <c r="U82" s="75">
        <v>179310.7</v>
      </c>
      <c r="V82" s="75">
        <v>179555.35</v>
      </c>
      <c r="W82" s="75">
        <v>179803.21000000002</v>
      </c>
      <c r="X82" s="75">
        <v>180054.31</v>
      </c>
      <c r="Y82" s="75">
        <v>180308.72</v>
      </c>
      <c r="Z82" s="75">
        <v>180566.45</v>
      </c>
      <c r="AA82"/>
      <c r="AS82" s="28"/>
      <c r="AT82" s="28"/>
      <c r="AU82" s="28"/>
      <c r="AV82" s="28"/>
      <c r="AW82" s="28"/>
      <c r="AX82" s="28"/>
      <c r="AY82" s="28"/>
      <c r="AZ82" s="28"/>
      <c r="BA82" s="28"/>
      <c r="BB82" s="28"/>
      <c r="BC82" s="28"/>
      <c r="BD82" s="28"/>
      <c r="BE82" s="28"/>
      <c r="BF82" s="28"/>
      <c r="BG82" s="28"/>
      <c r="BH82" s="28"/>
    </row>
    <row r="83" spans="1:60">
      <c r="A83" s="28"/>
      <c r="B83" s="112" t="s">
        <v>81</v>
      </c>
      <c r="C83" s="75">
        <v>108609.74</v>
      </c>
      <c r="D83" s="75">
        <v>108919.38</v>
      </c>
      <c r="E83" s="75">
        <v>109133.17</v>
      </c>
      <c r="F83" s="75">
        <v>109142.86</v>
      </c>
      <c r="G83" s="75">
        <v>109152.72</v>
      </c>
      <c r="H83" s="75">
        <v>109162.77</v>
      </c>
      <c r="I83" s="75">
        <v>109173.01</v>
      </c>
      <c r="J83" s="75">
        <v>109183.43</v>
      </c>
      <c r="K83" s="75">
        <v>109194.05</v>
      </c>
      <c r="L83" s="75">
        <v>109204.87</v>
      </c>
      <c r="M83" s="75">
        <v>109215.89</v>
      </c>
      <c r="N83" s="75">
        <v>109227.11</v>
      </c>
      <c r="O83" s="75">
        <v>109238.53</v>
      </c>
      <c r="P83" s="75">
        <v>109250.17</v>
      </c>
      <c r="Q83" s="75">
        <v>109262.03</v>
      </c>
      <c r="R83" s="75">
        <v>109274.11</v>
      </c>
      <c r="S83" s="75">
        <v>109286.41</v>
      </c>
      <c r="T83" s="75">
        <v>109298.93</v>
      </c>
      <c r="U83" s="75">
        <v>109311.69</v>
      </c>
      <c r="V83" s="75">
        <v>109324.69</v>
      </c>
      <c r="W83" s="75">
        <v>109337.93</v>
      </c>
      <c r="X83" s="75">
        <v>109351.41</v>
      </c>
      <c r="Y83" s="75">
        <v>109365.14</v>
      </c>
      <c r="Z83" s="75">
        <v>109379.13</v>
      </c>
      <c r="AA83"/>
      <c r="AS83" s="28"/>
      <c r="AT83" s="28"/>
      <c r="AU83" s="28"/>
      <c r="AV83" s="28"/>
      <c r="AW83" s="28"/>
      <c r="AX83" s="28"/>
      <c r="AY83" s="28"/>
      <c r="AZ83" s="28"/>
      <c r="BA83" s="28"/>
      <c r="BB83" s="28"/>
      <c r="BC83" s="28"/>
      <c r="BD83" s="28"/>
      <c r="BE83" s="28"/>
      <c r="BF83" s="28"/>
      <c r="BG83" s="28"/>
      <c r="BH83" s="28"/>
    </row>
    <row r="84" spans="1:60">
      <c r="A84" s="28"/>
      <c r="B84" s="112" t="s">
        <v>82</v>
      </c>
      <c r="C84" s="75">
        <v>1117201.33</v>
      </c>
      <c r="D84" s="75">
        <v>1544872.0099999998</v>
      </c>
      <c r="E84" s="75">
        <v>2385795.15</v>
      </c>
      <c r="F84" s="75">
        <v>1906556.3800000001</v>
      </c>
      <c r="G84" s="75">
        <v>1668902.01</v>
      </c>
      <c r="H84" s="75">
        <v>1368690.76</v>
      </c>
      <c r="I84" s="75">
        <v>1379273.98</v>
      </c>
      <c r="J84" s="75">
        <v>1383278.51</v>
      </c>
      <c r="K84" s="75">
        <v>1391518.29</v>
      </c>
      <c r="L84" s="75">
        <v>1399866.9100000001</v>
      </c>
      <c r="M84" s="75">
        <v>1408325.7999999998</v>
      </c>
      <c r="N84" s="75">
        <v>1416896.42</v>
      </c>
      <c r="O84" s="75">
        <v>1425580.27</v>
      </c>
      <c r="P84" s="75">
        <v>1434378.8699999999</v>
      </c>
      <c r="Q84" s="75">
        <v>1443293.78</v>
      </c>
      <c r="R84" s="75">
        <v>1452326.4800000002</v>
      </c>
      <c r="S84" s="75">
        <v>1461478.64</v>
      </c>
      <c r="T84" s="75">
        <v>1470751.75</v>
      </c>
      <c r="U84" s="75">
        <v>1480147.5299999998</v>
      </c>
      <c r="V84" s="75">
        <v>1489667.55</v>
      </c>
      <c r="W84" s="75">
        <v>1499313.49</v>
      </c>
      <c r="X84" s="75">
        <v>1509087.03</v>
      </c>
      <c r="Y84" s="75">
        <v>1518989.8999999997</v>
      </c>
      <c r="Z84" s="75">
        <v>1529023.79</v>
      </c>
      <c r="AA84"/>
      <c r="AS84" s="28"/>
      <c r="AT84" s="28"/>
      <c r="AU84" s="28"/>
      <c r="AV84" s="28"/>
      <c r="AW84" s="28"/>
      <c r="AX84" s="28"/>
      <c r="AY84" s="28"/>
      <c r="AZ84" s="28"/>
      <c r="BA84" s="28"/>
      <c r="BB84" s="28"/>
      <c r="BC84" s="28"/>
      <c r="BD84" s="28"/>
      <c r="BE84" s="28"/>
      <c r="BF84" s="28"/>
      <c r="BG84" s="28"/>
      <c r="BH84" s="28"/>
    </row>
    <row r="85" spans="1:60">
      <c r="A85" s="28"/>
      <c r="B85"/>
      <c r="C85"/>
      <c r="D85"/>
      <c r="E85"/>
      <c r="F85"/>
      <c r="G85"/>
      <c r="H85"/>
      <c r="I85"/>
      <c r="J85"/>
      <c r="K85"/>
      <c r="L85"/>
      <c r="M85"/>
      <c r="N85"/>
      <c r="O85"/>
      <c r="P85"/>
      <c r="Q85"/>
      <c r="R85"/>
      <c r="S85"/>
      <c r="T85"/>
      <c r="U85"/>
      <c r="V85"/>
      <c r="AA85"/>
      <c r="AS85" s="28"/>
      <c r="AT85" s="28"/>
      <c r="AU85" s="28"/>
      <c r="AV85" s="28"/>
      <c r="AW85" s="28"/>
      <c r="AX85" s="28"/>
      <c r="AY85" s="28"/>
      <c r="AZ85" s="28"/>
      <c r="BA85" s="28"/>
      <c r="BB85" s="28"/>
      <c r="BC85" s="28"/>
      <c r="BD85" s="28"/>
      <c r="BE85" s="28"/>
      <c r="BF85" s="28"/>
      <c r="BG85" s="28"/>
      <c r="BH85" s="28"/>
    </row>
    <row r="86" spans="1:60">
      <c r="A86" s="28"/>
      <c r="B86"/>
      <c r="C86"/>
      <c r="D86"/>
      <c r="E86"/>
      <c r="F86"/>
      <c r="G86"/>
      <c r="H86"/>
      <c r="I86"/>
      <c r="J86"/>
      <c r="K86"/>
      <c r="L86"/>
      <c r="M86"/>
      <c r="N86"/>
      <c r="O86"/>
      <c r="P86"/>
      <c r="Q86"/>
      <c r="R86"/>
      <c r="S86"/>
      <c r="T86"/>
      <c r="U86"/>
      <c r="V86"/>
      <c r="AA86"/>
      <c r="AS86" s="28"/>
      <c r="AT86" s="28"/>
      <c r="AU86" s="28"/>
      <c r="AV86" s="28"/>
      <c r="AW86" s="28"/>
      <c r="AX86" s="28"/>
      <c r="AY86" s="28"/>
      <c r="AZ86" s="28"/>
      <c r="BA86" s="28"/>
      <c r="BB86" s="28"/>
      <c r="BC86" s="28"/>
      <c r="BD86" s="28"/>
      <c r="BE86" s="28"/>
      <c r="BF86" s="28"/>
      <c r="BG86" s="28"/>
      <c r="BH86" s="28"/>
    </row>
    <row r="87" spans="1:60">
      <c r="A87" s="28"/>
      <c r="B87" s="185" t="s">
        <v>77</v>
      </c>
      <c r="C87" s="75">
        <f>C79</f>
        <v>258238.47</v>
      </c>
      <c r="D87" s="75">
        <f t="shared" ref="D87:Z87" si="24">D79</f>
        <v>276433.38</v>
      </c>
      <c r="E87" s="75">
        <f t="shared" si="24"/>
        <v>289048.36</v>
      </c>
      <c r="F87" s="75">
        <f t="shared" si="24"/>
        <v>289811.27</v>
      </c>
      <c r="G87" s="75">
        <f t="shared" si="24"/>
        <v>290584.19</v>
      </c>
      <c r="H87" s="75">
        <f t="shared" si="24"/>
        <v>291367.3</v>
      </c>
      <c r="I87" s="75">
        <f t="shared" si="24"/>
        <v>292160.70999999996</v>
      </c>
      <c r="J87" s="75">
        <f t="shared" si="24"/>
        <v>292964.56</v>
      </c>
      <c r="K87" s="75">
        <f t="shared" si="24"/>
        <v>293778.99</v>
      </c>
      <c r="L87" s="75">
        <f t="shared" si="24"/>
        <v>294604.15000000002</v>
      </c>
      <c r="M87" s="75">
        <f t="shared" si="24"/>
        <v>295440.17000000004</v>
      </c>
      <c r="N87" s="75">
        <f t="shared" si="24"/>
        <v>296287.2</v>
      </c>
      <c r="O87" s="75">
        <f t="shared" si="24"/>
        <v>297145.39</v>
      </c>
      <c r="P87" s="75">
        <f t="shared" si="24"/>
        <v>298014.89</v>
      </c>
      <c r="Q87" s="75">
        <f t="shared" si="24"/>
        <v>298895.84999999998</v>
      </c>
      <c r="R87" s="75">
        <f t="shared" si="24"/>
        <v>299788.40000000002</v>
      </c>
      <c r="S87" s="75">
        <f t="shared" si="24"/>
        <v>300692.74</v>
      </c>
      <c r="T87" s="75">
        <f t="shared" si="24"/>
        <v>301608.99</v>
      </c>
      <c r="U87" s="75">
        <f t="shared" si="24"/>
        <v>302537.32999999996</v>
      </c>
      <c r="V87" s="75">
        <f t="shared" si="24"/>
        <v>303477.90000000002</v>
      </c>
      <c r="W87" s="75">
        <f t="shared" si="24"/>
        <v>304430.88</v>
      </c>
      <c r="X87" s="75">
        <f t="shared" si="24"/>
        <v>305396.43</v>
      </c>
      <c r="Y87" s="75">
        <f t="shared" si="24"/>
        <v>306374.73</v>
      </c>
      <c r="Z87" s="75">
        <f t="shared" si="24"/>
        <v>307365.93</v>
      </c>
      <c r="AS87" s="28"/>
      <c r="AT87" s="28"/>
      <c r="AU87" s="28"/>
      <c r="AV87" s="28"/>
      <c r="AW87" s="28"/>
      <c r="AX87" s="28"/>
      <c r="AY87" s="28"/>
      <c r="AZ87" s="28"/>
      <c r="BA87" s="28"/>
      <c r="BB87" s="28"/>
      <c r="BC87" s="28"/>
      <c r="BD87" s="28"/>
      <c r="BE87" s="28"/>
      <c r="BF87" s="28"/>
      <c r="BG87" s="28"/>
      <c r="BH87" s="28"/>
    </row>
    <row r="88" spans="1:60">
      <c r="A88" s="28"/>
      <c r="B88" s="185" t="s">
        <v>117</v>
      </c>
      <c r="C88"/>
      <c r="D88"/>
      <c r="E88"/>
      <c r="F88"/>
      <c r="G88"/>
      <c r="H88"/>
      <c r="I88"/>
      <c r="J88"/>
      <c r="K88"/>
      <c r="L88"/>
      <c r="M88"/>
      <c r="N88"/>
      <c r="O88"/>
      <c r="P88"/>
      <c r="Q88"/>
      <c r="R88"/>
      <c r="S88"/>
      <c r="T88"/>
      <c r="U88"/>
      <c r="V88"/>
      <c r="AS88" s="28"/>
      <c r="AT88" s="28"/>
      <c r="AU88" s="28"/>
      <c r="AV88" s="28"/>
      <c r="AW88" s="28"/>
      <c r="AX88" s="28"/>
      <c r="AY88" s="28"/>
      <c r="AZ88" s="28"/>
      <c r="BA88" s="28"/>
      <c r="BB88" s="28"/>
      <c r="BC88" s="28"/>
      <c r="BD88" s="28"/>
      <c r="BE88" s="28"/>
      <c r="BF88" s="28"/>
      <c r="BG88" s="28"/>
      <c r="BH88" s="28"/>
    </row>
    <row r="89" spans="1:60">
      <c r="A89" s="28"/>
      <c r="B89" s="185" t="s">
        <v>78</v>
      </c>
      <c r="C89" s="75">
        <f>C80</f>
        <v>216057.27</v>
      </c>
      <c r="D89" s="75">
        <f t="shared" ref="D89:Z89" si="25">D80</f>
        <v>403088.69999999995</v>
      </c>
      <c r="E89" s="75">
        <f t="shared" si="25"/>
        <v>782213</v>
      </c>
      <c r="F89" s="75">
        <f t="shared" si="25"/>
        <v>725871.81</v>
      </c>
      <c r="G89" s="75">
        <f t="shared" si="25"/>
        <v>701632.60000000009</v>
      </c>
      <c r="H89" s="75">
        <f t="shared" si="25"/>
        <v>622451.99</v>
      </c>
      <c r="I89" s="75">
        <f t="shared" si="25"/>
        <v>631900.02</v>
      </c>
      <c r="J89" s="75">
        <f t="shared" si="25"/>
        <v>634754.36</v>
      </c>
      <c r="K89" s="75">
        <f t="shared" si="25"/>
        <v>641828.76</v>
      </c>
      <c r="L89" s="75">
        <f t="shared" si="25"/>
        <v>648996.57999999996</v>
      </c>
      <c r="M89" s="75">
        <f t="shared" si="25"/>
        <v>656259.05999999994</v>
      </c>
      <c r="N89" s="75">
        <f t="shared" si="25"/>
        <v>663617.47</v>
      </c>
      <c r="O89" s="75">
        <f t="shared" si="25"/>
        <v>671073.08000000007</v>
      </c>
      <c r="P89" s="75">
        <f t="shared" si="25"/>
        <v>678627.2</v>
      </c>
      <c r="Q89" s="75">
        <f t="shared" si="25"/>
        <v>686281.14</v>
      </c>
      <c r="R89" s="75">
        <f t="shared" si="25"/>
        <v>694036.22</v>
      </c>
      <c r="S89" s="75">
        <f t="shared" si="25"/>
        <v>701893.82</v>
      </c>
      <c r="T89" s="75">
        <f t="shared" si="25"/>
        <v>709855.27</v>
      </c>
      <c r="U89" s="75">
        <f t="shared" si="25"/>
        <v>717922</v>
      </c>
      <c r="V89" s="75">
        <f t="shared" si="25"/>
        <v>726095.39</v>
      </c>
      <c r="W89" s="75">
        <f t="shared" si="25"/>
        <v>734376.8600000001</v>
      </c>
      <c r="X89" s="75">
        <f t="shared" si="25"/>
        <v>742767.87</v>
      </c>
      <c r="Y89" s="75">
        <f t="shared" si="25"/>
        <v>751269.86999999988</v>
      </c>
      <c r="Z89" s="75">
        <f t="shared" si="25"/>
        <v>759884.36</v>
      </c>
      <c r="AS89" s="28"/>
      <c r="AT89" s="28"/>
      <c r="AU89" s="28"/>
      <c r="AV89" s="28"/>
      <c r="AW89" s="28"/>
      <c r="AX89" s="28"/>
      <c r="AY89" s="28"/>
      <c r="AZ89" s="28"/>
      <c r="BA89" s="28"/>
      <c r="BB89" s="28"/>
      <c r="BC89" s="28"/>
      <c r="BD89" s="28"/>
      <c r="BE89" s="28"/>
      <c r="BF89" s="28"/>
      <c r="BG89" s="28"/>
      <c r="BH89" s="28"/>
    </row>
    <row r="90" spans="1:60">
      <c r="A90" s="28"/>
      <c r="B90" s="185" t="s">
        <v>79</v>
      </c>
      <c r="C90" s="75">
        <f>C81</f>
        <v>230966.58000000002</v>
      </c>
      <c r="D90" s="75">
        <f t="shared" ref="D90:Z90" si="26">D81</f>
        <v>304831.87</v>
      </c>
      <c r="E90" s="75">
        <f t="shared" si="26"/>
        <v>454268.76</v>
      </c>
      <c r="F90" s="75">
        <f t="shared" si="26"/>
        <v>314030.01</v>
      </c>
      <c r="G90" s="75">
        <f t="shared" si="26"/>
        <v>243054.05</v>
      </c>
      <c r="H90" s="75">
        <f t="shared" si="26"/>
        <v>169305.26</v>
      </c>
      <c r="I90" s="75">
        <f t="shared" si="26"/>
        <v>169430.18</v>
      </c>
      <c r="J90" s="75">
        <f t="shared" si="26"/>
        <v>169556.78</v>
      </c>
      <c r="K90" s="75">
        <f t="shared" si="26"/>
        <v>169685.05000000002</v>
      </c>
      <c r="L90" s="75">
        <f t="shared" si="26"/>
        <v>169815.04000000001</v>
      </c>
      <c r="M90" s="75">
        <f t="shared" si="26"/>
        <v>169946.77000000002</v>
      </c>
      <c r="N90" s="75">
        <f t="shared" si="26"/>
        <v>170080.25</v>
      </c>
      <c r="O90" s="75">
        <f t="shared" si="26"/>
        <v>170215.51</v>
      </c>
      <c r="P90" s="75">
        <f t="shared" si="26"/>
        <v>170352.57</v>
      </c>
      <c r="Q90" s="75">
        <f t="shared" si="26"/>
        <v>170491.47</v>
      </c>
      <c r="R90" s="75">
        <f t="shared" si="26"/>
        <v>170632.21000000002</v>
      </c>
      <c r="S90" s="75">
        <f t="shared" si="26"/>
        <v>170774.84</v>
      </c>
      <c r="T90" s="75">
        <f t="shared" si="26"/>
        <v>170919.36000000002</v>
      </c>
      <c r="U90" s="75">
        <f t="shared" si="26"/>
        <v>171065.81</v>
      </c>
      <c r="V90" s="75">
        <f t="shared" si="26"/>
        <v>171214.22</v>
      </c>
      <c r="W90" s="75">
        <f t="shared" si="26"/>
        <v>171364.61</v>
      </c>
      <c r="X90" s="75">
        <f t="shared" si="26"/>
        <v>171517.01</v>
      </c>
      <c r="Y90" s="75">
        <f t="shared" si="26"/>
        <v>171671.44</v>
      </c>
      <c r="Z90" s="75">
        <f t="shared" si="26"/>
        <v>171827.92</v>
      </c>
      <c r="AS90" s="28"/>
      <c r="AT90" s="28"/>
      <c r="AU90" s="28"/>
      <c r="AV90" s="28"/>
      <c r="AW90" s="28"/>
      <c r="AX90" s="28"/>
      <c r="AY90" s="28"/>
      <c r="AZ90" s="28"/>
      <c r="BA90" s="28"/>
      <c r="BB90" s="28"/>
      <c r="BC90" s="28"/>
      <c r="BD90" s="28"/>
      <c r="BE90" s="28"/>
      <c r="BF90" s="28"/>
      <c r="BG90" s="28"/>
      <c r="BH90" s="28"/>
    </row>
    <row r="91" spans="1:60">
      <c r="A91" s="28"/>
      <c r="B91" s="185" t="s">
        <v>80</v>
      </c>
      <c r="C91" s="75">
        <f>C82</f>
        <v>303329.27</v>
      </c>
      <c r="D91" s="75">
        <f t="shared" ref="D91:Z91" si="27">D82</f>
        <v>451598.68</v>
      </c>
      <c r="E91" s="75">
        <f t="shared" si="27"/>
        <v>751131.86</v>
      </c>
      <c r="F91" s="75">
        <f t="shared" si="27"/>
        <v>467700.43</v>
      </c>
      <c r="G91" s="75">
        <f t="shared" si="27"/>
        <v>324478.45</v>
      </c>
      <c r="H91" s="75">
        <f t="shared" si="27"/>
        <v>176403.44</v>
      </c>
      <c r="I91" s="75">
        <f t="shared" si="27"/>
        <v>176610.06</v>
      </c>
      <c r="J91" s="75">
        <f t="shared" si="27"/>
        <v>176819.38</v>
      </c>
      <c r="K91" s="75">
        <f t="shared" si="27"/>
        <v>177031.44</v>
      </c>
      <c r="L91" s="75">
        <f t="shared" si="27"/>
        <v>177246.27</v>
      </c>
      <c r="M91" s="75">
        <f t="shared" si="27"/>
        <v>177463.91</v>
      </c>
      <c r="N91" s="75">
        <f t="shared" si="27"/>
        <v>177684.38999999998</v>
      </c>
      <c r="O91" s="75">
        <f t="shared" si="27"/>
        <v>177907.76</v>
      </c>
      <c r="P91" s="75">
        <f t="shared" si="27"/>
        <v>178134.03999999998</v>
      </c>
      <c r="Q91" s="75">
        <f t="shared" si="27"/>
        <v>178363.29</v>
      </c>
      <c r="R91" s="75">
        <f t="shared" si="27"/>
        <v>178595.54</v>
      </c>
      <c r="S91" s="75">
        <f t="shared" si="27"/>
        <v>178830.83</v>
      </c>
      <c r="T91" s="75">
        <f t="shared" si="27"/>
        <v>179069.2</v>
      </c>
      <c r="U91" s="75">
        <f t="shared" si="27"/>
        <v>179310.7</v>
      </c>
      <c r="V91" s="75">
        <f t="shared" si="27"/>
        <v>179555.35</v>
      </c>
      <c r="W91" s="75">
        <f t="shared" si="27"/>
        <v>179803.21000000002</v>
      </c>
      <c r="X91" s="75">
        <f t="shared" si="27"/>
        <v>180054.31</v>
      </c>
      <c r="Y91" s="75">
        <f t="shared" si="27"/>
        <v>180308.72</v>
      </c>
      <c r="Z91" s="75">
        <f t="shared" si="27"/>
        <v>180566.45</v>
      </c>
      <c r="AS91" s="28"/>
      <c r="AT91" s="28"/>
      <c r="AU91" s="28"/>
      <c r="AV91" s="28"/>
      <c r="AW91" s="28"/>
      <c r="AX91" s="28"/>
      <c r="AY91" s="28"/>
      <c r="AZ91" s="28"/>
      <c r="BA91" s="28"/>
      <c r="BB91" s="28"/>
      <c r="BC91" s="28"/>
      <c r="BD91" s="28"/>
      <c r="BE91" s="28"/>
      <c r="BF91" s="28"/>
      <c r="BG91" s="28"/>
      <c r="BH91" s="28"/>
    </row>
    <row r="92" spans="1:60">
      <c r="A92" s="28"/>
      <c r="B92" s="185" t="s">
        <v>81</v>
      </c>
      <c r="C92" s="75">
        <f>C83</f>
        <v>108609.74</v>
      </c>
      <c r="D92" s="75">
        <f t="shared" ref="D92:Z92" si="28">D83</f>
        <v>108919.38</v>
      </c>
      <c r="E92" s="75">
        <f t="shared" si="28"/>
        <v>109133.17</v>
      </c>
      <c r="F92" s="75">
        <f t="shared" si="28"/>
        <v>109142.86</v>
      </c>
      <c r="G92" s="75">
        <f t="shared" si="28"/>
        <v>109152.72</v>
      </c>
      <c r="H92" s="75">
        <f t="shared" si="28"/>
        <v>109162.77</v>
      </c>
      <c r="I92" s="75">
        <f t="shared" si="28"/>
        <v>109173.01</v>
      </c>
      <c r="J92" s="75">
        <f t="shared" si="28"/>
        <v>109183.43</v>
      </c>
      <c r="K92" s="75">
        <f t="shared" si="28"/>
        <v>109194.05</v>
      </c>
      <c r="L92" s="75">
        <f t="shared" si="28"/>
        <v>109204.87</v>
      </c>
      <c r="M92" s="75">
        <f t="shared" si="28"/>
        <v>109215.89</v>
      </c>
      <c r="N92" s="75">
        <f t="shared" si="28"/>
        <v>109227.11</v>
      </c>
      <c r="O92" s="75">
        <f t="shared" si="28"/>
        <v>109238.53</v>
      </c>
      <c r="P92" s="75">
        <f t="shared" si="28"/>
        <v>109250.17</v>
      </c>
      <c r="Q92" s="75">
        <f t="shared" si="28"/>
        <v>109262.03</v>
      </c>
      <c r="R92" s="75">
        <f t="shared" si="28"/>
        <v>109274.11</v>
      </c>
      <c r="S92" s="75">
        <f t="shared" si="28"/>
        <v>109286.41</v>
      </c>
      <c r="T92" s="75">
        <f t="shared" si="28"/>
        <v>109298.93</v>
      </c>
      <c r="U92" s="75">
        <f t="shared" si="28"/>
        <v>109311.69</v>
      </c>
      <c r="V92" s="75">
        <f t="shared" si="28"/>
        <v>109324.69</v>
      </c>
      <c r="W92" s="75">
        <f t="shared" si="28"/>
        <v>109337.93</v>
      </c>
      <c r="X92" s="75">
        <f t="shared" si="28"/>
        <v>109351.41</v>
      </c>
      <c r="Y92" s="75">
        <f t="shared" si="28"/>
        <v>109365.14</v>
      </c>
      <c r="Z92" s="75">
        <f t="shared" si="28"/>
        <v>109379.13</v>
      </c>
      <c r="AS92" s="28"/>
      <c r="AT92" s="28"/>
      <c r="AU92" s="28"/>
      <c r="AV92" s="28"/>
      <c r="AW92" s="28"/>
      <c r="AX92" s="28"/>
      <c r="AY92" s="28"/>
      <c r="AZ92" s="28"/>
      <c r="BA92" s="28"/>
      <c r="BB92" s="28"/>
      <c r="BC92" s="28"/>
      <c r="BD92" s="28"/>
      <c r="BE92" s="28"/>
      <c r="BF92" s="28"/>
      <c r="BG92" s="28"/>
      <c r="BH92" s="28"/>
    </row>
    <row r="93" spans="1:60">
      <c r="A93" s="28"/>
      <c r="B93"/>
      <c r="C93"/>
      <c r="D93"/>
      <c r="E93"/>
      <c r="F93"/>
      <c r="G93"/>
      <c r="H93"/>
      <c r="I93"/>
      <c r="J93"/>
      <c r="K93"/>
      <c r="L93"/>
      <c r="M93"/>
      <c r="N93"/>
      <c r="O93"/>
      <c r="P93"/>
      <c r="Q93"/>
      <c r="R93"/>
      <c r="S93"/>
      <c r="T93"/>
      <c r="U93"/>
      <c r="V93"/>
      <c r="AS93" s="28"/>
      <c r="AT93" s="28"/>
      <c r="AU93" s="28"/>
      <c r="AV93" s="28"/>
      <c r="AW93" s="28"/>
      <c r="AX93" s="28"/>
      <c r="AY93" s="28"/>
      <c r="AZ93" s="28"/>
      <c r="BA93" s="28"/>
      <c r="BB93" s="28"/>
      <c r="BC93" s="28"/>
      <c r="BD93" s="28"/>
      <c r="BE93" s="28"/>
      <c r="BF93" s="28"/>
      <c r="BG93" s="28"/>
      <c r="BH93" s="28"/>
    </row>
    <row r="94" spans="1:60">
      <c r="A94" s="28"/>
      <c r="B94" s="112"/>
      <c r="C94" s="75"/>
      <c r="D94" s="75"/>
      <c r="E94" s="75"/>
      <c r="F94" s="75"/>
      <c r="G94" s="75"/>
      <c r="H94" s="75"/>
      <c r="I94" s="75"/>
      <c r="J94" s="75"/>
      <c r="K94" s="75"/>
      <c r="L94" s="75"/>
      <c r="M94" s="75"/>
      <c r="N94" s="75"/>
      <c r="O94" s="75"/>
      <c r="P94" s="75"/>
      <c r="Q94" s="75"/>
      <c r="R94" s="75"/>
      <c r="S94" s="75"/>
      <c r="T94" s="75"/>
      <c r="U94" s="75"/>
      <c r="V94" s="75"/>
      <c r="W94" s="75"/>
      <c r="X94" s="75"/>
      <c r="Y94" s="75"/>
      <c r="Z94" s="75"/>
      <c r="AS94" s="28"/>
      <c r="AT94" s="28"/>
      <c r="AU94" s="28"/>
      <c r="AV94" s="28"/>
      <c r="AW94" s="28"/>
      <c r="AX94" s="28"/>
      <c r="AY94" s="28"/>
      <c r="AZ94" s="28"/>
      <c r="BA94" s="28"/>
      <c r="BB94" s="28"/>
      <c r="BC94" s="28"/>
      <c r="BD94" s="28"/>
      <c r="BE94" s="28"/>
      <c r="BF94" s="28"/>
      <c r="BG94" s="28"/>
      <c r="BH94" s="28"/>
    </row>
    <row r="95" spans="1:60">
      <c r="A95" s="28"/>
      <c r="B95"/>
      <c r="C95"/>
      <c r="D95"/>
      <c r="E95"/>
      <c r="F95"/>
      <c r="G95"/>
      <c r="H95"/>
      <c r="I95"/>
      <c r="J95"/>
      <c r="K95"/>
      <c r="L95"/>
      <c r="M95"/>
      <c r="N95"/>
      <c r="O95"/>
      <c r="P95"/>
      <c r="Q95"/>
      <c r="R95"/>
      <c r="S95"/>
      <c r="T95"/>
      <c r="U95"/>
      <c r="V95"/>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row>
    <row r="96" spans="1:60">
      <c r="A96" s="28"/>
      <c r="B96" s="111" t="s">
        <v>15</v>
      </c>
      <c r="C96" t="s">
        <v>165</v>
      </c>
      <c r="D96" s="28"/>
      <c r="E96" s="28"/>
      <c r="F96" s="28"/>
      <c r="G96" s="28"/>
      <c r="H96" s="28"/>
      <c r="I96" s="28"/>
      <c r="J96" s="28"/>
      <c r="K96" s="28"/>
      <c r="L96" s="28"/>
      <c r="M96" s="28"/>
      <c r="N96" s="28"/>
      <c r="O96" s="28"/>
      <c r="P96" s="28"/>
      <c r="Q96" s="28"/>
      <c r="R96" s="28"/>
      <c r="S96" s="28"/>
      <c r="T96" s="28"/>
      <c r="U96" s="28"/>
      <c r="V96" s="28"/>
      <c r="AS96" s="28"/>
      <c r="AT96" s="28"/>
      <c r="AU96" s="28"/>
      <c r="AV96" s="28"/>
      <c r="AW96" s="28"/>
      <c r="AX96" s="28"/>
      <c r="AY96" s="28"/>
      <c r="AZ96" s="28"/>
      <c r="BA96" s="28"/>
      <c r="BB96" s="28"/>
      <c r="BC96" s="28"/>
      <c r="BD96" s="28"/>
      <c r="BE96" s="28"/>
      <c r="BF96" s="28"/>
      <c r="BG96" s="28"/>
      <c r="BH96" s="28"/>
    </row>
    <row r="97" spans="1:60">
      <c r="A97" s="28"/>
      <c r="B97" s="111" t="s">
        <v>47</v>
      </c>
      <c r="C97" t="s">
        <v>12</v>
      </c>
      <c r="D97" s="28"/>
      <c r="E97" s="28"/>
      <c r="F97" s="28"/>
      <c r="G97" s="28"/>
      <c r="H97" s="28"/>
      <c r="I97" s="28"/>
      <c r="J97" s="28"/>
      <c r="K97" s="28"/>
      <c r="L97" s="28"/>
      <c r="M97" s="28"/>
      <c r="N97" s="28"/>
      <c r="O97" s="28"/>
      <c r="P97" s="28"/>
      <c r="Q97" s="28"/>
      <c r="R97" s="28"/>
      <c r="S97" s="28"/>
      <c r="T97" s="28"/>
      <c r="U97" s="28"/>
      <c r="V97" s="28"/>
      <c r="AS97" s="28"/>
      <c r="AT97" s="28"/>
      <c r="AU97" s="28"/>
      <c r="AV97" s="28"/>
      <c r="AW97" s="28"/>
      <c r="AX97" s="28"/>
      <c r="AY97" s="28"/>
      <c r="AZ97" s="28"/>
      <c r="BA97" s="28"/>
      <c r="BB97" s="28"/>
      <c r="BC97" s="28"/>
      <c r="BD97" s="28"/>
      <c r="BE97" s="28"/>
      <c r="BF97" s="28"/>
      <c r="BG97" s="28"/>
      <c r="BH97" s="28"/>
    </row>
    <row r="98" spans="1:60">
      <c r="A98" s="28"/>
      <c r="B98" s="111" t="s">
        <v>83</v>
      </c>
      <c r="C98" t="s">
        <v>10</v>
      </c>
      <c r="D98" s="28"/>
      <c r="E98" s="28"/>
      <c r="F98" s="28"/>
      <c r="G98" s="28"/>
      <c r="H98" s="28"/>
      <c r="I98" s="28"/>
      <c r="J98" s="28"/>
      <c r="K98" s="28"/>
      <c r="L98" s="28"/>
      <c r="M98" s="28"/>
      <c r="N98" s="28"/>
      <c r="O98" s="28"/>
      <c r="P98" s="28"/>
      <c r="Q98" s="28"/>
      <c r="R98" s="28"/>
      <c r="S98" s="28"/>
      <c r="T98" s="28"/>
      <c r="U98" s="28"/>
      <c r="V98" s="28"/>
      <c r="AS98" s="28"/>
      <c r="AT98" s="28"/>
      <c r="AU98" s="28"/>
      <c r="AV98" s="28"/>
      <c r="AW98" s="28"/>
      <c r="AX98" s="28"/>
      <c r="AY98" s="28"/>
      <c r="AZ98" s="28"/>
      <c r="BA98" s="28"/>
      <c r="BB98" s="28"/>
      <c r="BC98" s="28"/>
      <c r="BD98" s="28"/>
      <c r="BE98" s="28"/>
      <c r="BF98" s="28"/>
      <c r="BG98" s="28"/>
      <c r="BH98" s="28"/>
    </row>
    <row r="99" spans="1:60">
      <c r="A99" s="28"/>
      <c r="B99" s="28"/>
      <c r="C99" s="28">
        <v>2024</v>
      </c>
      <c r="D99" s="28">
        <f>C99+1</f>
        <v>2025</v>
      </c>
      <c r="E99" s="28">
        <f t="shared" ref="E99" si="29">D99+1</f>
        <v>2026</v>
      </c>
      <c r="F99" s="28">
        <f t="shared" ref="F99" si="30">E99+1</f>
        <v>2027</v>
      </c>
      <c r="G99" s="28">
        <f t="shared" ref="G99" si="31">F99+1</f>
        <v>2028</v>
      </c>
      <c r="H99" s="28">
        <f t="shared" ref="H99" si="32">G99+1</f>
        <v>2029</v>
      </c>
      <c r="I99" s="28">
        <f t="shared" ref="I99" si="33">H99+1</f>
        <v>2030</v>
      </c>
      <c r="J99" s="28">
        <f t="shared" ref="J99" si="34">I99+1</f>
        <v>2031</v>
      </c>
      <c r="K99" s="28">
        <f t="shared" ref="K99" si="35">J99+1</f>
        <v>2032</v>
      </c>
      <c r="L99" s="28">
        <f t="shared" ref="L99" si="36">K99+1</f>
        <v>2033</v>
      </c>
      <c r="M99" s="28">
        <f t="shared" ref="M99" si="37">L99+1</f>
        <v>2034</v>
      </c>
      <c r="N99" s="28">
        <f t="shared" ref="N99" si="38">M99+1</f>
        <v>2035</v>
      </c>
      <c r="O99" s="28">
        <f t="shared" ref="O99" si="39">N99+1</f>
        <v>2036</v>
      </c>
      <c r="P99" s="28">
        <f t="shared" ref="P99" si="40">O99+1</f>
        <v>2037</v>
      </c>
      <c r="Q99" s="28">
        <f t="shared" ref="Q99" si="41">P99+1</f>
        <v>2038</v>
      </c>
      <c r="R99" s="28">
        <f t="shared" ref="R99" si="42">Q99+1</f>
        <v>2039</v>
      </c>
      <c r="S99" s="28">
        <f t="shared" ref="S99" si="43">R99+1</f>
        <v>2040</v>
      </c>
      <c r="T99" s="28">
        <f t="shared" ref="T99" si="44">S99+1</f>
        <v>2041</v>
      </c>
      <c r="U99" s="28">
        <f t="shared" ref="U99" si="45">T99+1</f>
        <v>2042</v>
      </c>
      <c r="V99" s="28">
        <f>U99+1</f>
        <v>2043</v>
      </c>
      <c r="W99" s="28">
        <f t="shared" ref="W99:Z99" si="46">V99+1</f>
        <v>2044</v>
      </c>
      <c r="X99" s="28">
        <f t="shared" si="46"/>
        <v>2045</v>
      </c>
      <c r="Y99" s="28">
        <f t="shared" si="46"/>
        <v>2046</v>
      </c>
      <c r="Z99" s="28">
        <f t="shared" si="46"/>
        <v>2047</v>
      </c>
      <c r="AA99" s="28"/>
      <c r="AS99" s="28"/>
      <c r="AT99" s="28"/>
      <c r="AU99" s="28"/>
      <c r="AV99" s="28"/>
      <c r="AW99" s="28"/>
      <c r="AX99" s="28"/>
      <c r="AY99" s="28"/>
      <c r="AZ99" s="28"/>
      <c r="BA99" s="28"/>
      <c r="BB99" s="28"/>
      <c r="BC99" s="28"/>
      <c r="BD99" s="28"/>
      <c r="BE99" s="28"/>
      <c r="BF99" s="28"/>
      <c r="BG99" s="28"/>
      <c r="BH99" s="28"/>
    </row>
    <row r="100" spans="1:60">
      <c r="A100" s="28"/>
      <c r="B100" s="111" t="s">
        <v>18</v>
      </c>
      <c r="C100" t="s">
        <v>20</v>
      </c>
      <c r="D100" t="s">
        <v>21</v>
      </c>
      <c r="E100" t="s">
        <v>22</v>
      </c>
      <c r="F100" t="s">
        <v>23</v>
      </c>
      <c r="G100" t="s">
        <v>24</v>
      </c>
      <c r="H100" t="s">
        <v>25</v>
      </c>
      <c r="I100" t="s">
        <v>26</v>
      </c>
      <c r="J100" t="s">
        <v>27</v>
      </c>
      <c r="K100" t="s">
        <v>28</v>
      </c>
      <c r="L100" t="s">
        <v>29</v>
      </c>
      <c r="M100" t="s">
        <v>30</v>
      </c>
      <c r="N100" t="s">
        <v>31</v>
      </c>
      <c r="O100" t="s">
        <v>32</v>
      </c>
      <c r="P100" t="s">
        <v>33</v>
      </c>
      <c r="Q100" t="s">
        <v>34</v>
      </c>
      <c r="R100" t="s">
        <v>35</v>
      </c>
      <c r="S100" t="s">
        <v>36</v>
      </c>
      <c r="T100" t="s">
        <v>37</v>
      </c>
      <c r="U100" t="s">
        <v>38</v>
      </c>
      <c r="V100" t="s">
        <v>39</v>
      </c>
      <c r="W100" t="s">
        <v>40</v>
      </c>
      <c r="X100" t="s">
        <v>41</v>
      </c>
      <c r="Y100" t="s">
        <v>42</v>
      </c>
      <c r="Z100" t="s">
        <v>93</v>
      </c>
      <c r="AA100"/>
      <c r="AS100" s="28"/>
      <c r="AT100" s="28"/>
      <c r="AU100" s="28"/>
      <c r="AV100" s="28"/>
      <c r="AW100" s="28"/>
      <c r="AX100" s="28"/>
      <c r="AY100" s="28"/>
      <c r="AZ100" s="28"/>
      <c r="BA100" s="28"/>
      <c r="BB100" s="28"/>
      <c r="BC100" s="28"/>
      <c r="BD100" s="28"/>
      <c r="BE100" s="28"/>
      <c r="BF100" s="28"/>
      <c r="BG100" s="28"/>
      <c r="BH100" s="28"/>
    </row>
    <row r="101" spans="1:60">
      <c r="A101" s="28"/>
      <c r="B101" s="112" t="s">
        <v>77</v>
      </c>
      <c r="C101" s="75">
        <v>0</v>
      </c>
      <c r="D101" s="75">
        <v>0</v>
      </c>
      <c r="E101" s="75">
        <v>0</v>
      </c>
      <c r="F101" s="75">
        <v>0</v>
      </c>
      <c r="G101" s="75">
        <v>0</v>
      </c>
      <c r="H101" s="75">
        <v>0</v>
      </c>
      <c r="I101" s="75">
        <v>0</v>
      </c>
      <c r="J101" s="75">
        <v>0</v>
      </c>
      <c r="K101" s="75">
        <v>0</v>
      </c>
      <c r="L101" s="75">
        <v>0</v>
      </c>
      <c r="M101" s="75">
        <v>0</v>
      </c>
      <c r="N101" s="75">
        <v>0</v>
      </c>
      <c r="O101" s="75">
        <v>0</v>
      </c>
      <c r="P101" s="75">
        <v>0</v>
      </c>
      <c r="Q101" s="75">
        <v>0</v>
      </c>
      <c r="R101" s="75">
        <v>0</v>
      </c>
      <c r="S101" s="75">
        <v>0</v>
      </c>
      <c r="T101" s="75">
        <v>0</v>
      </c>
      <c r="U101" s="75">
        <v>0</v>
      </c>
      <c r="V101" s="75">
        <v>0</v>
      </c>
      <c r="W101" s="75">
        <v>0</v>
      </c>
      <c r="X101" s="75">
        <v>0</v>
      </c>
      <c r="Y101" s="75">
        <v>0</v>
      </c>
      <c r="Z101" s="75">
        <v>0</v>
      </c>
      <c r="AA101"/>
      <c r="AS101" s="28"/>
      <c r="AT101" s="28"/>
      <c r="AU101" s="28"/>
      <c r="AV101" s="28"/>
      <c r="AW101" s="28"/>
      <c r="AX101" s="28"/>
      <c r="AY101" s="28"/>
      <c r="AZ101" s="28"/>
      <c r="BA101" s="28"/>
      <c r="BB101" s="28"/>
      <c r="BC101" s="28"/>
      <c r="BD101" s="28"/>
      <c r="BE101" s="28"/>
      <c r="BF101" s="28"/>
      <c r="BG101" s="28"/>
      <c r="BH101" s="28"/>
    </row>
    <row r="102" spans="1:60">
      <c r="A102" s="28"/>
      <c r="B102" s="112" t="s">
        <v>81</v>
      </c>
      <c r="C102" s="75">
        <v>8762.76</v>
      </c>
      <c r="D102" s="75">
        <v>8762.76</v>
      </c>
      <c r="E102" s="75">
        <v>8762.76</v>
      </c>
      <c r="F102" s="75">
        <v>8762.76</v>
      </c>
      <c r="G102" s="75">
        <v>8762.76</v>
      </c>
      <c r="H102" s="75">
        <v>8762.76</v>
      </c>
      <c r="I102" s="75">
        <v>8762.76</v>
      </c>
      <c r="J102" s="75">
        <v>8762.76</v>
      </c>
      <c r="K102" s="75">
        <v>8762.76</v>
      </c>
      <c r="L102" s="75">
        <v>8762.76</v>
      </c>
      <c r="M102" s="75">
        <v>8762.76</v>
      </c>
      <c r="N102" s="75">
        <v>8762.76</v>
      </c>
      <c r="O102" s="75">
        <v>8762.76</v>
      </c>
      <c r="P102" s="75">
        <v>8762.76</v>
      </c>
      <c r="Q102" s="75">
        <v>8762.76</v>
      </c>
      <c r="R102" s="75">
        <v>8762.76</v>
      </c>
      <c r="S102" s="75">
        <v>8762.76</v>
      </c>
      <c r="T102" s="75">
        <v>8762.76</v>
      </c>
      <c r="U102" s="75">
        <v>8762.76</v>
      </c>
      <c r="V102" s="75">
        <v>8762.76</v>
      </c>
      <c r="W102" s="75">
        <v>8762.76</v>
      </c>
      <c r="X102" s="75">
        <v>8762.76</v>
      </c>
      <c r="Y102" s="75">
        <v>8762.76</v>
      </c>
      <c r="Z102" s="75">
        <v>8762.76</v>
      </c>
      <c r="AA102"/>
      <c r="AS102" s="28"/>
      <c r="AT102" s="28"/>
      <c r="AU102" s="28"/>
      <c r="AV102" s="28"/>
      <c r="AW102" s="28"/>
      <c r="AX102" s="28"/>
      <c r="AY102" s="28"/>
      <c r="AZ102" s="28"/>
      <c r="BA102" s="28"/>
      <c r="BB102" s="28"/>
      <c r="BC102" s="28"/>
      <c r="BD102" s="28"/>
      <c r="BE102" s="28"/>
      <c r="BF102" s="28"/>
      <c r="BG102" s="28"/>
      <c r="BH102" s="28"/>
    </row>
    <row r="103" spans="1:60">
      <c r="A103" s="28"/>
      <c r="B103" s="112" t="s">
        <v>78</v>
      </c>
      <c r="C103" s="75">
        <v>51222.619999999995</v>
      </c>
      <c r="D103" s="75">
        <v>102219.5</v>
      </c>
      <c r="E103" s="75">
        <v>205716.28</v>
      </c>
      <c r="F103" s="75">
        <v>112290.09</v>
      </c>
      <c r="G103" s="75">
        <v>63917.990000000005</v>
      </c>
      <c r="H103" s="75">
        <v>12999.880000000001</v>
      </c>
      <c r="I103" s="75">
        <v>13207.07</v>
      </c>
      <c r="J103" s="75">
        <v>12652.539999999999</v>
      </c>
      <c r="K103" s="75">
        <v>12833.92</v>
      </c>
      <c r="L103" s="75">
        <v>13018.68</v>
      </c>
      <c r="M103" s="75">
        <v>13206.9</v>
      </c>
      <c r="N103" s="75">
        <v>13398.65</v>
      </c>
      <c r="O103" s="75">
        <v>13593.980000000001</v>
      </c>
      <c r="P103" s="75">
        <v>13792.960000000001</v>
      </c>
      <c r="Q103" s="75">
        <v>13995.67</v>
      </c>
      <c r="R103" s="75">
        <v>14202.16</v>
      </c>
      <c r="S103" s="75">
        <v>14412.53</v>
      </c>
      <c r="T103" s="75">
        <v>14626.83</v>
      </c>
      <c r="U103" s="75">
        <v>14845.14</v>
      </c>
      <c r="V103" s="75">
        <v>15067.529999999999</v>
      </c>
      <c r="W103" s="75">
        <v>15294.1</v>
      </c>
      <c r="X103" s="75">
        <v>15524.9</v>
      </c>
      <c r="Y103" s="75">
        <v>15760.04</v>
      </c>
      <c r="Z103" s="75">
        <v>15999.57</v>
      </c>
      <c r="AA103"/>
      <c r="AS103" s="28"/>
      <c r="AT103" s="28"/>
      <c r="AU103" s="28"/>
      <c r="AV103" s="28"/>
      <c r="AW103" s="28"/>
      <c r="AX103" s="28"/>
      <c r="AY103" s="28"/>
      <c r="AZ103" s="28"/>
      <c r="BA103" s="28"/>
      <c r="BB103" s="28"/>
      <c r="BC103" s="28"/>
      <c r="BD103" s="28"/>
      <c r="BE103" s="28"/>
      <c r="BF103" s="28"/>
      <c r="BG103" s="28"/>
      <c r="BH103" s="28"/>
    </row>
    <row r="104" spans="1:60">
      <c r="A104" s="28"/>
      <c r="B104" s="112" t="s">
        <v>79</v>
      </c>
      <c r="C104" s="75">
        <v>0</v>
      </c>
      <c r="D104" s="75">
        <v>0</v>
      </c>
      <c r="E104" s="75">
        <v>0</v>
      </c>
      <c r="F104" s="75">
        <v>0</v>
      </c>
      <c r="G104" s="75">
        <v>0</v>
      </c>
      <c r="H104" s="75">
        <v>0</v>
      </c>
      <c r="I104" s="75">
        <v>0</v>
      </c>
      <c r="J104" s="75">
        <v>0</v>
      </c>
      <c r="K104" s="75">
        <v>0</v>
      </c>
      <c r="L104" s="75">
        <v>0</v>
      </c>
      <c r="M104" s="75">
        <v>0</v>
      </c>
      <c r="N104" s="75">
        <v>0</v>
      </c>
      <c r="O104" s="75">
        <v>0</v>
      </c>
      <c r="P104" s="75">
        <v>0</v>
      </c>
      <c r="Q104" s="75">
        <v>0</v>
      </c>
      <c r="R104" s="75">
        <v>0</v>
      </c>
      <c r="S104" s="75">
        <v>0</v>
      </c>
      <c r="T104" s="75">
        <v>0</v>
      </c>
      <c r="U104" s="75">
        <v>0</v>
      </c>
      <c r="V104" s="75">
        <v>0</v>
      </c>
      <c r="W104" s="75">
        <v>0</v>
      </c>
      <c r="X104" s="75">
        <v>0</v>
      </c>
      <c r="Y104" s="75">
        <v>0</v>
      </c>
      <c r="Z104" s="75">
        <v>0</v>
      </c>
      <c r="AA104"/>
      <c r="AS104" s="28"/>
      <c r="AT104" s="28"/>
      <c r="AU104" s="28"/>
      <c r="AV104" s="28"/>
      <c r="AW104" s="28"/>
      <c r="AX104" s="28"/>
      <c r="AY104" s="28"/>
      <c r="AZ104" s="28"/>
      <c r="BA104" s="28"/>
      <c r="BB104" s="28"/>
      <c r="BC104" s="28"/>
      <c r="BD104" s="28"/>
      <c r="BE104" s="28"/>
      <c r="BF104" s="28"/>
      <c r="BG104" s="28"/>
      <c r="BH104" s="28"/>
    </row>
    <row r="105" spans="1:60">
      <c r="A105" s="28"/>
      <c r="B105" s="112" t="s">
        <v>80</v>
      </c>
      <c r="C105" s="75">
        <v>0</v>
      </c>
      <c r="D105" s="75">
        <v>0</v>
      </c>
      <c r="E105" s="75">
        <v>0</v>
      </c>
      <c r="F105" s="75">
        <v>0</v>
      </c>
      <c r="G105" s="75">
        <v>0</v>
      </c>
      <c r="H105" s="75">
        <v>0</v>
      </c>
      <c r="I105" s="75">
        <v>0</v>
      </c>
      <c r="J105" s="75">
        <v>0</v>
      </c>
      <c r="K105" s="75">
        <v>0</v>
      </c>
      <c r="L105" s="75">
        <v>0</v>
      </c>
      <c r="M105" s="75">
        <v>0</v>
      </c>
      <c r="N105" s="75">
        <v>0</v>
      </c>
      <c r="O105" s="75">
        <v>0</v>
      </c>
      <c r="P105" s="75">
        <v>0</v>
      </c>
      <c r="Q105" s="75">
        <v>0</v>
      </c>
      <c r="R105" s="75">
        <v>0</v>
      </c>
      <c r="S105" s="75">
        <v>0</v>
      </c>
      <c r="T105" s="75">
        <v>0</v>
      </c>
      <c r="U105" s="75">
        <v>0</v>
      </c>
      <c r="V105" s="75">
        <v>0</v>
      </c>
      <c r="W105" s="75">
        <v>0</v>
      </c>
      <c r="X105" s="75">
        <v>0</v>
      </c>
      <c r="Y105" s="75">
        <v>0</v>
      </c>
      <c r="Z105" s="75">
        <v>0</v>
      </c>
      <c r="AA105"/>
      <c r="AS105" s="28"/>
      <c r="AT105" s="28"/>
      <c r="AU105" s="28"/>
      <c r="AV105" s="28"/>
      <c r="AW105" s="28"/>
      <c r="AX105" s="28"/>
      <c r="AY105" s="28"/>
      <c r="AZ105" s="28"/>
      <c r="BA105" s="28"/>
      <c r="BB105" s="28"/>
      <c r="BC105" s="28"/>
      <c r="BD105" s="28"/>
      <c r="BE105" s="28"/>
      <c r="BF105" s="28"/>
      <c r="BG105" s="28"/>
      <c r="BH105" s="28"/>
    </row>
    <row r="106" spans="1:60">
      <c r="A106" s="28"/>
      <c r="B106" s="112" t="s">
        <v>82</v>
      </c>
      <c r="C106" s="75">
        <v>59985.38</v>
      </c>
      <c r="D106" s="75">
        <v>110982.26</v>
      </c>
      <c r="E106" s="75">
        <v>214479.04</v>
      </c>
      <c r="F106" s="75">
        <v>121052.84999999999</v>
      </c>
      <c r="G106" s="75">
        <v>72680.75</v>
      </c>
      <c r="H106" s="75">
        <v>21762.639999999999</v>
      </c>
      <c r="I106" s="75">
        <v>21969.83</v>
      </c>
      <c r="J106" s="75">
        <v>21415.3</v>
      </c>
      <c r="K106" s="75">
        <v>21596.68</v>
      </c>
      <c r="L106" s="75">
        <v>21781.440000000002</v>
      </c>
      <c r="M106" s="75">
        <v>21969.66</v>
      </c>
      <c r="N106" s="75">
        <v>22161.41</v>
      </c>
      <c r="O106" s="75">
        <v>22356.74</v>
      </c>
      <c r="P106" s="75">
        <v>22555.72</v>
      </c>
      <c r="Q106" s="75">
        <v>22758.43</v>
      </c>
      <c r="R106" s="75">
        <v>22964.92</v>
      </c>
      <c r="S106" s="75">
        <v>23175.29</v>
      </c>
      <c r="T106" s="75">
        <v>23389.59</v>
      </c>
      <c r="U106" s="75">
        <v>23607.9</v>
      </c>
      <c r="V106" s="75">
        <v>23830.29</v>
      </c>
      <c r="W106" s="75">
        <v>24056.86</v>
      </c>
      <c r="X106" s="75">
        <v>24287.66</v>
      </c>
      <c r="Y106" s="75">
        <v>24522.800000000003</v>
      </c>
      <c r="Z106" s="75">
        <v>24762.33</v>
      </c>
      <c r="AA106"/>
      <c r="AS106" s="28"/>
      <c r="AT106" s="28"/>
      <c r="AU106" s="28"/>
      <c r="AV106" s="28"/>
      <c r="AW106" s="28"/>
      <c r="AX106" s="28"/>
      <c r="AY106" s="28"/>
      <c r="AZ106" s="28"/>
      <c r="BA106" s="28"/>
      <c r="BB106" s="28"/>
      <c r="BC106" s="28"/>
      <c r="BD106" s="28"/>
      <c r="BE106" s="28"/>
      <c r="BF106" s="28"/>
      <c r="BG106" s="28"/>
      <c r="BH106" s="28"/>
    </row>
    <row r="107" spans="1:60">
      <c r="A107" s="28"/>
      <c r="B107"/>
      <c r="C107"/>
      <c r="D107"/>
      <c r="E107"/>
      <c r="F107"/>
      <c r="G107"/>
      <c r="H107"/>
      <c r="I107"/>
      <c r="J107"/>
      <c r="K107"/>
      <c r="L107"/>
      <c r="M107"/>
      <c r="N107"/>
      <c r="O107"/>
      <c r="P107"/>
      <c r="Q107"/>
      <c r="R107"/>
      <c r="S107"/>
      <c r="T107"/>
      <c r="U107"/>
      <c r="V107"/>
      <c r="AA107"/>
      <c r="AS107" s="28"/>
      <c r="AT107" s="28"/>
      <c r="AU107" s="28"/>
      <c r="AV107" s="28"/>
      <c r="AW107" s="28"/>
      <c r="AX107" s="28"/>
      <c r="AY107" s="28"/>
      <c r="AZ107" s="28"/>
      <c r="BA107" s="28"/>
      <c r="BB107" s="28"/>
      <c r="BC107" s="28"/>
      <c r="BD107" s="28"/>
      <c r="BE107" s="28"/>
      <c r="BF107" s="28"/>
      <c r="BG107" s="28"/>
      <c r="BH107" s="28"/>
    </row>
    <row r="108" spans="1:60">
      <c r="A108" s="28"/>
      <c r="B108"/>
      <c r="C108"/>
      <c r="D108"/>
      <c r="E108"/>
      <c r="F108"/>
      <c r="G108"/>
      <c r="H108"/>
      <c r="I108"/>
      <c r="J108"/>
      <c r="K108"/>
      <c r="L108"/>
      <c r="M108"/>
      <c r="N108"/>
      <c r="O108"/>
      <c r="P108"/>
      <c r="Q108"/>
      <c r="R108"/>
      <c r="S108"/>
      <c r="T108"/>
      <c r="U108"/>
      <c r="V108"/>
      <c r="AA108"/>
      <c r="AS108" s="28"/>
      <c r="AT108" s="28"/>
      <c r="AU108" s="28"/>
      <c r="AV108" s="28"/>
      <c r="AW108" s="28"/>
      <c r="AX108" s="28"/>
      <c r="AY108" s="28"/>
      <c r="AZ108" s="28"/>
      <c r="BA108" s="28"/>
      <c r="BB108" s="28"/>
      <c r="BC108" s="28"/>
      <c r="BD108" s="28"/>
      <c r="BE108" s="28"/>
      <c r="BF108" s="28"/>
      <c r="BG108" s="28"/>
      <c r="BH108" s="28"/>
    </row>
    <row r="109" spans="1:60">
      <c r="A109" s="28"/>
      <c r="B109" s="185" t="s">
        <v>77</v>
      </c>
      <c r="C109" s="75">
        <f>C101</f>
        <v>0</v>
      </c>
      <c r="D109" s="75">
        <f t="shared" ref="D109:Z109" si="47">D101</f>
        <v>0</v>
      </c>
      <c r="E109" s="75">
        <f t="shared" si="47"/>
        <v>0</v>
      </c>
      <c r="F109" s="75">
        <f t="shared" si="47"/>
        <v>0</v>
      </c>
      <c r="G109" s="75">
        <f t="shared" si="47"/>
        <v>0</v>
      </c>
      <c r="H109" s="75">
        <f t="shared" si="47"/>
        <v>0</v>
      </c>
      <c r="I109" s="75">
        <f t="shared" si="47"/>
        <v>0</v>
      </c>
      <c r="J109" s="75">
        <f t="shared" si="47"/>
        <v>0</v>
      </c>
      <c r="K109" s="75">
        <f t="shared" si="47"/>
        <v>0</v>
      </c>
      <c r="L109" s="75">
        <f t="shared" si="47"/>
        <v>0</v>
      </c>
      <c r="M109" s="75">
        <f t="shared" si="47"/>
        <v>0</v>
      </c>
      <c r="N109" s="75">
        <f t="shared" si="47"/>
        <v>0</v>
      </c>
      <c r="O109" s="75">
        <f t="shared" si="47"/>
        <v>0</v>
      </c>
      <c r="P109" s="75">
        <f t="shared" si="47"/>
        <v>0</v>
      </c>
      <c r="Q109" s="75">
        <f t="shared" si="47"/>
        <v>0</v>
      </c>
      <c r="R109" s="75">
        <f t="shared" si="47"/>
        <v>0</v>
      </c>
      <c r="S109" s="75">
        <f t="shared" si="47"/>
        <v>0</v>
      </c>
      <c r="T109" s="75">
        <f t="shared" si="47"/>
        <v>0</v>
      </c>
      <c r="U109" s="75">
        <f t="shared" si="47"/>
        <v>0</v>
      </c>
      <c r="V109" s="75">
        <f t="shared" si="47"/>
        <v>0</v>
      </c>
      <c r="W109" s="75">
        <f t="shared" si="47"/>
        <v>0</v>
      </c>
      <c r="X109" s="75">
        <f t="shared" si="47"/>
        <v>0</v>
      </c>
      <c r="Y109" s="75">
        <f t="shared" si="47"/>
        <v>0</v>
      </c>
      <c r="Z109" s="75">
        <f t="shared" si="47"/>
        <v>0</v>
      </c>
      <c r="AS109" s="28"/>
      <c r="AT109" s="28"/>
      <c r="AU109" s="28"/>
      <c r="AV109" s="28"/>
      <c r="AW109" s="28"/>
      <c r="AX109" s="28"/>
      <c r="AY109" s="28"/>
      <c r="AZ109" s="28"/>
      <c r="BA109" s="28"/>
      <c r="BB109" s="28"/>
      <c r="BC109" s="28"/>
      <c r="BD109" s="28"/>
      <c r="BE109" s="28"/>
      <c r="BF109" s="28"/>
      <c r="BG109" s="28"/>
      <c r="BH109" s="28"/>
    </row>
    <row r="110" spans="1:60">
      <c r="A110" s="28"/>
      <c r="B110" s="185" t="s">
        <v>117</v>
      </c>
      <c r="C110"/>
      <c r="D110"/>
      <c r="E110"/>
      <c r="F110"/>
      <c r="G110"/>
      <c r="H110"/>
      <c r="I110"/>
      <c r="J110"/>
      <c r="K110"/>
      <c r="L110"/>
      <c r="M110"/>
      <c r="N110"/>
      <c r="O110"/>
      <c r="P110"/>
      <c r="Q110"/>
      <c r="R110"/>
      <c r="S110"/>
      <c r="T110"/>
      <c r="U110"/>
      <c r="V110"/>
      <c r="AS110" s="28"/>
      <c r="AT110" s="28"/>
      <c r="AU110" s="28"/>
      <c r="AV110" s="28"/>
      <c r="AW110" s="28"/>
      <c r="AX110" s="28"/>
      <c r="AY110" s="28"/>
      <c r="AZ110" s="28"/>
      <c r="BA110" s="28"/>
      <c r="BB110" s="28"/>
      <c r="BC110" s="28"/>
      <c r="BD110" s="28"/>
      <c r="BE110" s="28"/>
      <c r="BF110" s="28"/>
      <c r="BG110" s="28"/>
      <c r="BH110" s="28"/>
    </row>
    <row r="111" spans="1:60">
      <c r="A111" s="28"/>
      <c r="B111" s="185" t="s">
        <v>78</v>
      </c>
      <c r="C111" s="75">
        <f>C103</f>
        <v>51222.619999999995</v>
      </c>
      <c r="D111" s="75">
        <f t="shared" ref="D111:Z111" si="48">D103</f>
        <v>102219.5</v>
      </c>
      <c r="E111" s="75">
        <f t="shared" si="48"/>
        <v>205716.28</v>
      </c>
      <c r="F111" s="75">
        <f t="shared" si="48"/>
        <v>112290.09</v>
      </c>
      <c r="G111" s="75">
        <f t="shared" si="48"/>
        <v>63917.990000000005</v>
      </c>
      <c r="H111" s="75">
        <f t="shared" si="48"/>
        <v>12999.880000000001</v>
      </c>
      <c r="I111" s="75">
        <f t="shared" si="48"/>
        <v>13207.07</v>
      </c>
      <c r="J111" s="75">
        <f t="shared" si="48"/>
        <v>12652.539999999999</v>
      </c>
      <c r="K111" s="75">
        <f t="shared" si="48"/>
        <v>12833.92</v>
      </c>
      <c r="L111" s="75">
        <f t="shared" si="48"/>
        <v>13018.68</v>
      </c>
      <c r="M111" s="75">
        <f t="shared" si="48"/>
        <v>13206.9</v>
      </c>
      <c r="N111" s="75">
        <f t="shared" si="48"/>
        <v>13398.65</v>
      </c>
      <c r="O111" s="75">
        <f t="shared" si="48"/>
        <v>13593.980000000001</v>
      </c>
      <c r="P111" s="75">
        <f t="shared" si="48"/>
        <v>13792.960000000001</v>
      </c>
      <c r="Q111" s="75">
        <f t="shared" si="48"/>
        <v>13995.67</v>
      </c>
      <c r="R111" s="75">
        <f t="shared" si="48"/>
        <v>14202.16</v>
      </c>
      <c r="S111" s="75">
        <f t="shared" si="48"/>
        <v>14412.53</v>
      </c>
      <c r="T111" s="75">
        <f t="shared" si="48"/>
        <v>14626.83</v>
      </c>
      <c r="U111" s="75">
        <f t="shared" si="48"/>
        <v>14845.14</v>
      </c>
      <c r="V111" s="75">
        <f t="shared" si="48"/>
        <v>15067.529999999999</v>
      </c>
      <c r="W111" s="75">
        <f t="shared" si="48"/>
        <v>15294.1</v>
      </c>
      <c r="X111" s="75">
        <f t="shared" si="48"/>
        <v>15524.9</v>
      </c>
      <c r="Y111" s="75">
        <f t="shared" si="48"/>
        <v>15760.04</v>
      </c>
      <c r="Z111" s="75">
        <f t="shared" si="48"/>
        <v>15999.57</v>
      </c>
      <c r="AS111" s="28"/>
      <c r="AT111" s="28"/>
      <c r="AU111" s="28"/>
      <c r="AV111" s="28"/>
      <c r="AW111" s="28"/>
      <c r="AX111" s="28"/>
      <c r="AY111" s="28"/>
      <c r="AZ111" s="28"/>
      <c r="BA111" s="28"/>
      <c r="BB111" s="28"/>
      <c r="BC111" s="28"/>
      <c r="BD111" s="28"/>
      <c r="BE111" s="28"/>
      <c r="BF111" s="28"/>
      <c r="BG111" s="28"/>
      <c r="BH111" s="28"/>
    </row>
    <row r="112" spans="1:60">
      <c r="A112" s="28"/>
      <c r="B112" s="185" t="s">
        <v>79</v>
      </c>
      <c r="C112" s="75">
        <f>C104</f>
        <v>0</v>
      </c>
      <c r="D112" s="75">
        <f t="shared" ref="D112:Z112" si="49">D104</f>
        <v>0</v>
      </c>
      <c r="E112" s="75">
        <f t="shared" si="49"/>
        <v>0</v>
      </c>
      <c r="F112" s="75">
        <f t="shared" si="49"/>
        <v>0</v>
      </c>
      <c r="G112" s="75">
        <f t="shared" si="49"/>
        <v>0</v>
      </c>
      <c r="H112" s="75">
        <f t="shared" si="49"/>
        <v>0</v>
      </c>
      <c r="I112" s="75">
        <f t="shared" si="49"/>
        <v>0</v>
      </c>
      <c r="J112" s="75">
        <f t="shared" si="49"/>
        <v>0</v>
      </c>
      <c r="K112" s="75">
        <f t="shared" si="49"/>
        <v>0</v>
      </c>
      <c r="L112" s="75">
        <f t="shared" si="49"/>
        <v>0</v>
      </c>
      <c r="M112" s="75">
        <f t="shared" si="49"/>
        <v>0</v>
      </c>
      <c r="N112" s="75">
        <f t="shared" si="49"/>
        <v>0</v>
      </c>
      <c r="O112" s="75">
        <f t="shared" si="49"/>
        <v>0</v>
      </c>
      <c r="P112" s="75">
        <f t="shared" si="49"/>
        <v>0</v>
      </c>
      <c r="Q112" s="75">
        <f t="shared" si="49"/>
        <v>0</v>
      </c>
      <c r="R112" s="75">
        <f t="shared" si="49"/>
        <v>0</v>
      </c>
      <c r="S112" s="75">
        <f t="shared" si="49"/>
        <v>0</v>
      </c>
      <c r="T112" s="75">
        <f t="shared" si="49"/>
        <v>0</v>
      </c>
      <c r="U112" s="75">
        <f t="shared" si="49"/>
        <v>0</v>
      </c>
      <c r="V112" s="75">
        <f t="shared" si="49"/>
        <v>0</v>
      </c>
      <c r="W112" s="75">
        <f t="shared" si="49"/>
        <v>0</v>
      </c>
      <c r="X112" s="75">
        <f t="shared" si="49"/>
        <v>0</v>
      </c>
      <c r="Y112" s="75">
        <f t="shared" si="49"/>
        <v>0</v>
      </c>
      <c r="Z112" s="75">
        <f t="shared" si="49"/>
        <v>0</v>
      </c>
      <c r="AS112" s="28"/>
      <c r="AT112" s="28"/>
      <c r="AU112" s="28"/>
      <c r="AV112" s="28"/>
      <c r="AW112" s="28"/>
      <c r="AX112" s="28"/>
      <c r="AY112" s="28"/>
      <c r="AZ112" s="28"/>
      <c r="BA112" s="28"/>
      <c r="BB112" s="28"/>
      <c r="BC112" s="28"/>
      <c r="BD112" s="28"/>
      <c r="BE112" s="28"/>
      <c r="BF112" s="28"/>
      <c r="BG112" s="28"/>
      <c r="BH112" s="28"/>
    </row>
    <row r="113" spans="1:60">
      <c r="A113" s="28"/>
      <c r="B113" s="185" t="s">
        <v>80</v>
      </c>
      <c r="C113" s="75">
        <f>C105</f>
        <v>0</v>
      </c>
      <c r="D113" s="75">
        <f t="shared" ref="D113:Z113" si="50">D105</f>
        <v>0</v>
      </c>
      <c r="E113" s="75">
        <f t="shared" si="50"/>
        <v>0</v>
      </c>
      <c r="F113" s="75">
        <f t="shared" si="50"/>
        <v>0</v>
      </c>
      <c r="G113" s="75">
        <f t="shared" si="50"/>
        <v>0</v>
      </c>
      <c r="H113" s="75">
        <f t="shared" si="50"/>
        <v>0</v>
      </c>
      <c r="I113" s="75">
        <f t="shared" si="50"/>
        <v>0</v>
      </c>
      <c r="J113" s="75">
        <f t="shared" si="50"/>
        <v>0</v>
      </c>
      <c r="K113" s="75">
        <f t="shared" si="50"/>
        <v>0</v>
      </c>
      <c r="L113" s="75">
        <f t="shared" si="50"/>
        <v>0</v>
      </c>
      <c r="M113" s="75">
        <f t="shared" si="50"/>
        <v>0</v>
      </c>
      <c r="N113" s="75">
        <f t="shared" si="50"/>
        <v>0</v>
      </c>
      <c r="O113" s="75">
        <f t="shared" si="50"/>
        <v>0</v>
      </c>
      <c r="P113" s="75">
        <f t="shared" si="50"/>
        <v>0</v>
      </c>
      <c r="Q113" s="75">
        <f t="shared" si="50"/>
        <v>0</v>
      </c>
      <c r="R113" s="75">
        <f t="shared" si="50"/>
        <v>0</v>
      </c>
      <c r="S113" s="75">
        <f t="shared" si="50"/>
        <v>0</v>
      </c>
      <c r="T113" s="75">
        <f t="shared" si="50"/>
        <v>0</v>
      </c>
      <c r="U113" s="75">
        <f t="shared" si="50"/>
        <v>0</v>
      </c>
      <c r="V113" s="75">
        <f t="shared" si="50"/>
        <v>0</v>
      </c>
      <c r="W113" s="75">
        <f t="shared" si="50"/>
        <v>0</v>
      </c>
      <c r="X113" s="75">
        <f t="shared" si="50"/>
        <v>0</v>
      </c>
      <c r="Y113" s="75">
        <f t="shared" si="50"/>
        <v>0</v>
      </c>
      <c r="Z113" s="75">
        <f t="shared" si="50"/>
        <v>0</v>
      </c>
      <c r="AS113" s="28"/>
      <c r="AT113" s="28"/>
      <c r="AU113" s="28"/>
      <c r="AV113" s="28"/>
      <c r="AW113" s="28"/>
      <c r="AX113" s="28"/>
      <c r="AY113" s="28"/>
      <c r="AZ113" s="28"/>
      <c r="BA113" s="28"/>
      <c r="BB113" s="28"/>
      <c r="BC113" s="28"/>
      <c r="BD113" s="28"/>
      <c r="BE113" s="28"/>
      <c r="BF113" s="28"/>
      <c r="BG113" s="28"/>
      <c r="BH113" s="28"/>
    </row>
    <row r="114" spans="1:60">
      <c r="A114" s="28"/>
      <c r="B114" s="185" t="s">
        <v>81</v>
      </c>
      <c r="C114" s="75">
        <f>C102</f>
        <v>8762.76</v>
      </c>
      <c r="D114" s="75">
        <f t="shared" ref="D114:Z114" si="51">D102</f>
        <v>8762.76</v>
      </c>
      <c r="E114" s="75">
        <f t="shared" si="51"/>
        <v>8762.76</v>
      </c>
      <c r="F114" s="75">
        <f t="shared" si="51"/>
        <v>8762.76</v>
      </c>
      <c r="G114" s="75">
        <f t="shared" si="51"/>
        <v>8762.76</v>
      </c>
      <c r="H114" s="75">
        <f t="shared" si="51"/>
        <v>8762.76</v>
      </c>
      <c r="I114" s="75">
        <f t="shared" si="51"/>
        <v>8762.76</v>
      </c>
      <c r="J114" s="75">
        <f t="shared" si="51"/>
        <v>8762.76</v>
      </c>
      <c r="K114" s="75">
        <f t="shared" si="51"/>
        <v>8762.76</v>
      </c>
      <c r="L114" s="75">
        <f t="shared" si="51"/>
        <v>8762.76</v>
      </c>
      <c r="M114" s="75">
        <f t="shared" si="51"/>
        <v>8762.76</v>
      </c>
      <c r="N114" s="75">
        <f t="shared" si="51"/>
        <v>8762.76</v>
      </c>
      <c r="O114" s="75">
        <f t="shared" si="51"/>
        <v>8762.76</v>
      </c>
      <c r="P114" s="75">
        <f t="shared" si="51"/>
        <v>8762.76</v>
      </c>
      <c r="Q114" s="75">
        <f t="shared" si="51"/>
        <v>8762.76</v>
      </c>
      <c r="R114" s="75">
        <f t="shared" si="51"/>
        <v>8762.76</v>
      </c>
      <c r="S114" s="75">
        <f t="shared" si="51"/>
        <v>8762.76</v>
      </c>
      <c r="T114" s="75">
        <f t="shared" si="51"/>
        <v>8762.76</v>
      </c>
      <c r="U114" s="75">
        <f t="shared" si="51"/>
        <v>8762.76</v>
      </c>
      <c r="V114" s="75">
        <f t="shared" si="51"/>
        <v>8762.76</v>
      </c>
      <c r="W114" s="75">
        <f t="shared" si="51"/>
        <v>8762.76</v>
      </c>
      <c r="X114" s="75">
        <f t="shared" si="51"/>
        <v>8762.76</v>
      </c>
      <c r="Y114" s="75">
        <f t="shared" si="51"/>
        <v>8762.76</v>
      </c>
      <c r="Z114" s="75">
        <f t="shared" si="51"/>
        <v>8762.76</v>
      </c>
      <c r="AS114" s="28"/>
      <c r="AT114" s="28"/>
      <c r="AU114" s="28"/>
      <c r="AV114" s="28"/>
      <c r="AW114" s="28"/>
      <c r="AX114" s="28"/>
      <c r="AY114" s="28"/>
      <c r="AZ114" s="28"/>
      <c r="BA114" s="28"/>
      <c r="BB114" s="28"/>
      <c r="BC114" s="28"/>
      <c r="BD114" s="28"/>
      <c r="BE114" s="28"/>
      <c r="BF114" s="28"/>
      <c r="BG114" s="28"/>
      <c r="BH114" s="28"/>
    </row>
    <row r="115" spans="1:60">
      <c r="A115" s="28"/>
      <c r="B115"/>
      <c r="C115"/>
      <c r="D115"/>
      <c r="E115"/>
      <c r="F115"/>
      <c r="G115"/>
      <c r="H115"/>
      <c r="I115"/>
      <c r="J115"/>
      <c r="K115"/>
      <c r="L115"/>
      <c r="M115"/>
      <c r="N115"/>
      <c r="O115"/>
      <c r="P115"/>
      <c r="Q115"/>
      <c r="R115"/>
      <c r="S115"/>
      <c r="T115"/>
      <c r="U115"/>
      <c r="V115"/>
      <c r="AS115" s="28"/>
      <c r="AT115" s="28"/>
      <c r="AU115" s="28"/>
      <c r="AV115" s="28"/>
      <c r="AW115" s="28"/>
      <c r="AX115" s="28"/>
      <c r="AY115" s="28"/>
      <c r="AZ115" s="28"/>
      <c r="BA115" s="28"/>
      <c r="BB115" s="28"/>
      <c r="BC115" s="28"/>
      <c r="BD115" s="28"/>
      <c r="BE115" s="28"/>
      <c r="BF115" s="28"/>
      <c r="BG115" s="28"/>
      <c r="BH115" s="28"/>
    </row>
    <row r="116" spans="1:60">
      <c r="A116" s="28"/>
      <c r="B116"/>
      <c r="C116"/>
      <c r="D116"/>
      <c r="E116"/>
      <c r="F116"/>
      <c r="G116"/>
      <c r="H116"/>
      <c r="I116"/>
      <c r="J116"/>
      <c r="K116"/>
      <c r="L116"/>
      <c r="M116"/>
      <c r="N116"/>
      <c r="O116"/>
      <c r="P116"/>
      <c r="Q116"/>
      <c r="R116"/>
      <c r="S116"/>
      <c r="T116"/>
      <c r="U116"/>
      <c r="V116"/>
      <c r="AS116" s="28"/>
      <c r="AT116" s="28"/>
      <c r="AU116" s="28"/>
      <c r="AV116" s="28"/>
      <c r="AW116" s="28"/>
      <c r="AX116" s="28"/>
      <c r="AY116" s="28"/>
      <c r="AZ116" s="28"/>
      <c r="BA116" s="28"/>
      <c r="BB116" s="28"/>
      <c r="BC116" s="28"/>
      <c r="BD116" s="28"/>
      <c r="BE116" s="28"/>
      <c r="BF116" s="28"/>
      <c r="BG116" s="28"/>
      <c r="BH116" s="28"/>
    </row>
    <row r="117" spans="1:60">
      <c r="A117" s="28"/>
      <c r="B117" s="111" t="s">
        <v>15</v>
      </c>
      <c r="C117" t="s">
        <v>92</v>
      </c>
      <c r="D117" s="28"/>
      <c r="E117" s="28"/>
      <c r="F117" s="28"/>
      <c r="G117" s="28"/>
      <c r="H117" s="28"/>
      <c r="I117" s="28"/>
      <c r="J117" s="28"/>
      <c r="K117" s="28"/>
      <c r="L117" s="28"/>
      <c r="M117" s="28"/>
      <c r="N117" s="28"/>
      <c r="O117" s="28"/>
      <c r="P117" s="28"/>
      <c r="Q117" s="28"/>
      <c r="R117" s="28"/>
      <c r="S117" s="28"/>
      <c r="T117" s="28"/>
      <c r="U117" s="28"/>
      <c r="V117" s="28"/>
      <c r="AS117" s="28"/>
      <c r="AT117" s="28"/>
      <c r="AU117" s="28"/>
      <c r="AV117" s="28"/>
      <c r="AW117" s="28"/>
      <c r="AX117" s="28"/>
      <c r="AY117" s="28"/>
      <c r="AZ117" s="28"/>
      <c r="BA117" s="28"/>
      <c r="BB117" s="28"/>
      <c r="BC117" s="28"/>
      <c r="BD117" s="28"/>
      <c r="BE117" s="28"/>
      <c r="BF117" s="28"/>
      <c r="BG117" s="28"/>
      <c r="BH117" s="28"/>
    </row>
    <row r="118" spans="1:60">
      <c r="A118" s="28"/>
      <c r="B118" s="111" t="s">
        <v>47</v>
      </c>
      <c r="C118" t="s">
        <v>13</v>
      </c>
      <c r="D118" s="28"/>
      <c r="E118" s="28"/>
      <c r="F118" s="28"/>
      <c r="G118" s="28"/>
      <c r="H118" s="28"/>
      <c r="I118" s="28"/>
      <c r="J118" s="28"/>
      <c r="K118" s="28"/>
      <c r="L118" s="28"/>
      <c r="M118" s="28"/>
      <c r="N118" s="28"/>
      <c r="O118" s="28"/>
      <c r="P118" s="28"/>
      <c r="Q118" s="28"/>
      <c r="R118" s="28"/>
      <c r="S118" s="28"/>
      <c r="T118" s="28"/>
      <c r="U118" s="28"/>
      <c r="V118" s="28"/>
      <c r="AS118" s="28"/>
      <c r="AT118" s="28"/>
      <c r="AU118" s="28"/>
      <c r="AV118" s="28"/>
      <c r="AW118" s="28"/>
      <c r="AX118" s="28"/>
      <c r="AY118" s="28"/>
      <c r="AZ118" s="28"/>
      <c r="BA118" s="28"/>
      <c r="BB118" s="28"/>
      <c r="BC118" s="28"/>
      <c r="BD118" s="28"/>
      <c r="BE118" s="28"/>
      <c r="BF118" s="28"/>
      <c r="BG118" s="28"/>
      <c r="BH118" s="28"/>
    </row>
    <row r="119" spans="1:60">
      <c r="A119" s="28"/>
      <c r="B119" s="111" t="s">
        <v>83</v>
      </c>
      <c r="C119" t="s">
        <v>10</v>
      </c>
      <c r="D119" s="28"/>
      <c r="E119" s="28"/>
      <c r="F119" s="28"/>
      <c r="G119" s="28"/>
      <c r="H119" s="28"/>
      <c r="I119" s="28"/>
      <c r="J119" s="28"/>
      <c r="K119" s="28"/>
      <c r="L119" s="28"/>
      <c r="M119" s="28"/>
      <c r="N119" s="28"/>
      <c r="O119" s="28"/>
      <c r="P119" s="28"/>
      <c r="Q119" s="28"/>
      <c r="R119" s="28"/>
      <c r="S119" s="28"/>
      <c r="T119" s="28"/>
      <c r="U119" s="28"/>
      <c r="V119" s="28"/>
      <c r="AS119" s="28"/>
      <c r="AT119" s="28"/>
      <c r="AU119" s="28"/>
      <c r="AV119" s="28"/>
      <c r="AW119" s="28"/>
      <c r="AX119" s="28"/>
      <c r="AY119" s="28"/>
      <c r="AZ119" s="28"/>
      <c r="BA119" s="28"/>
      <c r="BB119" s="28"/>
      <c r="BC119" s="28"/>
      <c r="BD119" s="28"/>
      <c r="BE119" s="28"/>
      <c r="BF119" s="28"/>
      <c r="BG119" s="28"/>
      <c r="BH119" s="28"/>
    </row>
    <row r="120" spans="1:60">
      <c r="A120" s="28"/>
      <c r="B120" s="28"/>
      <c r="C120" s="28">
        <v>2024</v>
      </c>
      <c r="D120" s="28">
        <f>C120+1</f>
        <v>2025</v>
      </c>
      <c r="E120" s="28">
        <f t="shared" ref="E120" si="52">D120+1</f>
        <v>2026</v>
      </c>
      <c r="F120" s="28">
        <f t="shared" ref="F120" si="53">E120+1</f>
        <v>2027</v>
      </c>
      <c r="G120" s="28">
        <f t="shared" ref="G120" si="54">F120+1</f>
        <v>2028</v>
      </c>
      <c r="H120" s="28">
        <f t="shared" ref="H120" si="55">G120+1</f>
        <v>2029</v>
      </c>
      <c r="I120" s="28">
        <f t="shared" ref="I120" si="56">H120+1</f>
        <v>2030</v>
      </c>
      <c r="J120" s="28">
        <f t="shared" ref="J120" si="57">I120+1</f>
        <v>2031</v>
      </c>
      <c r="K120" s="28">
        <f t="shared" ref="K120" si="58">J120+1</f>
        <v>2032</v>
      </c>
      <c r="L120" s="28">
        <f t="shared" ref="L120" si="59">K120+1</f>
        <v>2033</v>
      </c>
      <c r="M120" s="28">
        <f t="shared" ref="M120" si="60">L120+1</f>
        <v>2034</v>
      </c>
      <c r="N120" s="28">
        <f t="shared" ref="N120" si="61">M120+1</f>
        <v>2035</v>
      </c>
      <c r="O120" s="28">
        <f t="shared" ref="O120" si="62">N120+1</f>
        <v>2036</v>
      </c>
      <c r="P120" s="28">
        <f t="shared" ref="P120" si="63">O120+1</f>
        <v>2037</v>
      </c>
      <c r="Q120" s="28">
        <f t="shared" ref="Q120" si="64">P120+1</f>
        <v>2038</v>
      </c>
      <c r="R120" s="28">
        <f t="shared" ref="R120" si="65">Q120+1</f>
        <v>2039</v>
      </c>
      <c r="S120" s="28">
        <f t="shared" ref="S120" si="66">R120+1</f>
        <v>2040</v>
      </c>
      <c r="T120" s="28">
        <f t="shared" ref="T120" si="67">S120+1</f>
        <v>2041</v>
      </c>
      <c r="U120" s="28">
        <f t="shared" ref="U120" si="68">T120+1</f>
        <v>2042</v>
      </c>
      <c r="V120" s="28">
        <f>U120+1</f>
        <v>2043</v>
      </c>
      <c r="W120" s="28">
        <f t="shared" ref="W120" si="69">V120+1</f>
        <v>2044</v>
      </c>
      <c r="X120" s="28">
        <f t="shared" ref="X120" si="70">W120+1</f>
        <v>2045</v>
      </c>
      <c r="Y120" s="28">
        <f t="shared" ref="Y120" si="71">X120+1</f>
        <v>2046</v>
      </c>
      <c r="Z120" s="28">
        <f t="shared" ref="Z120" si="72">Y120+1</f>
        <v>2047</v>
      </c>
      <c r="AS120" s="28"/>
      <c r="AT120" s="28"/>
      <c r="AU120" s="28"/>
      <c r="AV120" s="28"/>
      <c r="AW120" s="28"/>
      <c r="AX120" s="28"/>
      <c r="AY120" s="28"/>
      <c r="AZ120" s="28"/>
      <c r="BA120" s="28"/>
      <c r="BB120" s="28"/>
      <c r="BC120" s="28"/>
      <c r="BD120" s="28"/>
      <c r="BE120" s="28"/>
      <c r="BF120" s="28"/>
      <c r="BG120" s="28"/>
      <c r="BH120" s="28"/>
    </row>
    <row r="121" spans="1:60">
      <c r="A121" s="28"/>
      <c r="B121" s="111" t="s">
        <v>18</v>
      </c>
      <c r="C121" t="s">
        <v>20</v>
      </c>
      <c r="D121" t="s">
        <v>21</v>
      </c>
      <c r="E121" t="s">
        <v>22</v>
      </c>
      <c r="F121" t="s">
        <v>23</v>
      </c>
      <c r="G121" t="s">
        <v>24</v>
      </c>
      <c r="H121" t="s">
        <v>25</v>
      </c>
      <c r="I121" t="s">
        <v>26</v>
      </c>
      <c r="J121" t="s">
        <v>27</v>
      </c>
      <c r="K121" t="s">
        <v>28</v>
      </c>
      <c r="L121" t="s">
        <v>29</v>
      </c>
      <c r="M121" t="s">
        <v>30</v>
      </c>
      <c r="N121" t="s">
        <v>31</v>
      </c>
      <c r="O121" t="s">
        <v>32</v>
      </c>
      <c r="P121" t="s">
        <v>33</v>
      </c>
      <c r="Q121" t="s">
        <v>34</v>
      </c>
      <c r="R121" t="s">
        <v>35</v>
      </c>
      <c r="S121" t="s">
        <v>36</v>
      </c>
      <c r="T121" t="s">
        <v>37</v>
      </c>
      <c r="U121" t="s">
        <v>38</v>
      </c>
      <c r="V121" t="s">
        <v>39</v>
      </c>
      <c r="W121" t="s">
        <v>40</v>
      </c>
      <c r="X121" t="s">
        <v>41</v>
      </c>
      <c r="Y121" t="s">
        <v>42</v>
      </c>
      <c r="Z121" t="s">
        <v>93</v>
      </c>
      <c r="AS121" s="28"/>
      <c r="AT121" s="28"/>
      <c r="AU121" s="28"/>
      <c r="AV121" s="28"/>
      <c r="AW121" s="28"/>
      <c r="AX121" s="28"/>
      <c r="AY121" s="28"/>
      <c r="AZ121" s="28"/>
      <c r="BA121" s="28"/>
      <c r="BB121" s="28"/>
      <c r="BC121" s="28"/>
      <c r="BD121" s="28"/>
      <c r="BE121" s="28"/>
      <c r="BF121" s="28"/>
      <c r="BG121" s="28"/>
      <c r="BH121" s="28"/>
    </row>
    <row r="122" spans="1:60">
      <c r="A122" s="28"/>
      <c r="B122" s="112" t="s">
        <v>77</v>
      </c>
      <c r="C122" s="75">
        <v>0</v>
      </c>
      <c r="D122" s="75">
        <v>0</v>
      </c>
      <c r="E122" s="75">
        <v>0</v>
      </c>
      <c r="F122" s="75">
        <v>0</v>
      </c>
      <c r="G122" s="75">
        <v>0</v>
      </c>
      <c r="H122" s="75">
        <v>0</v>
      </c>
      <c r="I122" s="75">
        <v>0</v>
      </c>
      <c r="J122" s="75">
        <v>0</v>
      </c>
      <c r="K122" s="75">
        <v>0</v>
      </c>
      <c r="L122" s="75">
        <v>0</v>
      </c>
      <c r="M122" s="75">
        <v>0</v>
      </c>
      <c r="N122" s="75">
        <v>0</v>
      </c>
      <c r="O122" s="75">
        <v>0</v>
      </c>
      <c r="P122" s="75">
        <v>0</v>
      </c>
      <c r="Q122" s="75">
        <v>0</v>
      </c>
      <c r="R122" s="75">
        <v>0</v>
      </c>
      <c r="S122" s="75">
        <v>0</v>
      </c>
      <c r="T122" s="75">
        <v>0</v>
      </c>
      <c r="U122" s="75">
        <v>0</v>
      </c>
      <c r="V122" s="75">
        <v>0</v>
      </c>
      <c r="W122" s="75">
        <v>0</v>
      </c>
      <c r="X122" s="75">
        <v>0</v>
      </c>
      <c r="Y122" s="75">
        <v>0</v>
      </c>
      <c r="Z122" s="75">
        <v>0</v>
      </c>
      <c r="AS122" s="28"/>
      <c r="AT122" s="28"/>
      <c r="AU122" s="28"/>
      <c r="AV122" s="28"/>
      <c r="AW122" s="28"/>
      <c r="AX122" s="28"/>
      <c r="AY122" s="28"/>
      <c r="AZ122" s="28"/>
      <c r="BA122" s="28"/>
      <c r="BB122" s="28"/>
      <c r="BC122" s="28"/>
      <c r="BD122" s="28"/>
      <c r="BE122" s="28"/>
      <c r="BF122" s="28"/>
      <c r="BG122" s="28"/>
      <c r="BH122" s="28"/>
    </row>
    <row r="123" spans="1:60">
      <c r="A123" s="28"/>
      <c r="B123" s="112" t="s">
        <v>78</v>
      </c>
      <c r="C123" s="75">
        <v>99434.709999999992</v>
      </c>
      <c r="D123" s="75">
        <v>194960.31</v>
      </c>
      <c r="E123" s="75">
        <v>388208.76</v>
      </c>
      <c r="F123" s="75">
        <v>354706.27999999997</v>
      </c>
      <c r="G123" s="75">
        <v>339290.66</v>
      </c>
      <c r="H123" s="75">
        <v>296920.03999999998</v>
      </c>
      <c r="I123" s="75">
        <v>299726.42000000004</v>
      </c>
      <c r="J123" s="75">
        <v>302562.75</v>
      </c>
      <c r="K123" s="75">
        <v>305429.37</v>
      </c>
      <c r="L123" s="75">
        <v>308326.59000000003</v>
      </c>
      <c r="M123" s="75">
        <v>311254.75</v>
      </c>
      <c r="N123" s="75">
        <v>314214.18000000005</v>
      </c>
      <c r="O123" s="75">
        <v>317205.21999999997</v>
      </c>
      <c r="P123" s="75">
        <v>320228.2</v>
      </c>
      <c r="Q123" s="75">
        <v>323283.48</v>
      </c>
      <c r="R123" s="75">
        <v>326371.38999999996</v>
      </c>
      <c r="S123" s="75">
        <v>329492.3</v>
      </c>
      <c r="T123" s="75">
        <v>332646.55000000005</v>
      </c>
      <c r="U123" s="75">
        <v>335834.51</v>
      </c>
      <c r="V123" s="75">
        <v>339056.54000000004</v>
      </c>
      <c r="W123" s="75">
        <v>342313.01</v>
      </c>
      <c r="X123" s="75">
        <v>345604.28</v>
      </c>
      <c r="Y123" s="75">
        <v>348930.74</v>
      </c>
      <c r="Z123" s="75">
        <v>352292.75</v>
      </c>
      <c r="AS123" s="28"/>
      <c r="AT123" s="28"/>
      <c r="AU123" s="28"/>
      <c r="AV123" s="28"/>
      <c r="AW123" s="28"/>
      <c r="AX123" s="28"/>
      <c r="AY123" s="28"/>
      <c r="AZ123" s="28"/>
      <c r="BA123" s="28"/>
      <c r="BB123" s="28"/>
      <c r="BC123" s="28"/>
      <c r="BD123" s="28"/>
      <c r="BE123" s="28"/>
      <c r="BF123" s="28"/>
      <c r="BG123" s="28"/>
      <c r="BH123" s="28"/>
    </row>
    <row r="124" spans="1:60">
      <c r="A124" s="28"/>
      <c r="B124" s="112" t="s">
        <v>79</v>
      </c>
      <c r="C124" s="75">
        <v>0</v>
      </c>
      <c r="D124" s="75">
        <v>0</v>
      </c>
      <c r="E124" s="75">
        <v>0</v>
      </c>
      <c r="F124" s="75">
        <v>0</v>
      </c>
      <c r="G124" s="75">
        <v>0</v>
      </c>
      <c r="H124" s="75">
        <v>0</v>
      </c>
      <c r="I124" s="75">
        <v>0</v>
      </c>
      <c r="J124" s="75">
        <v>0</v>
      </c>
      <c r="K124" s="75">
        <v>0</v>
      </c>
      <c r="L124" s="75">
        <v>0</v>
      </c>
      <c r="M124" s="75">
        <v>0</v>
      </c>
      <c r="N124" s="75">
        <v>0</v>
      </c>
      <c r="O124" s="75">
        <v>0</v>
      </c>
      <c r="P124" s="75">
        <v>0</v>
      </c>
      <c r="Q124" s="75">
        <v>0</v>
      </c>
      <c r="R124" s="75">
        <v>0</v>
      </c>
      <c r="S124" s="75">
        <v>0</v>
      </c>
      <c r="T124" s="75">
        <v>0</v>
      </c>
      <c r="U124" s="75">
        <v>0</v>
      </c>
      <c r="V124" s="75">
        <v>0</v>
      </c>
      <c r="W124" s="75">
        <v>0</v>
      </c>
      <c r="X124" s="75">
        <v>0</v>
      </c>
      <c r="Y124" s="75">
        <v>0</v>
      </c>
      <c r="Z124" s="75">
        <v>0</v>
      </c>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row>
    <row r="125" spans="1:60">
      <c r="A125" s="28"/>
      <c r="B125" s="112" t="s">
        <v>80</v>
      </c>
      <c r="C125" s="75">
        <v>0</v>
      </c>
      <c r="D125" s="75">
        <v>0</v>
      </c>
      <c r="E125" s="75">
        <v>0</v>
      </c>
      <c r="F125" s="75">
        <v>0</v>
      </c>
      <c r="G125" s="75">
        <v>0</v>
      </c>
      <c r="H125" s="75">
        <v>0</v>
      </c>
      <c r="I125" s="75">
        <v>0</v>
      </c>
      <c r="J125" s="75">
        <v>0</v>
      </c>
      <c r="K125" s="75">
        <v>0</v>
      </c>
      <c r="L125" s="75">
        <v>0</v>
      </c>
      <c r="M125" s="75">
        <v>0</v>
      </c>
      <c r="N125" s="75">
        <v>0</v>
      </c>
      <c r="O125" s="75">
        <v>0</v>
      </c>
      <c r="P125" s="75">
        <v>0</v>
      </c>
      <c r="Q125" s="75">
        <v>0</v>
      </c>
      <c r="R125" s="75">
        <v>0</v>
      </c>
      <c r="S125" s="75">
        <v>0</v>
      </c>
      <c r="T125" s="75">
        <v>0</v>
      </c>
      <c r="U125" s="75">
        <v>0</v>
      </c>
      <c r="V125" s="75">
        <v>0</v>
      </c>
      <c r="W125" s="75">
        <v>0</v>
      </c>
      <c r="X125" s="75">
        <v>0</v>
      </c>
      <c r="Y125" s="75">
        <v>0</v>
      </c>
      <c r="Z125" s="75">
        <v>0</v>
      </c>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row>
    <row r="126" spans="1:60">
      <c r="A126" s="28"/>
      <c r="B126" s="112" t="s">
        <v>81</v>
      </c>
      <c r="C126" s="75">
        <v>108269.85</v>
      </c>
      <c r="D126" s="75">
        <v>108370.13</v>
      </c>
      <c r="E126" s="75">
        <v>108437.34</v>
      </c>
      <c r="F126" s="75">
        <v>108438.22</v>
      </c>
      <c r="G126" s="75">
        <v>108439.1</v>
      </c>
      <c r="H126" s="75">
        <v>108439.99</v>
      </c>
      <c r="I126" s="75">
        <v>108440.88</v>
      </c>
      <c r="J126" s="75">
        <v>108441.77</v>
      </c>
      <c r="K126" s="75">
        <v>108442.67</v>
      </c>
      <c r="L126" s="75">
        <v>108443.57</v>
      </c>
      <c r="M126" s="75">
        <v>108444.47</v>
      </c>
      <c r="N126" s="75">
        <v>108445.38</v>
      </c>
      <c r="O126" s="75">
        <v>108446.3</v>
      </c>
      <c r="P126" s="75">
        <v>108447.22</v>
      </c>
      <c r="Q126" s="75">
        <v>108448.14</v>
      </c>
      <c r="R126" s="75">
        <v>108449.06</v>
      </c>
      <c r="S126" s="75">
        <v>108450</v>
      </c>
      <c r="T126" s="75">
        <v>108450.93</v>
      </c>
      <c r="U126" s="75">
        <v>108451.87</v>
      </c>
      <c r="V126" s="75">
        <v>108452.81</v>
      </c>
      <c r="W126" s="75">
        <v>108453.75999999999</v>
      </c>
      <c r="X126" s="75">
        <v>108454.71</v>
      </c>
      <c r="Y126" s="75">
        <v>108455.67</v>
      </c>
      <c r="Z126" s="75">
        <v>108456.63</v>
      </c>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row>
    <row r="127" spans="1:60">
      <c r="A127" s="28"/>
      <c r="B127" s="112" t="s">
        <v>82</v>
      </c>
      <c r="C127" s="75">
        <v>207704.56</v>
      </c>
      <c r="D127" s="75">
        <v>303330.44</v>
      </c>
      <c r="E127" s="75">
        <v>496646.1</v>
      </c>
      <c r="F127" s="75">
        <v>463144.5</v>
      </c>
      <c r="G127" s="75">
        <v>447729.76</v>
      </c>
      <c r="H127" s="75">
        <v>405360.02999999997</v>
      </c>
      <c r="I127" s="75">
        <v>408167.30000000005</v>
      </c>
      <c r="J127" s="75">
        <v>411004.52</v>
      </c>
      <c r="K127" s="75">
        <v>413872.04</v>
      </c>
      <c r="L127" s="75">
        <v>416770.16000000003</v>
      </c>
      <c r="M127" s="75">
        <v>419699.22</v>
      </c>
      <c r="N127" s="75">
        <v>422659.56000000006</v>
      </c>
      <c r="O127" s="75">
        <v>425651.51999999996</v>
      </c>
      <c r="P127" s="75">
        <v>428675.42000000004</v>
      </c>
      <c r="Q127" s="75">
        <v>431731.62</v>
      </c>
      <c r="R127" s="75">
        <v>434820.44999999995</v>
      </c>
      <c r="S127" s="75">
        <v>437942.3</v>
      </c>
      <c r="T127" s="75">
        <v>441097.48000000004</v>
      </c>
      <c r="U127" s="75">
        <v>444286.38</v>
      </c>
      <c r="V127" s="75">
        <v>447509.35000000003</v>
      </c>
      <c r="W127" s="75">
        <v>450766.77</v>
      </c>
      <c r="X127" s="75">
        <v>454058.99000000005</v>
      </c>
      <c r="Y127" s="75">
        <v>457386.41</v>
      </c>
      <c r="Z127" s="75">
        <v>460749.38</v>
      </c>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row>
    <row r="128" spans="1:60">
      <c r="A128" s="28"/>
      <c r="B128"/>
      <c r="C128"/>
      <c r="D128"/>
      <c r="E128"/>
      <c r="F128"/>
      <c r="G128"/>
      <c r="H128"/>
      <c r="I128"/>
      <c r="J128"/>
      <c r="K128"/>
      <c r="L128"/>
      <c r="M128"/>
      <c r="N128"/>
      <c r="O128"/>
      <c r="P128"/>
      <c r="Q128"/>
      <c r="R128"/>
      <c r="S128"/>
      <c r="T128"/>
      <c r="U128"/>
      <c r="V1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row>
    <row r="129" spans="1:60">
      <c r="A129" s="28"/>
      <c r="B129"/>
      <c r="C129"/>
      <c r="D129"/>
      <c r="E129"/>
      <c r="F129"/>
      <c r="G129"/>
      <c r="H129"/>
      <c r="I129"/>
      <c r="J129"/>
      <c r="K129"/>
      <c r="L129"/>
      <c r="M129"/>
      <c r="N129"/>
      <c r="O129"/>
      <c r="P129"/>
      <c r="Q129"/>
      <c r="R129"/>
      <c r="S129"/>
      <c r="T129"/>
      <c r="U129"/>
      <c r="V129"/>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row>
    <row r="130" spans="1:60">
      <c r="A130" s="28"/>
      <c r="B130" s="185" t="s">
        <v>77</v>
      </c>
      <c r="C130" s="75">
        <f>C122</f>
        <v>0</v>
      </c>
      <c r="D130" s="75">
        <f t="shared" ref="D130:Z130" si="73">D122</f>
        <v>0</v>
      </c>
      <c r="E130" s="75">
        <f t="shared" si="73"/>
        <v>0</v>
      </c>
      <c r="F130" s="75">
        <f t="shared" si="73"/>
        <v>0</v>
      </c>
      <c r="G130" s="75">
        <f t="shared" si="73"/>
        <v>0</v>
      </c>
      <c r="H130" s="75">
        <f t="shared" si="73"/>
        <v>0</v>
      </c>
      <c r="I130" s="75">
        <f t="shared" si="73"/>
        <v>0</v>
      </c>
      <c r="J130" s="75">
        <f t="shared" si="73"/>
        <v>0</v>
      </c>
      <c r="K130" s="75">
        <f t="shared" si="73"/>
        <v>0</v>
      </c>
      <c r="L130" s="75">
        <f t="shared" si="73"/>
        <v>0</v>
      </c>
      <c r="M130" s="75">
        <f t="shared" si="73"/>
        <v>0</v>
      </c>
      <c r="N130" s="75">
        <f t="shared" si="73"/>
        <v>0</v>
      </c>
      <c r="O130" s="75">
        <f t="shared" si="73"/>
        <v>0</v>
      </c>
      <c r="P130" s="75">
        <f t="shared" si="73"/>
        <v>0</v>
      </c>
      <c r="Q130" s="75">
        <f t="shared" si="73"/>
        <v>0</v>
      </c>
      <c r="R130" s="75">
        <f t="shared" si="73"/>
        <v>0</v>
      </c>
      <c r="S130" s="75">
        <f t="shared" si="73"/>
        <v>0</v>
      </c>
      <c r="T130" s="75">
        <f t="shared" si="73"/>
        <v>0</v>
      </c>
      <c r="U130" s="75">
        <f t="shared" si="73"/>
        <v>0</v>
      </c>
      <c r="V130" s="75">
        <f t="shared" si="73"/>
        <v>0</v>
      </c>
      <c r="W130" s="75">
        <f t="shared" si="73"/>
        <v>0</v>
      </c>
      <c r="X130" s="75">
        <f t="shared" si="73"/>
        <v>0</v>
      </c>
      <c r="Y130" s="75">
        <f t="shared" si="73"/>
        <v>0</v>
      </c>
      <c r="Z130" s="75">
        <f t="shared" si="73"/>
        <v>0</v>
      </c>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row>
    <row r="131" spans="1:60">
      <c r="A131" s="28"/>
      <c r="B131" s="185" t="s">
        <v>117</v>
      </c>
      <c r="C131"/>
      <c r="D131"/>
      <c r="E131"/>
      <c r="F131"/>
      <c r="G131"/>
      <c r="H131"/>
      <c r="I131"/>
      <c r="J131"/>
      <c r="K131"/>
      <c r="L131"/>
      <c r="M131"/>
      <c r="N131"/>
      <c r="O131"/>
      <c r="P131"/>
      <c r="Q131"/>
      <c r="R131"/>
      <c r="S131"/>
      <c r="T131"/>
      <c r="U131"/>
      <c r="V131"/>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row>
    <row r="132" spans="1:60">
      <c r="A132" s="28"/>
      <c r="B132" s="185" t="s">
        <v>78</v>
      </c>
      <c r="C132" s="75">
        <f>C123</f>
        <v>99434.709999999992</v>
      </c>
      <c r="D132" s="75">
        <f t="shared" ref="D132:Z132" si="74">D123</f>
        <v>194960.31</v>
      </c>
      <c r="E132" s="75">
        <f t="shared" si="74"/>
        <v>388208.76</v>
      </c>
      <c r="F132" s="75">
        <f t="shared" si="74"/>
        <v>354706.27999999997</v>
      </c>
      <c r="G132" s="75">
        <f t="shared" si="74"/>
        <v>339290.66</v>
      </c>
      <c r="H132" s="75">
        <f t="shared" si="74"/>
        <v>296920.03999999998</v>
      </c>
      <c r="I132" s="75">
        <f t="shared" si="74"/>
        <v>299726.42000000004</v>
      </c>
      <c r="J132" s="75">
        <f t="shared" si="74"/>
        <v>302562.75</v>
      </c>
      <c r="K132" s="75">
        <f t="shared" si="74"/>
        <v>305429.37</v>
      </c>
      <c r="L132" s="75">
        <f t="shared" si="74"/>
        <v>308326.59000000003</v>
      </c>
      <c r="M132" s="75">
        <f t="shared" si="74"/>
        <v>311254.75</v>
      </c>
      <c r="N132" s="75">
        <f t="shared" si="74"/>
        <v>314214.18000000005</v>
      </c>
      <c r="O132" s="75">
        <f t="shared" si="74"/>
        <v>317205.21999999997</v>
      </c>
      <c r="P132" s="75">
        <f t="shared" si="74"/>
        <v>320228.2</v>
      </c>
      <c r="Q132" s="75">
        <f t="shared" si="74"/>
        <v>323283.48</v>
      </c>
      <c r="R132" s="75">
        <f t="shared" si="74"/>
        <v>326371.38999999996</v>
      </c>
      <c r="S132" s="75">
        <f t="shared" si="74"/>
        <v>329492.3</v>
      </c>
      <c r="T132" s="75">
        <f t="shared" si="74"/>
        <v>332646.55000000005</v>
      </c>
      <c r="U132" s="75">
        <f t="shared" si="74"/>
        <v>335834.51</v>
      </c>
      <c r="V132" s="75">
        <f t="shared" si="74"/>
        <v>339056.54000000004</v>
      </c>
      <c r="W132" s="75">
        <f t="shared" si="74"/>
        <v>342313.01</v>
      </c>
      <c r="X132" s="75">
        <f t="shared" si="74"/>
        <v>345604.28</v>
      </c>
      <c r="Y132" s="75">
        <f t="shared" si="74"/>
        <v>348930.74</v>
      </c>
      <c r="Z132" s="75">
        <f t="shared" si="74"/>
        <v>352292.75</v>
      </c>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row>
    <row r="133" spans="1:60">
      <c r="A133" s="28"/>
      <c r="B133" s="185" t="s">
        <v>79</v>
      </c>
      <c r="C133" s="75">
        <f>C124</f>
        <v>0</v>
      </c>
      <c r="D133" s="75">
        <f t="shared" ref="D133:Z133" si="75">D124</f>
        <v>0</v>
      </c>
      <c r="E133" s="75">
        <f t="shared" si="75"/>
        <v>0</v>
      </c>
      <c r="F133" s="75">
        <f t="shared" si="75"/>
        <v>0</v>
      </c>
      <c r="G133" s="75">
        <f t="shared" si="75"/>
        <v>0</v>
      </c>
      <c r="H133" s="75">
        <f t="shared" si="75"/>
        <v>0</v>
      </c>
      <c r="I133" s="75">
        <f t="shared" si="75"/>
        <v>0</v>
      </c>
      <c r="J133" s="75">
        <f t="shared" si="75"/>
        <v>0</v>
      </c>
      <c r="K133" s="75">
        <f t="shared" si="75"/>
        <v>0</v>
      </c>
      <c r="L133" s="75">
        <f t="shared" si="75"/>
        <v>0</v>
      </c>
      <c r="M133" s="75">
        <f t="shared" si="75"/>
        <v>0</v>
      </c>
      <c r="N133" s="75">
        <f t="shared" si="75"/>
        <v>0</v>
      </c>
      <c r="O133" s="75">
        <f t="shared" si="75"/>
        <v>0</v>
      </c>
      <c r="P133" s="75">
        <f t="shared" si="75"/>
        <v>0</v>
      </c>
      <c r="Q133" s="75">
        <f t="shared" si="75"/>
        <v>0</v>
      </c>
      <c r="R133" s="75">
        <f t="shared" si="75"/>
        <v>0</v>
      </c>
      <c r="S133" s="75">
        <f t="shared" si="75"/>
        <v>0</v>
      </c>
      <c r="T133" s="75">
        <f t="shared" si="75"/>
        <v>0</v>
      </c>
      <c r="U133" s="75">
        <f t="shared" si="75"/>
        <v>0</v>
      </c>
      <c r="V133" s="75">
        <f t="shared" si="75"/>
        <v>0</v>
      </c>
      <c r="W133" s="75">
        <f t="shared" si="75"/>
        <v>0</v>
      </c>
      <c r="X133" s="75">
        <f t="shared" si="75"/>
        <v>0</v>
      </c>
      <c r="Y133" s="75">
        <f t="shared" si="75"/>
        <v>0</v>
      </c>
      <c r="Z133" s="75">
        <f t="shared" si="75"/>
        <v>0</v>
      </c>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row>
    <row r="134" spans="1:60">
      <c r="A134" s="28"/>
      <c r="B134" s="185" t="s">
        <v>80</v>
      </c>
      <c r="C134" s="75">
        <f>C125</f>
        <v>0</v>
      </c>
      <c r="D134" s="75">
        <f t="shared" ref="D134:Z134" si="76">D125</f>
        <v>0</v>
      </c>
      <c r="E134" s="75">
        <f t="shared" si="76"/>
        <v>0</v>
      </c>
      <c r="F134" s="75">
        <f t="shared" si="76"/>
        <v>0</v>
      </c>
      <c r="G134" s="75">
        <f t="shared" si="76"/>
        <v>0</v>
      </c>
      <c r="H134" s="75">
        <f t="shared" si="76"/>
        <v>0</v>
      </c>
      <c r="I134" s="75">
        <f t="shared" si="76"/>
        <v>0</v>
      </c>
      <c r="J134" s="75">
        <f t="shared" si="76"/>
        <v>0</v>
      </c>
      <c r="K134" s="75">
        <f t="shared" si="76"/>
        <v>0</v>
      </c>
      <c r="L134" s="75">
        <f t="shared" si="76"/>
        <v>0</v>
      </c>
      <c r="M134" s="75">
        <f t="shared" si="76"/>
        <v>0</v>
      </c>
      <c r="N134" s="75">
        <f t="shared" si="76"/>
        <v>0</v>
      </c>
      <c r="O134" s="75">
        <f t="shared" si="76"/>
        <v>0</v>
      </c>
      <c r="P134" s="75">
        <f t="shared" si="76"/>
        <v>0</v>
      </c>
      <c r="Q134" s="75">
        <f t="shared" si="76"/>
        <v>0</v>
      </c>
      <c r="R134" s="75">
        <f t="shared" si="76"/>
        <v>0</v>
      </c>
      <c r="S134" s="75">
        <f t="shared" si="76"/>
        <v>0</v>
      </c>
      <c r="T134" s="75">
        <f t="shared" si="76"/>
        <v>0</v>
      </c>
      <c r="U134" s="75">
        <f t="shared" si="76"/>
        <v>0</v>
      </c>
      <c r="V134" s="75">
        <f t="shared" si="76"/>
        <v>0</v>
      </c>
      <c r="W134" s="75">
        <f t="shared" si="76"/>
        <v>0</v>
      </c>
      <c r="X134" s="75">
        <f t="shared" si="76"/>
        <v>0</v>
      </c>
      <c r="Y134" s="75">
        <f t="shared" si="76"/>
        <v>0</v>
      </c>
      <c r="Z134" s="75">
        <f t="shared" si="76"/>
        <v>0</v>
      </c>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row>
    <row r="135" spans="1:60">
      <c r="A135" s="28"/>
      <c r="B135" s="185" t="s">
        <v>81</v>
      </c>
      <c r="C135" s="75">
        <f>C126</f>
        <v>108269.85</v>
      </c>
      <c r="D135" s="75">
        <f t="shared" ref="D135:Z135" si="77">D126</f>
        <v>108370.13</v>
      </c>
      <c r="E135" s="75">
        <f t="shared" si="77"/>
        <v>108437.34</v>
      </c>
      <c r="F135" s="75">
        <f t="shared" si="77"/>
        <v>108438.22</v>
      </c>
      <c r="G135" s="75">
        <f t="shared" si="77"/>
        <v>108439.1</v>
      </c>
      <c r="H135" s="75">
        <f t="shared" si="77"/>
        <v>108439.99</v>
      </c>
      <c r="I135" s="75">
        <f t="shared" si="77"/>
        <v>108440.88</v>
      </c>
      <c r="J135" s="75">
        <f t="shared" si="77"/>
        <v>108441.77</v>
      </c>
      <c r="K135" s="75">
        <f t="shared" si="77"/>
        <v>108442.67</v>
      </c>
      <c r="L135" s="75">
        <f t="shared" si="77"/>
        <v>108443.57</v>
      </c>
      <c r="M135" s="75">
        <f t="shared" si="77"/>
        <v>108444.47</v>
      </c>
      <c r="N135" s="75">
        <f t="shared" si="77"/>
        <v>108445.38</v>
      </c>
      <c r="O135" s="75">
        <f t="shared" si="77"/>
        <v>108446.3</v>
      </c>
      <c r="P135" s="75">
        <f t="shared" si="77"/>
        <v>108447.22</v>
      </c>
      <c r="Q135" s="75">
        <f t="shared" si="77"/>
        <v>108448.14</v>
      </c>
      <c r="R135" s="75">
        <f t="shared" si="77"/>
        <v>108449.06</v>
      </c>
      <c r="S135" s="75">
        <f t="shared" si="77"/>
        <v>108450</v>
      </c>
      <c r="T135" s="75">
        <f t="shared" si="77"/>
        <v>108450.93</v>
      </c>
      <c r="U135" s="75">
        <f t="shared" si="77"/>
        <v>108451.87</v>
      </c>
      <c r="V135" s="75">
        <f t="shared" si="77"/>
        <v>108452.81</v>
      </c>
      <c r="W135" s="75">
        <f t="shared" si="77"/>
        <v>108453.75999999999</v>
      </c>
      <c r="X135" s="75">
        <f t="shared" si="77"/>
        <v>108454.71</v>
      </c>
      <c r="Y135" s="75">
        <f t="shared" si="77"/>
        <v>108455.67</v>
      </c>
      <c r="Z135" s="75">
        <f t="shared" si="77"/>
        <v>108456.63</v>
      </c>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row>
    <row r="136" spans="1:60">
      <c r="A136" s="28"/>
      <c r="B136" s="28"/>
      <c r="C136" s="28"/>
      <c r="D136" s="28"/>
      <c r="E136" s="28"/>
      <c r="F136" s="28"/>
      <c r="G136" s="28"/>
      <c r="H136" s="28"/>
      <c r="I136" s="28"/>
      <c r="J136" s="28"/>
      <c r="K136" s="28"/>
      <c r="L136" s="28"/>
      <c r="M136" s="28"/>
      <c r="N136" s="28"/>
      <c r="O136" s="28"/>
      <c r="P136" s="28"/>
      <c r="Q136" s="28"/>
      <c r="R136" s="28"/>
      <c r="S136" s="28"/>
      <c r="T136" s="28"/>
      <c r="U136" s="28"/>
      <c r="V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row>
    <row r="137" spans="1:60">
      <c r="A137" s="28"/>
      <c r="B137" s="28"/>
      <c r="C137" s="28"/>
      <c r="D137" s="28"/>
      <c r="E137" s="28"/>
      <c r="F137" s="28"/>
      <c r="G137" s="28"/>
      <c r="H137" s="28"/>
      <c r="I137" s="28"/>
      <c r="J137" s="28"/>
      <c r="K137" s="28"/>
      <c r="L137" s="28"/>
      <c r="M137" s="28"/>
      <c r="N137" s="28"/>
      <c r="O137" s="28"/>
      <c r="P137" s="28"/>
      <c r="Q137" s="28"/>
      <c r="R137" s="28"/>
      <c r="S137" s="28"/>
      <c r="T137" s="28"/>
      <c r="U137" s="28"/>
      <c r="V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row>
    <row r="138" spans="1:60">
      <c r="A138" s="28"/>
      <c r="B138" s="28"/>
      <c r="C138" s="28"/>
      <c r="D138" s="28"/>
      <c r="E138" s="28"/>
      <c r="F138" s="28"/>
      <c r="G138" s="28"/>
      <c r="H138" s="28"/>
      <c r="I138" s="28"/>
      <c r="J138" s="28"/>
      <c r="K138" s="28"/>
      <c r="L138" s="28"/>
      <c r="M138" s="28"/>
      <c r="N138" s="28"/>
      <c r="O138" s="28"/>
      <c r="P138" s="28"/>
      <c r="Q138" s="28"/>
      <c r="R138" s="28"/>
      <c r="S138" s="28"/>
      <c r="T138" s="28"/>
      <c r="U138" s="28"/>
      <c r="V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row>
    <row r="139" spans="1:60">
      <c r="A139" s="28"/>
      <c r="B139" s="28"/>
      <c r="C139" s="28"/>
      <c r="D139" s="28"/>
      <c r="E139" s="28"/>
      <c r="F139" s="28"/>
      <c r="G139" s="28"/>
      <c r="H139" s="28"/>
      <c r="I139" s="28"/>
      <c r="J139" s="28"/>
      <c r="K139" s="28"/>
      <c r="L139" s="28"/>
      <c r="M139" s="28"/>
      <c r="N139" s="28"/>
      <c r="O139" s="28"/>
      <c r="P139" s="28"/>
      <c r="Q139" s="28"/>
      <c r="R139" s="28"/>
      <c r="S139" s="28"/>
      <c r="T139" s="28"/>
      <c r="U139" s="28"/>
      <c r="V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row>
    <row r="140" spans="1:60">
      <c r="A140" s="28"/>
      <c r="B140" s="28"/>
      <c r="C140" s="28"/>
      <c r="D140" s="28"/>
      <c r="E140" s="28"/>
      <c r="F140" s="28"/>
      <c r="G140" s="28"/>
      <c r="H140" s="28"/>
      <c r="I140" s="28"/>
      <c r="J140" s="28"/>
      <c r="K140" s="28"/>
      <c r="L140" s="28"/>
      <c r="M140" s="28"/>
      <c r="N140" s="28"/>
      <c r="O140" s="28"/>
      <c r="P140" s="28"/>
      <c r="Q140" s="28"/>
      <c r="R140" s="28"/>
      <c r="S140" s="28"/>
      <c r="T140" s="28"/>
      <c r="U140" s="28"/>
      <c r="V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row>
    <row r="141" spans="1:60">
      <c r="A141" s="28"/>
      <c r="B141" s="28"/>
      <c r="C141" s="28"/>
      <c r="D141" s="28"/>
      <c r="E141" s="28"/>
      <c r="F141" s="28"/>
      <c r="G141" s="28"/>
      <c r="H141" s="28"/>
      <c r="I141" s="28"/>
      <c r="J141" s="28"/>
      <c r="K141" s="28"/>
      <c r="L141" s="28"/>
      <c r="M141" s="28"/>
      <c r="N141" s="28"/>
      <c r="O141" s="28"/>
      <c r="P141" s="28"/>
      <c r="Q141" s="28"/>
      <c r="R141" s="28"/>
      <c r="S141" s="28"/>
      <c r="T141" s="28"/>
      <c r="U141" s="28"/>
      <c r="V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row>
    <row r="142" spans="1:60">
      <c r="A142" s="28"/>
      <c r="B142" s="28"/>
      <c r="C142" s="28"/>
      <c r="D142" s="28"/>
      <c r="E142" s="28"/>
      <c r="F142" s="28"/>
      <c r="G142" s="28"/>
      <c r="H142" s="28"/>
      <c r="I142" s="28"/>
      <c r="J142" s="28"/>
      <c r="K142" s="28"/>
      <c r="L142" s="28"/>
      <c r="M142" s="28"/>
      <c r="N142" s="28"/>
      <c r="O142" s="28"/>
      <c r="P142" s="28"/>
      <c r="Q142" s="28"/>
      <c r="R142" s="28"/>
      <c r="S142" s="28"/>
      <c r="T142" s="28"/>
      <c r="U142" s="28"/>
      <c r="V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row>
    <row r="143" spans="1:60">
      <c r="A143" s="28"/>
      <c r="B143" s="28"/>
      <c r="C143" s="28"/>
      <c r="D143" s="28"/>
      <c r="E143" s="28"/>
      <c r="F143" s="28"/>
      <c r="G143" s="28"/>
      <c r="H143" s="28"/>
      <c r="I143" s="28"/>
      <c r="J143" s="28"/>
      <c r="K143" s="28"/>
      <c r="L143" s="28"/>
      <c r="M143" s="28"/>
      <c r="N143" s="28"/>
      <c r="O143" s="28"/>
      <c r="P143" s="28"/>
      <c r="Q143" s="28"/>
      <c r="R143" s="28"/>
      <c r="S143" s="28"/>
      <c r="T143" s="28"/>
      <c r="U143" s="28"/>
      <c r="V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row>
    <row r="144" spans="1:60">
      <c r="A144" s="28"/>
      <c r="B144" s="28"/>
      <c r="C144" s="28"/>
      <c r="D144" s="28"/>
      <c r="E144" s="28"/>
      <c r="F144" s="28"/>
      <c r="G144" s="28"/>
      <c r="H144" s="28"/>
      <c r="I144" s="28"/>
      <c r="J144" s="28"/>
      <c r="K144" s="28"/>
      <c r="L144" s="28"/>
      <c r="M144" s="28"/>
      <c r="N144" s="28"/>
      <c r="O144" s="28"/>
      <c r="P144" s="28"/>
      <c r="Q144" s="28"/>
      <c r="R144" s="28"/>
      <c r="S144" s="28"/>
      <c r="T144" s="28"/>
      <c r="U144" s="28"/>
      <c r="V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row>
    <row r="145" spans="1:60">
      <c r="A145" s="28"/>
      <c r="B145" s="28"/>
      <c r="C145" s="28"/>
      <c r="D145" s="28"/>
      <c r="E145" s="28"/>
      <c r="F145" s="28"/>
      <c r="G145" s="28"/>
      <c r="H145" s="28"/>
      <c r="I145" s="28"/>
      <c r="J145" s="28"/>
      <c r="K145" s="28"/>
      <c r="L145" s="28"/>
      <c r="M145" s="28"/>
      <c r="N145" s="28"/>
      <c r="O145" s="28"/>
      <c r="P145" s="28"/>
      <c r="Q145" s="28"/>
      <c r="R145" s="28"/>
      <c r="S145" s="28"/>
      <c r="T145" s="28"/>
      <c r="U145" s="28"/>
      <c r="V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row>
    <row r="146" spans="1:60">
      <c r="A146" s="28"/>
      <c r="B146" s="28"/>
      <c r="C146" s="28"/>
      <c r="D146" s="28"/>
      <c r="E146" s="28"/>
      <c r="F146" s="28"/>
      <c r="G146" s="28"/>
      <c r="H146" s="28"/>
      <c r="I146" s="28"/>
      <c r="J146" s="28"/>
      <c r="K146" s="28"/>
      <c r="L146" s="28"/>
      <c r="M146" s="28"/>
      <c r="N146" s="28"/>
      <c r="O146" s="28"/>
      <c r="P146" s="28"/>
      <c r="Q146" s="28"/>
      <c r="R146" s="28"/>
      <c r="S146" s="28"/>
      <c r="T146" s="28"/>
      <c r="U146" s="28"/>
      <c r="V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c r="A147" s="28"/>
      <c r="B147" s="28"/>
      <c r="C147" s="28"/>
      <c r="D147" s="28"/>
      <c r="E147" s="28"/>
      <c r="F147" s="28"/>
      <c r="G147" s="28"/>
      <c r="H147" s="28"/>
      <c r="I147" s="28"/>
      <c r="J147" s="28"/>
      <c r="K147" s="28"/>
      <c r="L147" s="28"/>
      <c r="M147" s="28"/>
      <c r="N147" s="28"/>
      <c r="O147" s="28"/>
      <c r="P147" s="28"/>
      <c r="Q147" s="28"/>
      <c r="R147" s="28"/>
      <c r="S147" s="28"/>
      <c r="T147" s="28"/>
      <c r="U147" s="28"/>
      <c r="V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c r="A148" s="28"/>
      <c r="B148" s="28"/>
      <c r="C148" s="28"/>
      <c r="D148" s="28"/>
      <c r="E148" s="28"/>
      <c r="F148" s="28"/>
      <c r="G148" s="28"/>
      <c r="H148" s="28"/>
      <c r="I148" s="28"/>
      <c r="J148" s="28"/>
      <c r="K148" s="28"/>
      <c r="L148" s="28"/>
      <c r="M148" s="28"/>
      <c r="N148" s="28"/>
      <c r="O148" s="28"/>
      <c r="P148" s="28"/>
      <c r="Q148" s="28"/>
      <c r="R148" s="28"/>
      <c r="S148" s="28"/>
      <c r="T148" s="28"/>
      <c r="U148" s="28"/>
      <c r="V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row>
    <row r="149" spans="1:60">
      <c r="A149" s="28"/>
      <c r="B149" s="28"/>
      <c r="C149" s="28"/>
      <c r="D149" s="28"/>
      <c r="E149" s="28"/>
      <c r="F149" s="28"/>
      <c r="G149" s="28"/>
      <c r="H149" s="28"/>
      <c r="I149" s="28"/>
      <c r="J149" s="28"/>
      <c r="K149" s="28"/>
      <c r="L149" s="28"/>
      <c r="M149" s="28"/>
      <c r="N149" s="28"/>
      <c r="O149" s="28"/>
      <c r="P149" s="28"/>
      <c r="Q149" s="28"/>
      <c r="R149" s="28"/>
      <c r="S149" s="28"/>
      <c r="T149" s="28"/>
      <c r="U149" s="28"/>
      <c r="V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row>
    <row r="150" spans="1:60">
      <c r="A150" s="28"/>
      <c r="B150" s="28"/>
      <c r="C150" s="28"/>
      <c r="D150" s="28"/>
      <c r="E150" s="28"/>
      <c r="F150" s="28"/>
      <c r="G150" s="28"/>
      <c r="H150" s="28"/>
      <c r="I150" s="28"/>
      <c r="J150" s="28"/>
      <c r="K150" s="28"/>
      <c r="L150" s="28"/>
      <c r="M150" s="28"/>
      <c r="N150" s="28"/>
      <c r="O150" s="28"/>
      <c r="P150" s="28"/>
      <c r="Q150" s="28"/>
      <c r="R150" s="28"/>
      <c r="S150" s="28"/>
      <c r="T150" s="28"/>
      <c r="U150" s="28"/>
      <c r="V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c r="A151" s="28"/>
      <c r="B151" s="28"/>
      <c r="C151" s="28"/>
      <c r="D151" s="28"/>
      <c r="E151" s="28"/>
      <c r="F151" s="28"/>
      <c r="G151" s="28"/>
      <c r="H151" s="28"/>
      <c r="I151" s="28"/>
      <c r="J151" s="28"/>
      <c r="K151" s="28"/>
      <c r="L151" s="28"/>
      <c r="M151" s="28"/>
      <c r="N151" s="28"/>
      <c r="O151" s="28"/>
      <c r="P151" s="28"/>
      <c r="Q151" s="28"/>
      <c r="R151" s="28"/>
      <c r="S151" s="28"/>
      <c r="T151" s="28"/>
      <c r="U151" s="28"/>
      <c r="V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c r="A152" s="28"/>
      <c r="B152" s="28"/>
      <c r="C152" s="28"/>
      <c r="D152" s="28"/>
      <c r="E152" s="28"/>
      <c r="F152" s="28"/>
      <c r="G152" s="28"/>
      <c r="H152" s="28"/>
      <c r="I152" s="28"/>
      <c r="J152" s="28"/>
      <c r="K152" s="28"/>
      <c r="L152" s="28"/>
      <c r="M152" s="28"/>
      <c r="N152" s="28"/>
      <c r="O152" s="28"/>
      <c r="P152" s="28"/>
      <c r="Q152" s="28"/>
      <c r="R152" s="28"/>
      <c r="S152" s="28"/>
      <c r="T152" s="28"/>
      <c r="U152" s="28"/>
      <c r="V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c r="A153" s="28"/>
      <c r="B153" s="28"/>
      <c r="C153" s="28"/>
      <c r="D153" s="28"/>
      <c r="E153" s="28"/>
      <c r="F153" s="28"/>
      <c r="G153" s="28"/>
      <c r="H153" s="28"/>
      <c r="I153" s="28"/>
      <c r="J153" s="28"/>
      <c r="K153" s="28"/>
      <c r="L153" s="28"/>
      <c r="M153" s="28"/>
      <c r="N153" s="28"/>
      <c r="O153" s="28"/>
      <c r="P153" s="28"/>
      <c r="Q153" s="28"/>
      <c r="R153" s="28"/>
      <c r="S153" s="28"/>
      <c r="T153" s="28"/>
      <c r="U153" s="28"/>
      <c r="V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c r="A154" s="28"/>
      <c r="B154" s="28"/>
      <c r="C154" s="28"/>
      <c r="D154" s="28"/>
      <c r="E154" s="28"/>
      <c r="F154" s="28"/>
      <c r="G154" s="28"/>
      <c r="H154" s="28"/>
      <c r="I154" s="28"/>
      <c r="J154" s="28"/>
      <c r="K154" s="28"/>
      <c r="L154" s="28"/>
      <c r="M154" s="28"/>
      <c r="N154" s="28"/>
      <c r="O154" s="28"/>
      <c r="P154" s="28"/>
      <c r="Q154" s="28"/>
      <c r="R154" s="28"/>
      <c r="S154" s="28"/>
      <c r="T154" s="28"/>
      <c r="U154" s="28"/>
      <c r="V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row>
    <row r="155" spans="1:60">
      <c r="A155" s="28"/>
      <c r="B155" s="28"/>
      <c r="C155" s="28"/>
      <c r="D155" s="28"/>
      <c r="E155" s="28"/>
      <c r="F155" s="28"/>
      <c r="G155" s="28"/>
      <c r="H155" s="28"/>
      <c r="I155" s="28"/>
      <c r="J155" s="28"/>
      <c r="K155" s="28"/>
      <c r="L155" s="28"/>
      <c r="M155" s="28"/>
      <c r="N155" s="28"/>
      <c r="O155" s="28"/>
      <c r="P155" s="28"/>
      <c r="Q155" s="28"/>
      <c r="R155" s="28"/>
      <c r="S155" s="28"/>
      <c r="T155" s="28"/>
      <c r="U155" s="28"/>
      <c r="V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row>
    <row r="156" spans="1:60">
      <c r="A156" s="28"/>
      <c r="B156" s="28"/>
      <c r="C156" s="28"/>
      <c r="D156" s="28"/>
      <c r="E156" s="28"/>
      <c r="F156" s="28"/>
      <c r="G156" s="28"/>
      <c r="H156" s="28"/>
      <c r="I156" s="28"/>
      <c r="J156" s="28"/>
      <c r="K156" s="28"/>
      <c r="L156" s="28"/>
      <c r="M156" s="28"/>
      <c r="N156" s="28"/>
      <c r="O156" s="28"/>
      <c r="P156" s="28"/>
      <c r="Q156" s="28"/>
      <c r="R156" s="28"/>
      <c r="S156" s="28"/>
      <c r="T156" s="28"/>
      <c r="U156" s="28"/>
      <c r="V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row>
    <row r="157" spans="1:60">
      <c r="A157" s="28"/>
      <c r="B157" s="28"/>
      <c r="C157" s="28"/>
      <c r="D157" s="28"/>
      <c r="E157" s="28"/>
      <c r="F157" s="28"/>
      <c r="G157" s="28"/>
      <c r="H157" s="28"/>
      <c r="I157" s="28"/>
      <c r="J157" s="28"/>
      <c r="K157" s="28"/>
      <c r="L157" s="28"/>
      <c r="M157" s="28"/>
      <c r="N157" s="28"/>
      <c r="O157" s="28"/>
      <c r="P157" s="28"/>
      <c r="Q157" s="28"/>
      <c r="R157" s="28"/>
      <c r="S157" s="28"/>
      <c r="T157" s="28"/>
      <c r="U157" s="28"/>
      <c r="V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row>
    <row r="158" spans="1:60">
      <c r="A158" s="28"/>
      <c r="B158" s="28"/>
      <c r="C158" s="28"/>
      <c r="D158" s="28"/>
      <c r="E158" s="28"/>
      <c r="F158" s="28"/>
      <c r="G158" s="28"/>
      <c r="H158" s="28"/>
      <c r="I158" s="28"/>
      <c r="J158" s="28"/>
      <c r="K158" s="28"/>
      <c r="L158" s="28"/>
      <c r="M158" s="28"/>
      <c r="N158" s="28"/>
      <c r="O158" s="28"/>
      <c r="P158" s="28"/>
      <c r="Q158" s="28"/>
      <c r="R158" s="28"/>
      <c r="S158" s="28"/>
      <c r="T158" s="28"/>
      <c r="U158" s="28"/>
      <c r="V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row>
    <row r="159" spans="1:60">
      <c r="A159" s="28"/>
      <c r="B159" s="28"/>
      <c r="C159" s="28"/>
      <c r="D159" s="28"/>
      <c r="E159" s="28"/>
      <c r="F159" s="28"/>
      <c r="G159" s="28"/>
      <c r="H159" s="28"/>
      <c r="I159" s="28"/>
      <c r="J159" s="28"/>
      <c r="K159" s="28"/>
      <c r="L159" s="28"/>
      <c r="M159" s="28"/>
      <c r="N159" s="28"/>
      <c r="O159" s="28"/>
      <c r="P159" s="28"/>
      <c r="Q159" s="28"/>
      <c r="R159" s="28"/>
      <c r="S159" s="28"/>
      <c r="T159" s="28"/>
      <c r="U159" s="28"/>
      <c r="V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row>
    <row r="160" spans="1:60">
      <c r="A160" s="28"/>
      <c r="B160" s="28"/>
      <c r="C160" s="28"/>
      <c r="D160" s="28"/>
      <c r="E160" s="28"/>
      <c r="F160" s="28"/>
      <c r="G160" s="28"/>
      <c r="H160" s="28"/>
      <c r="I160" s="28"/>
      <c r="J160" s="28"/>
      <c r="K160" s="28"/>
      <c r="L160" s="28"/>
      <c r="M160" s="28"/>
      <c r="N160" s="28"/>
      <c r="O160" s="28"/>
      <c r="P160" s="28"/>
      <c r="Q160" s="28"/>
      <c r="R160" s="28"/>
      <c r="S160" s="28"/>
      <c r="T160" s="28"/>
      <c r="U160" s="28"/>
      <c r="V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row>
    <row r="161" spans="1:60">
      <c r="A161" s="28"/>
      <c r="B161" s="28"/>
      <c r="C161" s="28"/>
      <c r="D161" s="28"/>
      <c r="E161" s="28"/>
      <c r="F161" s="28"/>
      <c r="G161" s="28"/>
      <c r="H161" s="28"/>
      <c r="I161" s="28"/>
      <c r="J161" s="28"/>
      <c r="K161" s="28"/>
      <c r="L161" s="28"/>
      <c r="M161" s="28"/>
      <c r="N161" s="28"/>
      <c r="O161" s="28"/>
      <c r="P161" s="28"/>
      <c r="Q161" s="28"/>
      <c r="R161" s="28"/>
      <c r="S161" s="28"/>
      <c r="T161" s="28"/>
      <c r="U161" s="28"/>
      <c r="V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row>
    <row r="162" spans="1:60">
      <c r="A162" s="28"/>
      <c r="B162" s="28"/>
      <c r="C162" s="28"/>
      <c r="D162" s="28"/>
      <c r="E162" s="28"/>
      <c r="F162" s="28"/>
      <c r="G162" s="28"/>
      <c r="H162" s="28"/>
      <c r="I162" s="28"/>
      <c r="J162" s="28"/>
      <c r="K162" s="28"/>
      <c r="L162" s="28"/>
      <c r="M162" s="28"/>
      <c r="N162" s="28"/>
      <c r="O162" s="28"/>
      <c r="P162" s="28"/>
      <c r="Q162" s="28"/>
      <c r="R162" s="28"/>
      <c r="S162" s="28"/>
      <c r="T162" s="28"/>
      <c r="U162" s="28"/>
      <c r="V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row>
    <row r="163" spans="1:60">
      <c r="A163" s="28"/>
      <c r="B163" s="28"/>
      <c r="C163" s="28"/>
      <c r="D163" s="28"/>
      <c r="E163" s="28"/>
      <c r="F163" s="28"/>
      <c r="G163" s="28"/>
      <c r="H163" s="28"/>
      <c r="I163" s="28"/>
      <c r="J163" s="28"/>
      <c r="K163" s="28"/>
      <c r="L163" s="28"/>
      <c r="M163" s="28"/>
      <c r="N163" s="28"/>
      <c r="O163" s="28"/>
      <c r="P163" s="28"/>
      <c r="Q163" s="28"/>
      <c r="R163" s="28"/>
      <c r="S163" s="28"/>
      <c r="T163" s="28"/>
      <c r="U163" s="28"/>
      <c r="V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row>
    <row r="164" spans="1:60">
      <c r="A164" s="28"/>
      <c r="B164" s="28"/>
      <c r="C164" s="28"/>
      <c r="D164" s="28"/>
      <c r="E164" s="28"/>
      <c r="F164" s="28"/>
      <c r="G164" s="28"/>
      <c r="H164" s="28"/>
      <c r="I164" s="28"/>
      <c r="J164" s="28"/>
      <c r="K164" s="28"/>
      <c r="L164" s="28"/>
      <c r="M164" s="28"/>
      <c r="N164" s="28"/>
      <c r="O164" s="28"/>
      <c r="P164" s="28"/>
      <c r="Q164" s="28"/>
      <c r="R164" s="28"/>
      <c r="S164" s="28"/>
      <c r="T164" s="28"/>
      <c r="U164" s="28"/>
      <c r="V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row>
    <row r="165" spans="1:60">
      <c r="A165" s="28"/>
      <c r="B165" s="28"/>
      <c r="C165" s="28"/>
      <c r="D165" s="28"/>
      <c r="E165" s="28"/>
      <c r="F165" s="28"/>
      <c r="G165" s="28"/>
      <c r="H165" s="28"/>
      <c r="I165" s="28"/>
      <c r="J165" s="28"/>
      <c r="K165" s="28"/>
      <c r="L165" s="28"/>
      <c r="M165" s="28"/>
      <c r="N165" s="28"/>
      <c r="O165" s="28"/>
      <c r="P165" s="28"/>
      <c r="Q165" s="28"/>
      <c r="R165" s="28"/>
      <c r="S165" s="28"/>
      <c r="T165" s="28"/>
      <c r="U165" s="28"/>
      <c r="V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row>
    <row r="166" spans="1:60">
      <c r="A166" s="28"/>
      <c r="B166" s="28"/>
      <c r="C166" s="28"/>
      <c r="D166" s="28"/>
      <c r="E166" s="28"/>
      <c r="F166" s="28"/>
      <c r="G166" s="28"/>
      <c r="H166" s="28"/>
      <c r="I166" s="28"/>
      <c r="J166" s="28"/>
      <c r="K166" s="28"/>
      <c r="L166" s="28"/>
      <c r="M166" s="28"/>
      <c r="N166" s="28"/>
      <c r="O166" s="28"/>
      <c r="P166" s="28"/>
      <c r="Q166" s="28"/>
      <c r="R166" s="28"/>
      <c r="S166" s="28"/>
      <c r="T166" s="28"/>
      <c r="U166" s="28"/>
      <c r="V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c r="A167" s="28"/>
      <c r="B167" s="28"/>
      <c r="C167" s="28"/>
      <c r="D167" s="28"/>
      <c r="E167" s="28"/>
      <c r="F167" s="28"/>
      <c r="G167" s="28"/>
      <c r="H167" s="28"/>
      <c r="I167" s="28"/>
      <c r="J167" s="28"/>
      <c r="K167" s="28"/>
      <c r="L167" s="28"/>
      <c r="M167" s="28"/>
      <c r="N167" s="28"/>
      <c r="O167" s="28"/>
      <c r="P167" s="28"/>
      <c r="Q167" s="28"/>
      <c r="R167" s="28"/>
      <c r="S167" s="28"/>
      <c r="T167" s="28"/>
      <c r="U167" s="28"/>
      <c r="V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c r="A168" s="28"/>
      <c r="B168" s="28"/>
      <c r="C168" s="28"/>
      <c r="D168" s="28"/>
      <c r="E168" s="28"/>
      <c r="F168" s="28"/>
      <c r="G168" s="28"/>
      <c r="H168" s="28"/>
      <c r="I168" s="28"/>
      <c r="J168" s="28"/>
      <c r="K168" s="28"/>
      <c r="L168" s="28"/>
      <c r="M168" s="28"/>
      <c r="N168" s="28"/>
      <c r="O168" s="28"/>
      <c r="P168" s="28"/>
      <c r="Q168" s="28"/>
      <c r="R168" s="28"/>
      <c r="S168" s="28"/>
      <c r="T168" s="28"/>
      <c r="U168" s="28"/>
      <c r="V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c r="A169" s="28"/>
      <c r="B169" s="28"/>
      <c r="C169" s="28"/>
      <c r="D169" s="28"/>
      <c r="E169" s="28"/>
      <c r="F169" s="28"/>
      <c r="G169" s="28"/>
      <c r="H169" s="28"/>
      <c r="I169" s="28"/>
      <c r="J169" s="28"/>
      <c r="K169" s="28"/>
      <c r="L169" s="28"/>
      <c r="M169" s="28"/>
      <c r="N169" s="28"/>
      <c r="O169" s="28"/>
      <c r="P169" s="28"/>
      <c r="Q169" s="28"/>
      <c r="R169" s="28"/>
      <c r="S169" s="28"/>
      <c r="T169" s="28"/>
      <c r="U169" s="28"/>
      <c r="V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c r="A170" s="28"/>
      <c r="B170" s="28"/>
      <c r="C170" s="28"/>
      <c r="D170" s="28"/>
      <c r="E170" s="28"/>
      <c r="F170" s="28"/>
      <c r="G170" s="28"/>
      <c r="H170" s="28"/>
      <c r="I170" s="28"/>
      <c r="J170" s="28"/>
      <c r="K170" s="28"/>
      <c r="L170" s="28"/>
      <c r="M170" s="28"/>
      <c r="N170" s="28"/>
      <c r="O170" s="28"/>
      <c r="P170" s="28"/>
      <c r="Q170" s="28"/>
      <c r="R170" s="28"/>
      <c r="S170" s="28"/>
      <c r="T170" s="28"/>
      <c r="U170" s="28"/>
      <c r="V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c r="A171" s="28"/>
      <c r="B171" s="28"/>
      <c r="C171" s="28"/>
      <c r="D171" s="28"/>
      <c r="E171" s="28"/>
      <c r="F171" s="28"/>
      <c r="G171" s="28"/>
      <c r="H171" s="28"/>
      <c r="I171" s="28"/>
      <c r="J171" s="28"/>
      <c r="K171" s="28"/>
      <c r="L171" s="28"/>
      <c r="M171" s="28"/>
      <c r="N171" s="28"/>
      <c r="O171" s="28"/>
      <c r="P171" s="28"/>
      <c r="Q171" s="28"/>
      <c r="R171" s="28"/>
      <c r="S171" s="28"/>
      <c r="T171" s="28"/>
      <c r="U171" s="28"/>
      <c r="V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c r="A172" s="28"/>
      <c r="B172" s="28"/>
      <c r="C172" s="28"/>
      <c r="D172" s="28"/>
      <c r="E172" s="28"/>
      <c r="F172" s="28"/>
      <c r="G172" s="28"/>
      <c r="H172" s="28"/>
      <c r="I172" s="28"/>
      <c r="J172" s="28"/>
      <c r="K172" s="28"/>
      <c r="L172" s="28"/>
      <c r="M172" s="28"/>
      <c r="N172" s="28"/>
      <c r="O172" s="28"/>
      <c r="P172" s="28"/>
      <c r="Q172" s="28"/>
      <c r="R172" s="28"/>
      <c r="S172" s="28"/>
      <c r="T172" s="28"/>
      <c r="U172" s="28"/>
      <c r="V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c r="A173" s="28"/>
      <c r="B173" s="28"/>
      <c r="C173" s="28"/>
      <c r="D173" s="28"/>
      <c r="E173" s="28"/>
      <c r="F173" s="28"/>
      <c r="G173" s="28"/>
      <c r="H173" s="28"/>
      <c r="I173" s="28"/>
      <c r="J173" s="28"/>
      <c r="K173" s="28"/>
      <c r="L173" s="28"/>
      <c r="M173" s="28"/>
      <c r="N173" s="28"/>
      <c r="O173" s="28"/>
      <c r="P173" s="28"/>
      <c r="Q173" s="28"/>
      <c r="R173" s="28"/>
      <c r="S173" s="28"/>
      <c r="T173" s="28"/>
      <c r="U173" s="28"/>
      <c r="V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c r="A174" s="28"/>
      <c r="B174" s="28"/>
      <c r="C174" s="28"/>
      <c r="D174" s="28"/>
      <c r="E174" s="28"/>
      <c r="F174" s="28"/>
      <c r="G174" s="28"/>
      <c r="H174" s="28"/>
      <c r="I174" s="28"/>
      <c r="J174" s="28"/>
      <c r="K174" s="28"/>
      <c r="L174" s="28"/>
      <c r="M174" s="28"/>
      <c r="N174" s="28"/>
      <c r="O174" s="28"/>
      <c r="P174" s="28"/>
      <c r="Q174" s="28"/>
      <c r="R174" s="28"/>
      <c r="S174" s="28"/>
      <c r="T174" s="28"/>
      <c r="U174" s="28"/>
      <c r="V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c r="A175" s="28"/>
      <c r="B175" s="28"/>
      <c r="C175" s="28"/>
      <c r="D175" s="28"/>
      <c r="E175" s="28"/>
      <c r="F175" s="28"/>
      <c r="G175" s="28"/>
      <c r="H175" s="28"/>
      <c r="I175" s="28"/>
      <c r="J175" s="28"/>
      <c r="K175" s="28"/>
      <c r="L175" s="28"/>
      <c r="M175" s="28"/>
      <c r="N175" s="28"/>
      <c r="O175" s="28"/>
      <c r="P175" s="28"/>
      <c r="Q175" s="28"/>
      <c r="R175" s="28"/>
      <c r="S175" s="28"/>
      <c r="T175" s="28"/>
      <c r="U175" s="28"/>
      <c r="V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c r="A176" s="28"/>
      <c r="B176" s="28"/>
      <c r="C176" s="28"/>
      <c r="D176" s="28"/>
      <c r="E176" s="28"/>
      <c r="F176" s="28"/>
      <c r="G176" s="28"/>
      <c r="H176" s="28"/>
      <c r="I176" s="28"/>
      <c r="J176" s="28"/>
      <c r="K176" s="28"/>
      <c r="L176" s="28"/>
      <c r="M176" s="28"/>
      <c r="N176" s="28"/>
      <c r="O176" s="28"/>
      <c r="P176" s="28"/>
      <c r="Q176" s="28"/>
      <c r="R176" s="28"/>
      <c r="S176" s="28"/>
      <c r="T176" s="28"/>
      <c r="U176" s="28"/>
      <c r="V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c r="A177" s="28"/>
      <c r="B177" s="28"/>
      <c r="C177" s="28"/>
      <c r="D177" s="28"/>
      <c r="E177" s="28"/>
      <c r="F177" s="28"/>
      <c r="G177" s="28"/>
      <c r="H177" s="28"/>
      <c r="I177" s="28"/>
      <c r="J177" s="28"/>
      <c r="K177" s="28"/>
      <c r="L177" s="28"/>
      <c r="M177" s="28"/>
      <c r="N177" s="28"/>
      <c r="O177" s="28"/>
      <c r="P177" s="28"/>
      <c r="Q177" s="28"/>
      <c r="R177" s="28"/>
      <c r="S177" s="28"/>
      <c r="T177" s="28"/>
      <c r="U177" s="28"/>
      <c r="V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c r="A178" s="28"/>
      <c r="B178" s="28"/>
      <c r="C178" s="28"/>
      <c r="D178" s="28"/>
      <c r="E178" s="28"/>
      <c r="F178" s="28"/>
      <c r="G178" s="28"/>
      <c r="H178" s="28"/>
      <c r="I178" s="28"/>
      <c r="J178" s="28"/>
      <c r="K178" s="28"/>
      <c r="L178" s="28"/>
      <c r="M178" s="28"/>
      <c r="N178" s="28"/>
      <c r="O178" s="28"/>
      <c r="P178" s="28"/>
      <c r="Q178" s="28"/>
      <c r="R178" s="28"/>
      <c r="S178" s="28"/>
      <c r="T178" s="28"/>
      <c r="U178" s="28"/>
      <c r="V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c r="A179" s="28"/>
      <c r="B179" s="28"/>
      <c r="C179" s="28"/>
      <c r="D179" s="28"/>
      <c r="E179" s="28"/>
      <c r="F179" s="28"/>
      <c r="G179" s="28"/>
      <c r="H179" s="28"/>
      <c r="I179" s="28"/>
      <c r="J179" s="28"/>
      <c r="K179" s="28"/>
      <c r="L179" s="28"/>
      <c r="M179" s="28"/>
      <c r="N179" s="28"/>
      <c r="O179" s="28"/>
      <c r="P179" s="28"/>
      <c r="Q179" s="28"/>
      <c r="R179" s="28"/>
      <c r="S179" s="28"/>
      <c r="T179" s="28"/>
      <c r="U179" s="28"/>
      <c r="V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c r="A180" s="28"/>
      <c r="B180" s="28"/>
      <c r="C180" s="28"/>
      <c r="D180" s="28"/>
      <c r="E180" s="28"/>
      <c r="F180" s="28"/>
      <c r="G180" s="28"/>
      <c r="H180" s="28"/>
      <c r="I180" s="28"/>
      <c r="J180" s="28"/>
      <c r="K180" s="28"/>
      <c r="L180" s="28"/>
      <c r="M180" s="28"/>
      <c r="N180" s="28"/>
      <c r="O180" s="28"/>
      <c r="P180" s="28"/>
      <c r="Q180" s="28"/>
      <c r="R180" s="28"/>
      <c r="S180" s="28"/>
      <c r="T180" s="28"/>
      <c r="U180" s="28"/>
      <c r="V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c r="A181" s="28"/>
      <c r="B181" s="28"/>
      <c r="C181" s="28"/>
      <c r="D181" s="28"/>
      <c r="E181" s="28"/>
      <c r="F181" s="28"/>
      <c r="G181" s="28"/>
      <c r="H181" s="28"/>
      <c r="I181" s="28"/>
      <c r="J181" s="28"/>
      <c r="K181" s="28"/>
      <c r="L181" s="28"/>
      <c r="M181" s="28"/>
      <c r="N181" s="28"/>
      <c r="O181" s="28"/>
      <c r="P181" s="28"/>
      <c r="Q181" s="28"/>
      <c r="R181" s="28"/>
      <c r="S181" s="28"/>
      <c r="T181" s="28"/>
      <c r="U181" s="28"/>
      <c r="V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c r="A182" s="28"/>
      <c r="B182" s="28"/>
      <c r="C182" s="28"/>
      <c r="D182" s="28"/>
      <c r="E182" s="28"/>
      <c r="F182" s="28"/>
      <c r="G182" s="28"/>
      <c r="H182" s="28"/>
      <c r="I182" s="28"/>
      <c r="J182" s="28"/>
      <c r="K182" s="28"/>
      <c r="L182" s="28"/>
      <c r="M182" s="28"/>
      <c r="N182" s="28"/>
      <c r="O182" s="28"/>
      <c r="P182" s="28"/>
      <c r="Q182" s="28"/>
      <c r="R182" s="28"/>
      <c r="S182" s="28"/>
      <c r="T182" s="28"/>
      <c r="U182" s="28"/>
      <c r="V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c r="A183" s="28"/>
      <c r="B183" s="28"/>
      <c r="C183" s="28"/>
      <c r="D183" s="28"/>
      <c r="E183" s="28"/>
      <c r="F183" s="28"/>
      <c r="G183" s="28"/>
      <c r="H183" s="28"/>
      <c r="I183" s="28"/>
      <c r="J183" s="28"/>
      <c r="K183" s="28"/>
      <c r="L183" s="28"/>
      <c r="M183" s="28"/>
      <c r="N183" s="28"/>
      <c r="O183" s="28"/>
      <c r="P183" s="28"/>
      <c r="Q183" s="28"/>
      <c r="R183" s="28"/>
      <c r="S183" s="28"/>
      <c r="T183" s="28"/>
      <c r="U183" s="28"/>
      <c r="V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c r="A184" s="28"/>
      <c r="B184" s="28"/>
      <c r="C184" s="28"/>
      <c r="D184" s="28"/>
      <c r="E184" s="28"/>
      <c r="F184" s="28"/>
      <c r="G184" s="28"/>
      <c r="H184" s="28"/>
      <c r="I184" s="28"/>
      <c r="J184" s="28"/>
      <c r="K184" s="28"/>
      <c r="L184" s="28"/>
      <c r="M184" s="28"/>
      <c r="N184" s="28"/>
      <c r="O184" s="28"/>
      <c r="P184" s="28"/>
      <c r="Q184" s="28"/>
      <c r="R184" s="28"/>
      <c r="S184" s="28"/>
      <c r="T184" s="28"/>
      <c r="U184" s="28"/>
      <c r="V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c r="A185" s="28"/>
      <c r="B185" s="28"/>
      <c r="C185" s="28"/>
      <c r="D185" s="28"/>
      <c r="E185" s="28"/>
      <c r="F185" s="28"/>
      <c r="G185" s="28"/>
      <c r="H185" s="28"/>
      <c r="I185" s="28"/>
      <c r="J185" s="28"/>
      <c r="K185" s="28"/>
      <c r="L185" s="28"/>
      <c r="M185" s="28"/>
      <c r="N185" s="28"/>
      <c r="O185" s="28"/>
      <c r="P185" s="28"/>
      <c r="Q185" s="28"/>
      <c r="R185" s="28"/>
      <c r="S185" s="28"/>
      <c r="T185" s="28"/>
      <c r="U185" s="28"/>
      <c r="V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c r="A186" s="28"/>
      <c r="B186" s="28"/>
      <c r="C186" s="28"/>
      <c r="D186" s="28"/>
      <c r="E186" s="28"/>
      <c r="F186" s="28"/>
      <c r="G186" s="28"/>
      <c r="H186" s="28"/>
      <c r="I186" s="28"/>
      <c r="J186" s="28"/>
      <c r="K186" s="28"/>
      <c r="L186" s="28"/>
      <c r="M186" s="28"/>
      <c r="N186" s="28"/>
      <c r="O186" s="28"/>
      <c r="P186" s="28"/>
      <c r="Q186" s="28"/>
      <c r="R186" s="28"/>
      <c r="S186" s="28"/>
      <c r="T186" s="28"/>
      <c r="U186" s="28"/>
      <c r="V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c r="A187" s="28"/>
      <c r="B187" s="28"/>
      <c r="C187" s="28"/>
      <c r="D187" s="28"/>
      <c r="E187" s="28"/>
      <c r="F187" s="28"/>
      <c r="G187" s="28"/>
      <c r="H187" s="28"/>
      <c r="I187" s="28"/>
      <c r="J187" s="28"/>
      <c r="K187" s="28"/>
      <c r="L187" s="28"/>
      <c r="M187" s="28"/>
      <c r="N187" s="28"/>
      <c r="O187" s="28"/>
      <c r="P187" s="28"/>
      <c r="Q187" s="28"/>
      <c r="R187" s="28"/>
      <c r="S187" s="28"/>
      <c r="T187" s="28"/>
      <c r="U187" s="28"/>
      <c r="V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c r="A188" s="28"/>
      <c r="B188" s="28"/>
      <c r="C188" s="28"/>
      <c r="D188" s="28"/>
      <c r="E188" s="28"/>
      <c r="F188" s="28"/>
      <c r="G188" s="28"/>
      <c r="H188" s="28"/>
      <c r="I188" s="28"/>
      <c r="J188" s="28"/>
      <c r="K188" s="28"/>
      <c r="L188" s="28"/>
      <c r="M188" s="28"/>
      <c r="N188" s="28"/>
      <c r="O188" s="28"/>
      <c r="P188" s="28"/>
      <c r="Q188" s="28"/>
      <c r="R188" s="28"/>
      <c r="S188" s="28"/>
      <c r="T188" s="28"/>
      <c r="U188" s="28"/>
      <c r="V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c r="A189" s="28"/>
      <c r="B189" s="28"/>
      <c r="C189" s="28"/>
      <c r="D189" s="28"/>
      <c r="E189" s="28"/>
      <c r="F189" s="28"/>
      <c r="G189" s="28"/>
      <c r="H189" s="28"/>
      <c r="I189" s="28"/>
      <c r="J189" s="28"/>
      <c r="K189" s="28"/>
      <c r="L189" s="28"/>
      <c r="M189" s="28"/>
      <c r="N189" s="28"/>
      <c r="O189" s="28"/>
      <c r="P189" s="28"/>
      <c r="Q189" s="28"/>
      <c r="R189" s="28"/>
      <c r="S189" s="28"/>
      <c r="T189" s="28"/>
      <c r="U189" s="28"/>
      <c r="V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c r="A190" s="28"/>
      <c r="B190" s="28"/>
      <c r="C190" s="28"/>
      <c r="D190" s="28"/>
      <c r="E190" s="28"/>
      <c r="F190" s="28"/>
      <c r="G190" s="28"/>
      <c r="H190" s="28"/>
      <c r="I190" s="28"/>
      <c r="J190" s="28"/>
      <c r="K190" s="28"/>
      <c r="L190" s="28"/>
      <c r="M190" s="28"/>
      <c r="N190" s="28"/>
      <c r="O190" s="28"/>
      <c r="P190" s="28"/>
      <c r="Q190" s="28"/>
      <c r="R190" s="28"/>
      <c r="S190" s="28"/>
      <c r="T190" s="28"/>
      <c r="U190" s="28"/>
      <c r="V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c r="A191" s="28"/>
      <c r="B191" s="28"/>
      <c r="C191" s="28"/>
      <c r="D191" s="28"/>
      <c r="E191" s="28"/>
      <c r="F191" s="28"/>
      <c r="G191" s="28"/>
      <c r="H191" s="28"/>
      <c r="I191" s="28"/>
      <c r="J191" s="28"/>
      <c r="K191" s="28"/>
      <c r="L191" s="28"/>
      <c r="M191" s="28"/>
      <c r="N191" s="28"/>
      <c r="O191" s="28"/>
      <c r="P191" s="28"/>
      <c r="Q191" s="28"/>
      <c r="R191" s="28"/>
      <c r="S191" s="28"/>
      <c r="T191" s="28"/>
      <c r="U191" s="28"/>
      <c r="V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c r="A192" s="28"/>
      <c r="B192" s="28"/>
      <c r="C192" s="28"/>
      <c r="D192" s="28"/>
      <c r="E192" s="28"/>
      <c r="F192" s="28"/>
      <c r="G192" s="28"/>
      <c r="H192" s="28"/>
      <c r="I192" s="28"/>
      <c r="J192" s="28"/>
      <c r="K192" s="28"/>
      <c r="L192" s="28"/>
      <c r="M192" s="28"/>
      <c r="N192" s="28"/>
      <c r="O192" s="28"/>
      <c r="P192" s="28"/>
      <c r="Q192" s="28"/>
      <c r="R192" s="28"/>
      <c r="S192" s="28"/>
      <c r="T192" s="28"/>
      <c r="U192" s="28"/>
      <c r="V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c r="A193" s="28"/>
      <c r="B193" s="28"/>
      <c r="C193" s="28"/>
      <c r="D193" s="28"/>
      <c r="E193" s="28"/>
      <c r="F193" s="28"/>
      <c r="G193" s="28"/>
      <c r="H193" s="28"/>
      <c r="I193" s="28"/>
      <c r="J193" s="28"/>
      <c r="K193" s="28"/>
      <c r="L193" s="28"/>
      <c r="M193" s="28"/>
      <c r="N193" s="28"/>
      <c r="O193" s="28"/>
      <c r="P193" s="28"/>
      <c r="Q193" s="28"/>
      <c r="R193" s="28"/>
      <c r="S193" s="28"/>
      <c r="T193" s="28"/>
      <c r="U193" s="28"/>
      <c r="V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c r="A194" s="28"/>
      <c r="B194" s="28"/>
      <c r="C194" s="28"/>
      <c r="D194" s="28"/>
      <c r="E194" s="28"/>
      <c r="F194" s="28"/>
      <c r="G194" s="28"/>
      <c r="H194" s="28"/>
      <c r="I194" s="28"/>
      <c r="J194" s="28"/>
      <c r="K194" s="28"/>
      <c r="L194" s="28"/>
      <c r="M194" s="28"/>
      <c r="N194" s="28"/>
      <c r="O194" s="28"/>
      <c r="P194" s="28"/>
      <c r="Q194" s="28"/>
      <c r="R194" s="28"/>
      <c r="S194" s="28"/>
      <c r="T194" s="28"/>
      <c r="U194" s="28"/>
      <c r="V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c r="A195" s="28"/>
      <c r="B195" s="28"/>
      <c r="C195" s="28"/>
      <c r="D195" s="28"/>
      <c r="E195" s="28"/>
      <c r="F195" s="28"/>
      <c r="G195" s="28"/>
      <c r="H195" s="28"/>
      <c r="I195" s="28"/>
      <c r="J195" s="28"/>
      <c r="K195" s="28"/>
      <c r="L195" s="28"/>
      <c r="M195" s="28"/>
      <c r="N195" s="28"/>
      <c r="O195" s="28"/>
      <c r="P195" s="28"/>
      <c r="Q195" s="28"/>
      <c r="R195" s="28"/>
      <c r="S195" s="28"/>
      <c r="T195" s="28"/>
      <c r="U195" s="28"/>
      <c r="V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c r="A196" s="28"/>
      <c r="B196" s="28"/>
      <c r="C196" s="28"/>
      <c r="D196" s="28"/>
      <c r="E196" s="28"/>
      <c r="F196" s="28"/>
      <c r="G196" s="28"/>
      <c r="H196" s="28"/>
      <c r="I196" s="28"/>
      <c r="J196" s="28"/>
      <c r="K196" s="28"/>
      <c r="L196" s="28"/>
      <c r="M196" s="28"/>
      <c r="N196" s="28"/>
      <c r="O196" s="28"/>
      <c r="P196" s="28"/>
      <c r="Q196" s="28"/>
      <c r="R196" s="28"/>
      <c r="S196" s="28"/>
      <c r="T196" s="28"/>
      <c r="U196" s="28"/>
      <c r="V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c r="A197" s="28"/>
      <c r="B197" s="28"/>
      <c r="C197" s="28"/>
      <c r="D197" s="28"/>
      <c r="E197" s="28"/>
      <c r="F197" s="28"/>
      <c r="G197" s="28"/>
      <c r="H197" s="28"/>
      <c r="I197" s="28"/>
      <c r="J197" s="28"/>
      <c r="K197" s="28"/>
      <c r="L197" s="28"/>
      <c r="M197" s="28"/>
      <c r="N197" s="28"/>
      <c r="O197" s="28"/>
      <c r="P197" s="28"/>
      <c r="Q197" s="28"/>
      <c r="R197" s="28"/>
      <c r="S197" s="28"/>
      <c r="T197" s="28"/>
      <c r="U197" s="28"/>
      <c r="V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c r="A198" s="28"/>
      <c r="B198" s="28"/>
      <c r="C198" s="28"/>
      <c r="D198" s="28"/>
      <c r="E198" s="28"/>
      <c r="F198" s="28"/>
      <c r="G198" s="28"/>
      <c r="H198" s="28"/>
      <c r="I198" s="28"/>
      <c r="J198" s="28"/>
      <c r="K198" s="28"/>
      <c r="L198" s="28"/>
      <c r="M198" s="28"/>
      <c r="N198" s="28"/>
      <c r="O198" s="28"/>
      <c r="P198" s="28"/>
      <c r="Q198" s="28"/>
      <c r="R198" s="28"/>
      <c r="S198" s="28"/>
      <c r="T198" s="28"/>
      <c r="U198" s="28"/>
      <c r="V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c r="A199" s="28"/>
      <c r="B199" s="28"/>
      <c r="C199" s="28"/>
      <c r="D199" s="28"/>
      <c r="E199" s="28"/>
      <c r="F199" s="28"/>
      <c r="G199" s="28"/>
      <c r="H199" s="28"/>
      <c r="I199" s="28"/>
      <c r="J199" s="28"/>
      <c r="K199" s="28"/>
      <c r="L199" s="28"/>
      <c r="M199" s="28"/>
      <c r="N199" s="28"/>
      <c r="O199" s="28"/>
      <c r="P199" s="28"/>
      <c r="Q199" s="28"/>
      <c r="R199" s="28"/>
      <c r="S199" s="28"/>
      <c r="T199" s="28"/>
      <c r="U199" s="28"/>
      <c r="V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c r="A200" s="28"/>
      <c r="B200" s="28"/>
      <c r="C200" s="28"/>
      <c r="D200" s="28"/>
      <c r="E200" s="28"/>
      <c r="F200" s="28"/>
      <c r="G200" s="28"/>
      <c r="H200" s="28"/>
      <c r="I200" s="28"/>
      <c r="J200" s="28"/>
      <c r="K200" s="28"/>
      <c r="L200" s="28"/>
      <c r="M200" s="28"/>
      <c r="N200" s="28"/>
      <c r="O200" s="28"/>
      <c r="P200" s="28"/>
      <c r="Q200" s="28"/>
      <c r="R200" s="28"/>
      <c r="S200" s="28"/>
      <c r="T200" s="28"/>
      <c r="U200" s="28"/>
      <c r="V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c r="A201" s="28"/>
      <c r="B201" s="28"/>
      <c r="C201" s="28"/>
      <c r="D201" s="28"/>
      <c r="E201" s="28"/>
      <c r="F201" s="28"/>
      <c r="G201" s="28"/>
      <c r="H201" s="28"/>
      <c r="I201" s="28"/>
      <c r="J201" s="28"/>
      <c r="K201" s="28"/>
      <c r="L201" s="28"/>
      <c r="M201" s="28"/>
      <c r="N201" s="28"/>
      <c r="O201" s="28"/>
      <c r="P201" s="28"/>
      <c r="Q201" s="28"/>
      <c r="R201" s="28"/>
      <c r="S201" s="28"/>
      <c r="T201" s="28"/>
      <c r="U201" s="28"/>
      <c r="V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row>
    <row r="202" spans="1:60">
      <c r="A202" s="28"/>
      <c r="B202" s="28"/>
      <c r="C202" s="28"/>
      <c r="D202" s="28"/>
      <c r="E202" s="28"/>
      <c r="F202" s="28"/>
      <c r="G202" s="28"/>
      <c r="H202" s="28"/>
      <c r="I202" s="28"/>
      <c r="J202" s="28"/>
      <c r="K202" s="28"/>
      <c r="L202" s="28"/>
      <c r="M202" s="28"/>
      <c r="N202" s="28"/>
      <c r="O202" s="28"/>
      <c r="P202" s="28"/>
      <c r="Q202" s="28"/>
      <c r="R202" s="28"/>
      <c r="S202" s="28"/>
      <c r="T202" s="28"/>
      <c r="U202" s="28"/>
      <c r="V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row>
    <row r="203" spans="1:60">
      <c r="A203" s="28"/>
      <c r="B203" s="28"/>
      <c r="C203" s="28"/>
      <c r="D203" s="28"/>
      <c r="E203" s="28"/>
      <c r="F203" s="28"/>
      <c r="G203" s="28"/>
      <c r="H203" s="28"/>
      <c r="I203" s="28"/>
      <c r="J203" s="28"/>
      <c r="K203" s="28"/>
      <c r="L203" s="28"/>
      <c r="M203" s="28"/>
      <c r="N203" s="28"/>
      <c r="O203" s="28"/>
      <c r="P203" s="28"/>
      <c r="Q203" s="28"/>
      <c r="R203" s="28"/>
      <c r="S203" s="28"/>
      <c r="T203" s="28"/>
      <c r="U203" s="28"/>
      <c r="V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row>
    <row r="204" spans="1:60">
      <c r="A204" s="28"/>
      <c r="B204" s="28"/>
      <c r="C204" s="28"/>
      <c r="D204" s="28"/>
      <c r="E204" s="28"/>
      <c r="F204" s="28"/>
      <c r="G204" s="28"/>
      <c r="H204" s="28"/>
      <c r="I204" s="28"/>
      <c r="J204" s="28"/>
      <c r="K204" s="28"/>
      <c r="L204" s="28"/>
      <c r="M204" s="28"/>
      <c r="N204" s="28"/>
      <c r="O204" s="28"/>
      <c r="P204" s="28"/>
      <c r="Q204" s="28"/>
      <c r="R204" s="28"/>
      <c r="S204" s="28"/>
      <c r="T204" s="28"/>
      <c r="U204" s="28"/>
      <c r="V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row>
    <row r="205" spans="1:60">
      <c r="A205" s="28"/>
      <c r="B205" s="28"/>
      <c r="C205" s="28"/>
      <c r="D205" s="28"/>
      <c r="E205" s="28"/>
      <c r="F205" s="28"/>
      <c r="G205" s="28"/>
      <c r="H205" s="28"/>
      <c r="I205" s="28"/>
      <c r="J205" s="28"/>
      <c r="K205" s="28"/>
      <c r="L205" s="28"/>
      <c r="M205" s="28"/>
      <c r="N205" s="28"/>
      <c r="O205" s="28"/>
      <c r="P205" s="28"/>
      <c r="Q205" s="28"/>
      <c r="R205" s="28"/>
      <c r="S205" s="28"/>
      <c r="T205" s="28"/>
      <c r="U205" s="28"/>
      <c r="V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row>
    <row r="206" spans="1:60">
      <c r="A206" s="28"/>
      <c r="B206" s="28"/>
      <c r="C206" s="28"/>
      <c r="D206" s="28"/>
      <c r="E206" s="28"/>
      <c r="F206" s="28"/>
      <c r="G206" s="28"/>
      <c r="H206" s="28"/>
      <c r="I206" s="28"/>
      <c r="J206" s="28"/>
      <c r="K206" s="28"/>
      <c r="L206" s="28"/>
      <c r="M206" s="28"/>
      <c r="N206" s="28"/>
      <c r="O206" s="28"/>
      <c r="P206" s="28"/>
      <c r="Q206" s="28"/>
      <c r="R206" s="28"/>
      <c r="S206" s="28"/>
      <c r="T206" s="28"/>
      <c r="U206" s="28"/>
      <c r="V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row>
    <row r="207" spans="1:60">
      <c r="A207" s="28"/>
      <c r="B207" s="28"/>
      <c r="C207" s="28"/>
      <c r="D207" s="28"/>
      <c r="E207" s="28"/>
      <c r="F207" s="28"/>
      <c r="G207" s="28"/>
      <c r="H207" s="28"/>
      <c r="I207" s="28"/>
      <c r="J207" s="28"/>
      <c r="K207" s="28"/>
      <c r="L207" s="28"/>
      <c r="M207" s="28"/>
      <c r="N207" s="28"/>
      <c r="O207" s="28"/>
      <c r="P207" s="28"/>
      <c r="Q207" s="28"/>
      <c r="R207" s="28"/>
      <c r="S207" s="28"/>
      <c r="T207" s="28"/>
      <c r="U207" s="28"/>
      <c r="V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row>
    <row r="208" spans="1:60">
      <c r="A208" s="28"/>
      <c r="B208" s="28"/>
      <c r="C208" s="28"/>
      <c r="D208" s="28"/>
      <c r="E208" s="28"/>
      <c r="F208" s="28"/>
      <c r="G208" s="28"/>
      <c r="H208" s="28"/>
      <c r="I208" s="28"/>
      <c r="J208" s="28"/>
      <c r="K208" s="28"/>
      <c r="L208" s="28"/>
      <c r="M208" s="28"/>
      <c r="N208" s="28"/>
      <c r="O208" s="28"/>
      <c r="P208" s="28"/>
      <c r="Q208" s="28"/>
      <c r="R208" s="28"/>
      <c r="S208" s="28"/>
      <c r="T208" s="28"/>
      <c r="U208" s="28"/>
      <c r="V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row>
    <row r="209" spans="1:60">
      <c r="A209" s="28"/>
      <c r="B209" s="28"/>
      <c r="C209" s="28"/>
      <c r="D209" s="28"/>
      <c r="E209" s="28"/>
      <c r="F209" s="28"/>
      <c r="G209" s="28"/>
      <c r="H209" s="28"/>
      <c r="I209" s="28"/>
      <c r="J209" s="28"/>
      <c r="K209" s="28"/>
      <c r="L209" s="28"/>
      <c r="M209" s="28"/>
      <c r="N209" s="28"/>
      <c r="O209" s="28"/>
      <c r="P209" s="28"/>
      <c r="Q209" s="28"/>
      <c r="R209" s="28"/>
      <c r="S209" s="28"/>
      <c r="T209" s="28"/>
      <c r="U209" s="28"/>
      <c r="V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row>
    <row r="210" spans="1:60">
      <c r="A210" s="28"/>
      <c r="B210" s="28"/>
      <c r="C210" s="28"/>
      <c r="D210" s="28"/>
      <c r="E210" s="28"/>
      <c r="F210" s="28"/>
      <c r="G210" s="28"/>
      <c r="H210" s="28"/>
      <c r="I210" s="28"/>
      <c r="J210" s="28"/>
      <c r="K210" s="28"/>
      <c r="L210" s="28"/>
      <c r="M210" s="28"/>
      <c r="N210" s="28"/>
      <c r="O210" s="28"/>
      <c r="P210" s="28"/>
      <c r="Q210" s="28"/>
      <c r="R210" s="28"/>
      <c r="S210" s="28"/>
      <c r="T210" s="28"/>
      <c r="U210" s="28"/>
      <c r="V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c r="A211" s="28"/>
      <c r="B211" s="28"/>
      <c r="C211" s="28"/>
      <c r="D211" s="28"/>
      <c r="E211" s="28"/>
      <c r="F211" s="28"/>
      <c r="G211" s="28"/>
      <c r="H211" s="28"/>
      <c r="I211" s="28"/>
      <c r="J211" s="28"/>
      <c r="K211" s="28"/>
      <c r="L211" s="28"/>
      <c r="M211" s="28"/>
      <c r="N211" s="28"/>
      <c r="O211" s="28"/>
      <c r="P211" s="28"/>
      <c r="Q211" s="28"/>
      <c r="R211" s="28"/>
      <c r="S211" s="28"/>
      <c r="T211" s="28"/>
      <c r="U211" s="28"/>
      <c r="V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sheetData>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D236-C465-4DC6-B7AE-9CD28CEF8040}">
  <sheetPr codeName="Sheet1">
    <tabColor theme="9"/>
  </sheetPr>
  <dimension ref="B2:I11"/>
  <sheetViews>
    <sheetView showGridLines="0" zoomScaleNormal="100" workbookViewId="0"/>
  </sheetViews>
  <sheetFormatPr defaultColWidth="9.140625" defaultRowHeight="15"/>
  <cols>
    <col min="2" max="2" width="26.5703125" bestFit="1" customWidth="1"/>
    <col min="3" max="3" width="15.28515625" bestFit="1" customWidth="1"/>
    <col min="4" max="4" width="35.85546875" bestFit="1" customWidth="1"/>
    <col min="5" max="5" width="18.140625" customWidth="1"/>
    <col min="6" max="6" width="12" bestFit="1" customWidth="1"/>
    <col min="7" max="7" width="26.5703125" bestFit="1" customWidth="1"/>
    <col min="8" max="8" width="15.28515625" bestFit="1" customWidth="1"/>
    <col min="9" max="9" width="35.85546875" bestFit="1" customWidth="1"/>
    <col min="10" max="10" width="12.5703125" customWidth="1"/>
    <col min="11" max="12" width="17.85546875" customWidth="1"/>
    <col min="13" max="15" width="10.85546875" customWidth="1"/>
  </cols>
  <sheetData>
    <row r="2" spans="2:9">
      <c r="B2" s="111" t="s">
        <v>47</v>
      </c>
      <c r="C2" t="s">
        <v>9</v>
      </c>
      <c r="G2" s="111" t="s">
        <v>47</v>
      </c>
      <c r="H2" t="s">
        <v>9</v>
      </c>
    </row>
    <row r="4" spans="2:9">
      <c r="B4" s="111" t="s">
        <v>41</v>
      </c>
      <c r="C4" s="111" t="s">
        <v>67</v>
      </c>
      <c r="G4" s="111" t="s">
        <v>31</v>
      </c>
      <c r="H4" s="111" t="s">
        <v>67</v>
      </c>
    </row>
    <row r="5" spans="2:9" ht="66">
      <c r="B5" s="182" t="s">
        <v>18</v>
      </c>
      <c r="C5" s="182" t="s">
        <v>16</v>
      </c>
      <c r="D5" s="54" t="str">
        <f>'WA Levelized Cost 2045'!$E$2</f>
        <v>Levelized $ / Winter Therms-year @ Gen 2026-2045</v>
      </c>
      <c r="E5" s="131"/>
      <c r="G5" s="182" t="s">
        <v>18</v>
      </c>
      <c r="H5" s="182" t="s">
        <v>16</v>
      </c>
      <c r="I5" s="54" t="str">
        <f>'WA Levelized Cost 2035'!$E$2</f>
        <v>Levelized $ / Winter Therms-year @ Gen 2026-2035</v>
      </c>
    </row>
    <row r="6" spans="2:9" ht="16.5">
      <c r="B6" s="112" t="s">
        <v>81</v>
      </c>
      <c r="C6" s="183">
        <v>16.48843859023011</v>
      </c>
      <c r="D6" s="123">
        <f>INDEX('WA Levelized Cost 2045'!$E$3:$G$10,MATCH($B6,'WA Levelized Cost 2045'!$D$3:$D$10,0),MATCH(D$5,'WA Levelized Cost 2045'!$E$2:$G$2,0))</f>
        <v>8032.3220530099761</v>
      </c>
      <c r="F6" s="102"/>
      <c r="G6" s="112" t="s">
        <v>81</v>
      </c>
      <c r="H6" s="181">
        <v>13.724147329360489</v>
      </c>
      <c r="I6" s="123">
        <f>INDEX('WA Levelized Cost 2035'!$E$3:$G$10,MATCH($G6,'WA Levelized Cost 2035'!$D$3:$D$10,0),MATCH(I$5,'WA Levelized Cost 2035'!$E$2:$G$2,0))</f>
        <v>8636.7543147097695</v>
      </c>
    </row>
    <row r="7" spans="2:9" ht="16.5">
      <c r="B7" s="112" t="s">
        <v>79</v>
      </c>
      <c r="C7" s="183">
        <v>280.68874723441229</v>
      </c>
      <c r="D7" s="132">
        <f>INDEX('WA Levelized Cost 2045'!$E$3:$G$10,MATCH($B7,'WA Levelized Cost 2045'!$D$3:$D$10,0),MATCH(D$5,'WA Levelized Cost 2045'!$E$2:$G$2,0))</f>
        <v>869.63461803990879</v>
      </c>
      <c r="F7" s="102"/>
      <c r="G7" s="112" t="s">
        <v>79</v>
      </c>
      <c r="H7" s="181">
        <v>247.34079558100808</v>
      </c>
      <c r="I7" s="132">
        <f>INDEX('WA Levelized Cost 2035'!$E$3:$G$10,MATCH($G7,'WA Levelized Cost 2035'!$D$3:$D$10,0),MATCH(I$5,'WA Levelized Cost 2035'!$E$2:$G$2,0))</f>
        <v>1032.0809174953795</v>
      </c>
    </row>
    <row r="8" spans="2:9" ht="16.5">
      <c r="B8" s="112" t="s">
        <v>77</v>
      </c>
      <c r="C8" s="183">
        <v>364.5254927837691</v>
      </c>
      <c r="D8" s="123">
        <f>INDEX('WA Levelized Cost 2045'!$E$3:$G$10,MATCH($B8,'WA Levelized Cost 2045'!$D$3:$D$10,0),MATCH(D$5,'WA Levelized Cost 2045'!$E$2:$G$2,0))</f>
        <v>918.14673761645315</v>
      </c>
      <c r="F8" s="102"/>
      <c r="G8" s="112" t="s">
        <v>77</v>
      </c>
      <c r="H8" s="181">
        <v>323.40451168633172</v>
      </c>
      <c r="I8" s="123">
        <f>INDEX('WA Levelized Cost 2035'!$E$3:$G$10,MATCH($G8,'WA Levelized Cost 2035'!$D$3:$D$10,0),MATCH(I$5,'WA Levelized Cost 2035'!$E$2:$G$2,0))</f>
        <v>951.47543128315101</v>
      </c>
    </row>
    <row r="9" spans="2:9" ht="16.5">
      <c r="B9" s="112" t="s">
        <v>80</v>
      </c>
      <c r="C9" s="183">
        <v>1440.2582898651985</v>
      </c>
      <c r="D9" s="132">
        <f>INDEX('WA Levelized Cost 2045'!$E$3:$G$10,MATCH($B9,'WA Levelized Cost 2045'!$D$3:$D$10,0),MATCH(D$5,'WA Levelized Cost 2045'!$E$2:$G$2,0))</f>
        <v>206.88671988908195</v>
      </c>
      <c r="F9" s="102"/>
      <c r="G9" s="112" t="s">
        <v>80</v>
      </c>
      <c r="H9" s="181">
        <v>1269.9836017651069</v>
      </c>
      <c r="I9" s="132">
        <f>INDEX('WA Levelized Cost 2035'!$E$3:$G$10,MATCH($G9,'WA Levelized Cost 2035'!$D$3:$D$10,0),MATCH(I$5,'WA Levelized Cost 2035'!$E$2:$G$2,0))</f>
        <v>261.09429228294573</v>
      </c>
    </row>
    <row r="10" spans="2:9" ht="16.5">
      <c r="B10" s="112" t="s">
        <v>78</v>
      </c>
      <c r="C10" s="183">
        <v>2105.5367179960026</v>
      </c>
      <c r="D10" s="123">
        <f>INDEX('WA Levelized Cost 2045'!$E$3:$G$10,MATCH($B10,'WA Levelized Cost 2045'!$D$3:$D$10,0),MATCH(D$5,'WA Levelized Cost 2045'!$E$2:$G$2,0))</f>
        <v>380.93189262749178</v>
      </c>
      <c r="F10" s="102"/>
      <c r="G10" s="112" t="s">
        <v>78</v>
      </c>
      <c r="H10" s="181">
        <v>1865.4031839648442</v>
      </c>
      <c r="I10" s="123">
        <f>INDEX('WA Levelized Cost 2035'!$E$3:$G$10,MATCH($G10,'WA Levelized Cost 2035'!$D$3:$D$10,0),MATCH(I$5,'WA Levelized Cost 2035'!$E$2:$G$2,0))</f>
        <v>401.74768051905181</v>
      </c>
    </row>
    <row r="11" spans="2:9" ht="16.5">
      <c r="D11" s="132" t="str">
        <f>INDEX('WA Levelized Cost 2045'!$E$3:$G$10,MATCH($B11,'WA Levelized Cost 2045'!$D$3:$D$10,0),MATCH(D$5,'WA Levelized Cost 2045'!$E$2:$G$2,0))</f>
        <v/>
      </c>
      <c r="F11" s="102"/>
      <c r="I11" s="132" t="str">
        <f>INDEX('WA Levelized Cost 2035'!$E$3:$G$10,MATCH($G11,'WA Levelized Cost 2035'!$D$3:$D$10,0),MATCH(I$5,'WA Levelized Cost 2035'!$E$2:$G$2,0))</f>
        <v/>
      </c>
    </row>
  </sheetData>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63D0-5B68-44D6-85B6-75FE97511E81}">
  <sheetPr codeName="Sheet7">
    <tabColor theme="9"/>
  </sheetPr>
  <dimension ref="A1:CG62"/>
  <sheetViews>
    <sheetView showGridLines="0" zoomScaleNormal="100" workbookViewId="0"/>
  </sheetViews>
  <sheetFormatPr defaultColWidth="9.140625" defaultRowHeight="15"/>
  <cols>
    <col min="1" max="2" width="6.140625" customWidth="1"/>
    <col min="3" max="3" width="4.140625" customWidth="1"/>
    <col min="4" max="4" width="38.42578125" customWidth="1"/>
    <col min="5" max="6" width="19.5703125" customWidth="1"/>
    <col min="7" max="7" width="16.42578125" customWidth="1"/>
    <col min="8" max="8" width="15.140625" customWidth="1"/>
    <col min="9" max="11" width="15.85546875" customWidth="1"/>
    <col min="12" max="12" width="33.140625" bestFit="1" customWidth="1"/>
    <col min="13" max="15" width="12.140625" customWidth="1"/>
    <col min="16" max="16" width="23" customWidth="1"/>
    <col min="17" max="19" width="9.85546875" customWidth="1"/>
    <col min="20" max="21" width="5.85546875" customWidth="1"/>
    <col min="22" max="22" width="25.140625" customWidth="1"/>
    <col min="23" max="23" width="11.42578125" customWidth="1"/>
    <col min="24" max="25" width="13.42578125" customWidth="1"/>
    <col min="26" max="27" width="5.85546875" customWidth="1"/>
    <col min="28" max="28" width="16.5703125" customWidth="1"/>
    <col min="29" max="29" width="5.42578125" customWidth="1"/>
    <col min="30" max="30" width="14.85546875" customWidth="1"/>
    <col min="31" max="32" width="13.42578125" customWidth="1"/>
    <col min="33" max="33" width="12.140625" bestFit="1" customWidth="1"/>
    <col min="34" max="35" width="13.5703125" customWidth="1"/>
    <col min="36" max="37" width="12.140625" bestFit="1" customWidth="1"/>
    <col min="38" max="39" width="13.5703125" customWidth="1"/>
    <col min="40" max="42" width="12.140625" bestFit="1" customWidth="1"/>
    <col min="43" max="43" width="11.85546875" bestFit="1" customWidth="1"/>
    <col min="44" max="45" width="12.140625" bestFit="1" customWidth="1"/>
    <col min="46" max="46" width="5.140625" customWidth="1"/>
    <col min="47" max="47" width="12.140625" bestFit="1" customWidth="1"/>
    <col min="48" max="49" width="13.140625" customWidth="1"/>
    <col min="50" max="51" width="14.42578125" customWidth="1"/>
    <col min="52" max="52" width="9.140625" customWidth="1"/>
    <col min="53" max="55" width="15.85546875" customWidth="1"/>
    <col min="56" max="71" width="9.140625" bestFit="1" customWidth="1"/>
  </cols>
  <sheetData>
    <row r="1" spans="1:27" s="4" customFormat="1">
      <c r="A1" s="28"/>
      <c r="B1" s="21"/>
      <c r="C1" s="28"/>
      <c r="D1" s="41" t="s">
        <v>94</v>
      </c>
      <c r="E1" s="31" t="str">
        <f>E14</f>
        <v>Levelized $ / Winter Therms-year @ Gen 2026-2035</v>
      </c>
      <c r="F1" s="28"/>
      <c r="G1" s="28"/>
      <c r="H1" s="28"/>
      <c r="I1" s="28"/>
      <c r="J1"/>
      <c r="K1"/>
      <c r="L1" s="28"/>
      <c r="M1" s="28"/>
      <c r="N1" s="28"/>
      <c r="O1" s="28"/>
      <c r="P1" s="28"/>
      <c r="Q1" s="28"/>
      <c r="R1" s="28"/>
      <c r="S1" s="28"/>
      <c r="T1" s="28"/>
      <c r="U1" s="28"/>
      <c r="V1" s="28"/>
      <c r="W1" s="28"/>
      <c r="X1" s="28"/>
      <c r="Y1" s="28"/>
    </row>
    <row r="2" spans="1:27" s="4" customFormat="1" ht="66">
      <c r="B2" s="8" t="s">
        <v>95</v>
      </c>
      <c r="C2" s="37" t="s">
        <v>96</v>
      </c>
      <c r="D2" s="53" t="s">
        <v>17</v>
      </c>
      <c r="E2" s="54" t="str">
        <f>D44</f>
        <v>Levelized $ / Winter Therms-year @ Gen 2026-2035</v>
      </c>
      <c r="F2" s="54" t="s">
        <v>97</v>
      </c>
      <c r="G2" s="28"/>
      <c r="H2" s="28"/>
      <c r="I2" s="28"/>
      <c r="J2"/>
      <c r="K2"/>
      <c r="L2" s="28"/>
      <c r="M2" s="28"/>
      <c r="N2" s="28"/>
      <c r="O2" s="28"/>
      <c r="P2" s="28"/>
      <c r="Q2" s="28"/>
      <c r="R2" s="28"/>
      <c r="S2" s="28"/>
      <c r="T2" s="28"/>
      <c r="U2" s="28"/>
      <c r="V2" s="28"/>
      <c r="W2" s="28"/>
      <c r="X2" s="28"/>
      <c r="Y2" s="28"/>
    </row>
    <row r="3" spans="1:27" s="4" customFormat="1" ht="16.5">
      <c r="B3" s="28">
        <f t="shared" ref="B3:B8" si="0">IFERROR(RANK(E3,$E$3:$E$10,1),"")</f>
        <v>3</v>
      </c>
      <c r="C3" s="90" t="str">
        <f>D3</f>
        <v>Behavioral</v>
      </c>
      <c r="D3" s="63" t="str">
        <f>'Potential by Option'!B6</f>
        <v>Behavioral</v>
      </c>
      <c r="E3" s="65">
        <f>IFERROR(SUMIFS($E$45:$E$160,$L$45:$L$160,$C3)/SUMIFS($F$45:$F$160,$L$45:$L$160,$C3),"")</f>
        <v>951.47543128315101</v>
      </c>
      <c r="F3" s="85">
        <f t="shared" ref="F3:F8" si="1">IFERROR(SUMIFS($F$45:$F$160,$L$45:$L$160,$C3),"")/1000</f>
        <v>2.3479203020959107</v>
      </c>
      <c r="G3" s="28"/>
      <c r="H3" s="28"/>
      <c r="I3" s="28"/>
      <c r="J3"/>
      <c r="K3"/>
      <c r="L3" s="28"/>
      <c r="M3" s="28"/>
      <c r="N3" s="28"/>
      <c r="O3" s="28"/>
      <c r="P3" s="28"/>
      <c r="Q3" s="28"/>
      <c r="R3" s="28"/>
      <c r="S3" s="28"/>
      <c r="T3" s="28"/>
      <c r="U3" s="28"/>
      <c r="V3" s="28"/>
      <c r="W3" s="28"/>
      <c r="X3" s="28"/>
      <c r="Y3" s="28"/>
    </row>
    <row r="4" spans="1:27" s="4" customFormat="1" ht="16.5">
      <c r="B4" s="28">
        <f t="shared" si="0"/>
        <v>2</v>
      </c>
      <c r="C4" s="21" t="str">
        <f t="shared" ref="C4:C8" si="2">D4</f>
        <v>DLC Smart Thermostats - BYOT</v>
      </c>
      <c r="D4" s="61" t="str">
        <f>'Potential by Option'!B7</f>
        <v>DLC Smart Thermostats - BYOT</v>
      </c>
      <c r="E4" s="65">
        <f t="shared" ref="E4:E8" si="3">IFERROR(SUMIFS($E$45:$E$160,$L$45:$L$160,$C4)/SUMIFS($F$45:$F$160,$L$45:$L$160,$C4),"")</f>
        <v>401.74768051905181</v>
      </c>
      <c r="F4" s="85">
        <f t="shared" si="1"/>
        <v>12.856018236010657</v>
      </c>
      <c r="G4" s="28"/>
      <c r="H4" s="28"/>
      <c r="I4" s="28"/>
      <c r="J4"/>
      <c r="K4"/>
      <c r="L4" s="28"/>
      <c r="M4" s="28"/>
      <c r="N4" s="28"/>
      <c r="O4" s="28"/>
      <c r="P4" s="28"/>
      <c r="Q4" s="28"/>
      <c r="R4" s="28"/>
      <c r="S4" s="28"/>
      <c r="T4" s="28"/>
      <c r="U4" s="28"/>
      <c r="V4" s="28"/>
      <c r="W4" s="28"/>
      <c r="X4" s="28"/>
      <c r="Y4" s="28"/>
      <c r="Z4" s="28"/>
    </row>
    <row r="5" spans="1:27" s="4" customFormat="1" ht="16.5">
      <c r="B5" s="28">
        <f t="shared" si="0"/>
        <v>4</v>
      </c>
      <c r="C5" s="21" t="str">
        <f t="shared" si="2"/>
        <v>Time-of-Use</v>
      </c>
      <c r="D5" s="63" t="str">
        <f>'Potential by Option'!B8</f>
        <v>Time-of-Use</v>
      </c>
      <c r="E5" s="65">
        <f t="shared" si="3"/>
        <v>1032.0809174953795</v>
      </c>
      <c r="F5" s="85">
        <f t="shared" si="1"/>
        <v>1.7060532659657843</v>
      </c>
      <c r="G5" s="28"/>
      <c r="H5" s="28"/>
      <c r="I5" s="28"/>
      <c r="J5"/>
      <c r="K5"/>
      <c r="L5" s="28"/>
      <c r="M5" s="28"/>
      <c r="N5" s="28"/>
      <c r="O5" s="28"/>
      <c r="P5" s="28"/>
      <c r="Q5" s="28"/>
      <c r="R5" s="28"/>
      <c r="S5" s="28"/>
      <c r="T5" s="28"/>
      <c r="U5" s="28"/>
      <c r="V5" s="28"/>
      <c r="W5" s="28"/>
      <c r="X5" s="28"/>
      <c r="Y5" s="28"/>
      <c r="Z5" s="28"/>
    </row>
    <row r="6" spans="1:27" s="4" customFormat="1" ht="16.5">
      <c r="B6" s="28">
        <f t="shared" si="0"/>
        <v>1</v>
      </c>
      <c r="C6" s="21" t="str">
        <f t="shared" si="2"/>
        <v>Variable Peak Pricing</v>
      </c>
      <c r="D6" s="61" t="str">
        <f>'Potential by Option'!B9</f>
        <v>Variable Peak Pricing</v>
      </c>
      <c r="E6" s="65">
        <f t="shared" si="3"/>
        <v>261.09429228294573</v>
      </c>
      <c r="F6" s="85">
        <f t="shared" si="1"/>
        <v>8.762519081933025</v>
      </c>
      <c r="G6" s="28"/>
      <c r="H6" s="28"/>
      <c r="I6" s="28"/>
      <c r="J6"/>
      <c r="K6"/>
      <c r="L6" s="28"/>
      <c r="M6" s="28"/>
      <c r="N6" s="28"/>
      <c r="O6" s="28"/>
      <c r="P6" s="28"/>
      <c r="Q6" s="28"/>
      <c r="R6" s="28"/>
      <c r="S6" s="28"/>
      <c r="T6" s="28"/>
      <c r="U6" s="28"/>
      <c r="V6" s="28"/>
      <c r="W6" s="28"/>
      <c r="X6" s="28"/>
      <c r="Y6" s="28"/>
      <c r="Z6" s="28"/>
    </row>
    <row r="7" spans="1:27" s="4" customFormat="1" ht="16.5">
      <c r="B7" s="28">
        <f t="shared" si="0"/>
        <v>5</v>
      </c>
      <c r="C7" s="21" t="str">
        <f t="shared" si="2"/>
        <v>Third Party Contracts</v>
      </c>
      <c r="D7" s="63" t="str">
        <f>'Potential by Option'!B10</f>
        <v>Third Party Contracts</v>
      </c>
      <c r="E7" s="65">
        <f t="shared" si="3"/>
        <v>8636.7543147097695</v>
      </c>
      <c r="F7" s="85">
        <f t="shared" si="1"/>
        <v>9.6620343134037223E-2</v>
      </c>
      <c r="G7" s="28"/>
      <c r="H7" s="28"/>
      <c r="I7" s="28"/>
      <c r="J7"/>
      <c r="K7"/>
      <c r="L7" s="28"/>
      <c r="M7" s="28"/>
      <c r="N7" s="28"/>
      <c r="O7" s="28"/>
      <c r="P7" s="28"/>
      <c r="Q7" s="28"/>
      <c r="R7" s="28"/>
      <c r="S7" s="28"/>
      <c r="T7" s="28"/>
      <c r="U7" s="28"/>
      <c r="V7" s="28"/>
      <c r="W7" s="28"/>
      <c r="X7" s="28"/>
      <c r="Y7" s="28"/>
      <c r="Z7" s="28"/>
    </row>
    <row r="8" spans="1:27" s="4" customFormat="1" ht="16.5">
      <c r="B8" s="28" t="str">
        <f t="shared" si="0"/>
        <v/>
      </c>
      <c r="C8" s="21">
        <f t="shared" si="2"/>
        <v>0</v>
      </c>
      <c r="D8" s="61">
        <f>'Potential by Option'!B11</f>
        <v>0</v>
      </c>
      <c r="E8" s="65" t="str">
        <f t="shared" si="3"/>
        <v/>
      </c>
      <c r="F8" s="85">
        <f t="shared" si="1"/>
        <v>0</v>
      </c>
      <c r="G8" s="28"/>
      <c r="H8" s="28"/>
      <c r="I8" s="28"/>
      <c r="J8"/>
      <c r="K8"/>
      <c r="L8" s="28"/>
      <c r="M8" s="28"/>
      <c r="N8" s="28"/>
      <c r="O8" s="28"/>
      <c r="P8" s="28"/>
      <c r="Q8" s="28"/>
      <c r="R8" s="28"/>
      <c r="S8" s="28"/>
      <c r="T8" s="28"/>
      <c r="U8" s="28"/>
      <c r="V8" s="28"/>
      <c r="W8" s="28"/>
      <c r="X8" s="28"/>
      <c r="Y8" s="28"/>
      <c r="Z8" s="28"/>
    </row>
    <row r="9" spans="1:27" s="4" customFormat="1" ht="16.5">
      <c r="B9" s="28"/>
      <c r="C9" s="21"/>
      <c r="D9" s="63"/>
      <c r="E9" s="65"/>
      <c r="F9" s="85"/>
      <c r="G9" s="28"/>
      <c r="H9" s="28"/>
      <c r="I9" s="28"/>
      <c r="J9"/>
      <c r="K9"/>
      <c r="L9" s="28"/>
      <c r="M9" s="28"/>
      <c r="N9" s="28"/>
      <c r="O9" s="28"/>
      <c r="P9" s="28"/>
      <c r="Q9" s="28"/>
      <c r="R9" s="28"/>
      <c r="S9" s="28"/>
      <c r="T9" s="28"/>
      <c r="U9" s="28"/>
      <c r="V9" s="28"/>
      <c r="W9" s="28"/>
      <c r="X9" s="28"/>
      <c r="Y9" s="28"/>
      <c r="Z9" s="28"/>
    </row>
    <row r="10" spans="1:27" s="4" customFormat="1">
      <c r="B10" s="21"/>
      <c r="C10" s="21"/>
      <c r="D10" s="21"/>
      <c r="E10" s="21"/>
      <c r="F10" s="21"/>
      <c r="G10" s="28"/>
      <c r="H10" s="28"/>
      <c r="I10" s="28"/>
      <c r="J10"/>
      <c r="K10"/>
      <c r="L10" s="28"/>
      <c r="M10" s="28"/>
      <c r="N10" s="28"/>
      <c r="O10" s="28"/>
      <c r="P10" s="28"/>
      <c r="Q10" s="28"/>
      <c r="R10" s="28"/>
      <c r="S10" s="28"/>
      <c r="T10" s="28"/>
      <c r="U10" s="28"/>
      <c r="V10" s="28"/>
      <c r="W10" s="28"/>
      <c r="X10" s="28"/>
      <c r="Y10" s="28"/>
      <c r="Z10" s="28"/>
    </row>
    <row r="11" spans="1:27" s="4" customFormat="1">
      <c r="A11" s="28"/>
      <c r="B11" s="21"/>
      <c r="C11" s="21"/>
      <c r="D11" s="21"/>
      <c r="E11" s="21"/>
      <c r="F11" s="21"/>
      <c r="G11" s="21"/>
      <c r="H11" s="21"/>
      <c r="I11" s="21"/>
      <c r="J11"/>
      <c r="K11"/>
      <c r="L11" s="28"/>
      <c r="M11" s="28"/>
      <c r="N11" s="28"/>
      <c r="O11" s="28"/>
      <c r="P11" s="28"/>
      <c r="Q11" s="28"/>
      <c r="R11" s="28"/>
      <c r="S11" s="28"/>
      <c r="T11" s="28"/>
      <c r="U11" s="28"/>
      <c r="V11" s="28"/>
      <c r="W11" s="28"/>
      <c r="X11" s="28"/>
      <c r="Y11" s="28"/>
      <c r="Z11" s="28"/>
    </row>
    <row r="12" spans="1:27" s="4" customFormat="1">
      <c r="A12" s="28"/>
      <c r="B12" s="21"/>
      <c r="C12" s="21"/>
      <c r="D12" s="21"/>
      <c r="E12" s="21"/>
      <c r="F12" s="21"/>
      <c r="G12" s="21"/>
      <c r="H12" s="21"/>
      <c r="I12" s="21"/>
      <c r="J12"/>
      <c r="K12"/>
      <c r="L12" s="28"/>
      <c r="M12" s="28"/>
      <c r="N12" s="28"/>
      <c r="O12" s="28"/>
      <c r="P12" s="28"/>
      <c r="Q12" s="28"/>
      <c r="R12" s="28"/>
      <c r="S12" s="28"/>
      <c r="T12" s="28"/>
      <c r="U12" s="28"/>
      <c r="V12" s="28"/>
      <c r="W12" s="28"/>
      <c r="X12" s="28"/>
      <c r="Y12" s="28"/>
      <c r="Z12" s="28"/>
    </row>
    <row r="13" spans="1:27" s="4" customFormat="1">
      <c r="A13" s="28"/>
      <c r="B13" s="28"/>
      <c r="C13" s="21"/>
      <c r="D13" s="21"/>
      <c r="E13" s="21"/>
      <c r="F13" s="21"/>
      <c r="G13" s="21"/>
      <c r="H13" s="21"/>
      <c r="I13" s="21"/>
      <c r="J13"/>
      <c r="K13"/>
      <c r="L13" s="28"/>
      <c r="M13" s="28"/>
      <c r="N13" s="28"/>
      <c r="O13" s="28"/>
      <c r="P13" s="28"/>
      <c r="Q13" s="28"/>
      <c r="R13" s="28"/>
      <c r="S13" s="28"/>
      <c r="T13" s="28"/>
      <c r="U13" s="28"/>
      <c r="V13" s="28"/>
      <c r="W13" s="28"/>
      <c r="X13" s="28"/>
      <c r="Y13" s="28"/>
      <c r="Z13" s="28"/>
    </row>
    <row r="14" spans="1:27" s="4" customFormat="1">
      <c r="A14" s="28"/>
      <c r="B14" s="21"/>
      <c r="C14" s="28"/>
      <c r="D14" s="41" t="s">
        <v>72</v>
      </c>
      <c r="E14" s="31" t="str">
        <f>D44</f>
        <v>Levelized $ / Winter Therms-year @ Gen 2026-2035</v>
      </c>
      <c r="F14" s="28"/>
      <c r="G14" s="28"/>
      <c r="H14" s="28"/>
      <c r="I14" s="28"/>
      <c r="J14"/>
      <c r="K14"/>
      <c r="L14" s="28"/>
      <c r="M14" s="28"/>
      <c r="N14" s="28"/>
      <c r="O14" s="28"/>
      <c r="P14" s="28"/>
      <c r="Q14" s="28"/>
      <c r="R14" s="28"/>
      <c r="S14" s="28"/>
      <c r="T14" s="28"/>
      <c r="U14" s="28"/>
      <c r="V14" s="28"/>
      <c r="W14" s="28"/>
      <c r="X14" s="28"/>
      <c r="Y14" s="28"/>
      <c r="Z14" s="28"/>
      <c r="AA14" s="28"/>
    </row>
    <row r="15" spans="1:27" s="4" customFormat="1" ht="66">
      <c r="A15" s="28"/>
      <c r="B15" s="37" t="s">
        <v>96</v>
      </c>
      <c r="C15" s="28"/>
      <c r="D15" s="53" t="s">
        <v>17</v>
      </c>
      <c r="E15" s="54" t="str">
        <f>E2</f>
        <v>Levelized $ / Winter Therms-year @ Gen 2026-2035</v>
      </c>
      <c r="F15" s="54" t="str">
        <f>F2</f>
        <v xml:space="preserve"> System Winter Potential MTherms in Year 2035</v>
      </c>
      <c r="J15"/>
      <c r="K15"/>
      <c r="L15" s="28"/>
      <c r="M15" s="28"/>
      <c r="N15" s="28"/>
      <c r="O15" s="28"/>
      <c r="P15" s="28"/>
      <c r="Q15" s="28"/>
      <c r="R15" s="28"/>
      <c r="S15" s="28"/>
      <c r="T15" s="28"/>
      <c r="U15" s="28"/>
      <c r="V15" s="28"/>
      <c r="W15" s="28"/>
      <c r="X15" s="28"/>
      <c r="Y15" s="28"/>
    </row>
    <row r="16" spans="1:27" s="4" customFormat="1" ht="16.5">
      <c r="A16" s="28"/>
      <c r="B16" s="21" t="str">
        <f>$D$14</f>
        <v>Residential</v>
      </c>
      <c r="C16" s="90" t="str">
        <f>D16</f>
        <v>Behavioral</v>
      </c>
      <c r="D16" s="63" t="str">
        <f t="shared" ref="D16:D21" si="4">D3</f>
        <v>Behavioral</v>
      </c>
      <c r="E16" s="65">
        <f t="shared" ref="E16:E21" si="5">IFERROR(SUMIFS($E$45:$E$160,$L$45:$L$160,$C16,$A$45:$A$160,$B16)/SUMIFS($F$45:$F$160,$L$45:$L$160,$C16,$A$45:$A$160,$B16),"")</f>
        <v>1054.1947959300917</v>
      </c>
      <c r="F16" s="85">
        <f>IFERROR(SUMIFS($F$45:$F$160,$L$45:$L$160,$C16,$A$45:$A$160,$B16),"")/1000</f>
        <v>1.5245912463518678</v>
      </c>
      <c r="J16"/>
      <c r="K16"/>
      <c r="L16" s="28"/>
      <c r="M16" s="28"/>
      <c r="N16" s="28"/>
      <c r="O16" s="28"/>
      <c r="P16" s="28"/>
      <c r="Q16" s="28"/>
      <c r="R16" s="28"/>
      <c r="S16" s="28"/>
      <c r="T16" s="28"/>
      <c r="U16" s="28"/>
      <c r="V16" s="28"/>
      <c r="W16" s="28"/>
      <c r="X16" s="28"/>
      <c r="Y16" s="28"/>
      <c r="Z16" s="28"/>
    </row>
    <row r="17" spans="1:26" s="4" customFormat="1" ht="16.5">
      <c r="A17" s="28"/>
      <c r="B17" s="21" t="str">
        <f t="shared" ref="B17:B21" si="6">$D$14</f>
        <v>Residential</v>
      </c>
      <c r="C17" s="21" t="str">
        <f t="shared" ref="C17:C21" si="7">D17</f>
        <v>DLC Smart Thermostats - BYOT</v>
      </c>
      <c r="D17" s="61" t="str">
        <f t="shared" si="4"/>
        <v>DLC Smart Thermostats - BYOT</v>
      </c>
      <c r="E17" s="65">
        <f t="shared" si="5"/>
        <v>529.51795080967827</v>
      </c>
      <c r="F17" s="85">
        <f t="shared" ref="F17:F21" si="8">IFERROR(SUMIFS($F$45:$F$160,$L$45:$L$160,$C17,$A$45:$A$160,$B17),"")/1000</f>
        <v>8.7657696888175316</v>
      </c>
      <c r="J17"/>
      <c r="K17"/>
      <c r="L17" s="28"/>
      <c r="M17" s="28"/>
      <c r="N17" s="28"/>
      <c r="O17" s="28"/>
      <c r="P17" s="28"/>
      <c r="Q17" s="28"/>
      <c r="R17" s="28"/>
      <c r="S17" s="28"/>
      <c r="T17" s="28"/>
      <c r="U17" s="28"/>
      <c r="V17" s="28"/>
      <c r="W17" s="28"/>
      <c r="X17" s="28"/>
      <c r="Y17" s="28"/>
      <c r="Z17" s="28"/>
    </row>
    <row r="18" spans="1:26" s="4" customFormat="1" ht="16.5">
      <c r="A18" s="28"/>
      <c r="B18" s="21" t="str">
        <f t="shared" si="6"/>
        <v>Residential</v>
      </c>
      <c r="C18" s="21" t="str">
        <f t="shared" si="7"/>
        <v>Time-of-Use</v>
      </c>
      <c r="D18" s="63" t="str">
        <f t="shared" si="4"/>
        <v>Time-of-Use</v>
      </c>
      <c r="E18" s="65">
        <f t="shared" si="5"/>
        <v>1090.1774672668266</v>
      </c>
      <c r="F18" s="85">
        <f t="shared" si="8"/>
        <v>1.3600535440825714</v>
      </c>
      <c r="J18"/>
      <c r="K18"/>
      <c r="L18" s="28"/>
      <c r="M18" s="28"/>
      <c r="N18" s="28"/>
      <c r="O18" s="28"/>
      <c r="P18" s="28"/>
      <c r="Q18" s="28"/>
      <c r="R18" s="28"/>
      <c r="S18" s="28"/>
      <c r="T18" s="28"/>
      <c r="U18" s="28"/>
      <c r="V18" s="28"/>
      <c r="W18" s="28"/>
      <c r="X18" s="28"/>
      <c r="Y18" s="28"/>
      <c r="Z18" s="28"/>
    </row>
    <row r="19" spans="1:26" s="4" customFormat="1" ht="16.5">
      <c r="A19" s="28"/>
      <c r="B19" s="21" t="str">
        <f t="shared" si="6"/>
        <v>Residential</v>
      </c>
      <c r="C19" s="21" t="str">
        <f t="shared" si="7"/>
        <v>Variable Peak Pricing</v>
      </c>
      <c r="D19" s="61" t="str">
        <f t="shared" si="4"/>
        <v>Variable Peak Pricing</v>
      </c>
      <c r="E19" s="65">
        <f t="shared" si="5"/>
        <v>256.97092382402599</v>
      </c>
      <c r="F19" s="85">
        <f t="shared" si="8"/>
        <v>6.8828620651951997</v>
      </c>
      <c r="J19"/>
      <c r="K19"/>
      <c r="L19" s="28"/>
      <c r="M19" s="28"/>
      <c r="N19" s="28"/>
      <c r="O19" s="28"/>
      <c r="P19" s="28"/>
      <c r="Q19" s="28"/>
      <c r="R19" s="28"/>
      <c r="S19" s="28"/>
      <c r="T19" s="28"/>
      <c r="U19" s="28"/>
      <c r="V19" s="28"/>
      <c r="W19" s="28"/>
      <c r="X19" s="28"/>
      <c r="Y19" s="28"/>
      <c r="Z19" s="28"/>
    </row>
    <row r="20" spans="1:26" s="4" customFormat="1" ht="16.5">
      <c r="A20" s="28"/>
      <c r="B20" s="21" t="str">
        <f t="shared" si="6"/>
        <v>Residential</v>
      </c>
      <c r="C20" s="21" t="str">
        <f t="shared" si="7"/>
        <v>Third Party Contracts</v>
      </c>
      <c r="D20" s="63" t="str">
        <f t="shared" si="4"/>
        <v>Third Party Contracts</v>
      </c>
      <c r="E20" s="65" t="str">
        <f t="shared" si="5"/>
        <v/>
      </c>
      <c r="F20" s="85">
        <f t="shared" si="8"/>
        <v>0</v>
      </c>
      <c r="J20"/>
      <c r="K20"/>
      <c r="L20" s="28"/>
      <c r="M20" s="28"/>
      <c r="N20" s="28"/>
      <c r="O20" s="28"/>
      <c r="P20" s="28"/>
      <c r="Q20" s="28"/>
      <c r="R20" s="28"/>
      <c r="S20" s="28"/>
      <c r="T20" s="28"/>
      <c r="U20" s="28"/>
      <c r="V20" s="28"/>
      <c r="W20" s="28"/>
      <c r="X20" s="28"/>
      <c r="Y20" s="28"/>
      <c r="Z20" s="28"/>
    </row>
    <row r="21" spans="1:26" s="4" customFormat="1" ht="16.5">
      <c r="A21" s="28"/>
      <c r="B21" s="21" t="str">
        <f t="shared" si="6"/>
        <v>Residential</v>
      </c>
      <c r="C21" s="21">
        <f t="shared" si="7"/>
        <v>0</v>
      </c>
      <c r="D21" s="61">
        <f t="shared" si="4"/>
        <v>0</v>
      </c>
      <c r="E21" s="65" t="str">
        <f t="shared" si="5"/>
        <v/>
      </c>
      <c r="F21" s="85">
        <f t="shared" si="8"/>
        <v>0</v>
      </c>
      <c r="J21"/>
      <c r="K21"/>
      <c r="L21" s="28"/>
      <c r="M21" s="28"/>
      <c r="N21" s="28"/>
      <c r="O21" s="28"/>
      <c r="P21" s="28"/>
      <c r="Q21" s="28"/>
      <c r="R21" s="28"/>
      <c r="S21" s="28"/>
      <c r="T21" s="28"/>
      <c r="U21" s="28"/>
      <c r="V21" s="28"/>
      <c r="W21" s="28"/>
      <c r="X21" s="28"/>
      <c r="Y21" s="28"/>
      <c r="Z21" s="28"/>
    </row>
    <row r="22" spans="1:26" s="4" customFormat="1" ht="16.5">
      <c r="A22" s="28"/>
      <c r="B22" s="21"/>
      <c r="C22" s="21"/>
      <c r="D22" s="63"/>
      <c r="E22" s="65"/>
      <c r="F22" s="85"/>
      <c r="J22"/>
      <c r="K22"/>
      <c r="L22" s="28"/>
      <c r="M22" s="28"/>
      <c r="N22" s="28"/>
      <c r="O22" s="28"/>
      <c r="P22" s="28"/>
      <c r="Q22" s="28"/>
      <c r="R22" s="28"/>
      <c r="S22" s="28"/>
      <c r="T22" s="28"/>
      <c r="U22" s="28"/>
      <c r="V22" s="28"/>
      <c r="W22" s="28"/>
      <c r="X22" s="28"/>
      <c r="Y22" s="28"/>
      <c r="Z22" s="28"/>
    </row>
    <row r="23" spans="1:26" s="4" customFormat="1">
      <c r="A23" s="28"/>
      <c r="B23" s="21"/>
      <c r="C23" s="21"/>
      <c r="D23" s="21"/>
      <c r="E23" s="21"/>
      <c r="F23" s="21"/>
      <c r="J23"/>
      <c r="K23"/>
      <c r="L23" s="28"/>
      <c r="M23" s="28"/>
      <c r="N23" s="28"/>
      <c r="O23" s="28"/>
      <c r="P23" s="28"/>
      <c r="Q23" s="28"/>
      <c r="R23" s="28"/>
      <c r="S23" s="28"/>
      <c r="T23" s="28"/>
      <c r="U23" s="28"/>
      <c r="V23" s="28"/>
      <c r="W23" s="28"/>
      <c r="X23" s="28"/>
      <c r="Y23" s="28"/>
      <c r="Z23" s="28"/>
    </row>
    <row r="24" spans="1:26" s="4" customFormat="1">
      <c r="A24" s="28"/>
      <c r="B24" s="21"/>
      <c r="C24" s="21"/>
      <c r="D24" s="21"/>
      <c r="E24" s="21"/>
      <c r="F24" s="21"/>
      <c r="G24" s="21"/>
      <c r="H24" s="21"/>
      <c r="I24" s="21"/>
      <c r="J24"/>
      <c r="K24"/>
      <c r="L24" s="28"/>
      <c r="M24" s="28"/>
      <c r="N24" s="28"/>
      <c r="O24" s="28"/>
      <c r="P24" s="28"/>
      <c r="Q24" s="28"/>
      <c r="R24" s="28"/>
      <c r="S24" s="28"/>
      <c r="T24" s="28"/>
      <c r="U24" s="28"/>
      <c r="V24" s="28"/>
      <c r="W24" s="28"/>
      <c r="X24" s="28"/>
      <c r="Y24" s="28"/>
      <c r="Z24" s="28"/>
    </row>
    <row r="25" spans="1:26" s="4" customFormat="1">
      <c r="A25" s="28"/>
      <c r="B25" s="21"/>
      <c r="C25" s="21"/>
      <c r="D25" s="21"/>
      <c r="E25" s="21"/>
      <c r="F25" s="21"/>
      <c r="G25" s="21"/>
      <c r="H25" s="21"/>
      <c r="I25" s="21"/>
      <c r="J25"/>
      <c r="K25"/>
      <c r="L25" s="28"/>
      <c r="M25" s="28"/>
      <c r="N25" s="28"/>
      <c r="O25" s="28"/>
      <c r="P25" s="28"/>
      <c r="Q25" s="28"/>
      <c r="R25" s="28"/>
      <c r="S25" s="28"/>
      <c r="T25" s="28"/>
      <c r="U25" s="28"/>
      <c r="V25" s="28"/>
      <c r="W25" s="28"/>
      <c r="X25" s="28"/>
      <c r="Y25" s="28"/>
      <c r="Z25" s="28"/>
    </row>
    <row r="26" spans="1:26" s="4" customFormat="1">
      <c r="A26" s="28"/>
      <c r="B26" s="28"/>
      <c r="C26" s="21"/>
      <c r="D26" s="21"/>
      <c r="E26" s="21"/>
      <c r="F26" s="21"/>
      <c r="G26" s="21"/>
      <c r="H26" s="21"/>
      <c r="I26" s="21"/>
      <c r="J26"/>
      <c r="K26"/>
      <c r="L26" s="28"/>
      <c r="M26" s="28"/>
      <c r="N26" s="28"/>
      <c r="O26" s="28"/>
      <c r="P26" s="28"/>
      <c r="Q26" s="28"/>
      <c r="R26" s="28"/>
      <c r="S26" s="28"/>
      <c r="T26" s="28"/>
      <c r="U26" s="28"/>
      <c r="V26" s="28"/>
      <c r="W26" s="28"/>
      <c r="X26" s="28"/>
      <c r="Y26" s="28"/>
      <c r="Z26" s="28"/>
    </row>
    <row r="27" spans="1:26" s="4" customFormat="1">
      <c r="A27" s="28"/>
      <c r="B27" s="21"/>
      <c r="C27" s="28"/>
      <c r="D27" s="41" t="s">
        <v>98</v>
      </c>
      <c r="E27" s="31" t="str">
        <f>E14</f>
        <v>Levelized $ / Winter Therms-year @ Gen 2026-2035</v>
      </c>
      <c r="F27" s="28"/>
      <c r="G27" s="28"/>
      <c r="H27" s="28"/>
      <c r="I27" s="28"/>
      <c r="J27"/>
      <c r="K27"/>
      <c r="L27" s="28"/>
      <c r="M27" s="28"/>
      <c r="N27" s="28"/>
      <c r="O27" s="28"/>
      <c r="P27" s="28"/>
      <c r="Q27" s="28"/>
      <c r="R27" s="28"/>
      <c r="S27" s="28"/>
      <c r="T27" s="28"/>
      <c r="U27" s="28"/>
      <c r="V27" s="28"/>
      <c r="W27" s="28"/>
      <c r="X27" s="28"/>
      <c r="Y27" s="28"/>
      <c r="Z27" s="28"/>
    </row>
    <row r="28" spans="1:26" s="4" customFormat="1" ht="66">
      <c r="A28" s="28"/>
      <c r="B28" s="37" t="s">
        <v>96</v>
      </c>
      <c r="C28" s="28"/>
      <c r="D28" s="53" t="s">
        <v>17</v>
      </c>
      <c r="E28" s="54" t="str">
        <f>E15</f>
        <v>Levelized $ / Winter Therms-year @ Gen 2026-2035</v>
      </c>
      <c r="F28" s="54" t="str">
        <f>F15</f>
        <v xml:space="preserve"> System Winter Potential MTherms in Year 2035</v>
      </c>
      <c r="G28"/>
      <c r="H28"/>
      <c r="I28"/>
      <c r="J28"/>
      <c r="K28"/>
      <c r="L28" s="28"/>
      <c r="M28" s="28"/>
      <c r="N28" s="28"/>
      <c r="O28" s="28"/>
      <c r="P28" s="28"/>
      <c r="Q28" s="28"/>
      <c r="R28" s="28"/>
      <c r="S28" s="28"/>
      <c r="T28" s="28"/>
      <c r="U28" s="28"/>
      <c r="V28" s="28"/>
      <c r="W28" s="28"/>
      <c r="X28" s="28"/>
      <c r="Y28" s="28"/>
      <c r="Z28" s="28"/>
    </row>
    <row r="29" spans="1:26" s="4" customFormat="1" ht="16.5">
      <c r="A29" s="28"/>
      <c r="B29" s="21" t="str">
        <f>$D$27</f>
        <v>C&amp;I</v>
      </c>
      <c r="C29" s="90" t="str">
        <f>D29</f>
        <v>Behavioral</v>
      </c>
      <c r="D29" s="63" t="str">
        <f>D16</f>
        <v>Behavioral</v>
      </c>
      <c r="E29" s="65">
        <f>IFERROR(SUMIFS($E$45:$E$160,$L$45:$L$160,$C29,$A$45:$A$160,$B29)/SUMIFS($F$45:$F$160,$L$45:$L$160,$C29,$A$45:$A$160,$B29),"")</f>
        <v>761.26588738453665</v>
      </c>
      <c r="F29" s="85">
        <f>IFERROR(SUMIFS($F$45:$F$160,$L$45:$L$160,$C29,$A$45:$A$160,$B29),"")/1000</f>
        <v>0.82332905574404303</v>
      </c>
      <c r="G29"/>
      <c r="H29"/>
      <c r="I29"/>
      <c r="J29"/>
      <c r="K29"/>
      <c r="L29" s="28"/>
      <c r="M29" s="28"/>
      <c r="N29" s="28"/>
      <c r="O29" s="28"/>
      <c r="P29" s="28"/>
      <c r="Q29" s="28"/>
      <c r="R29" s="28"/>
      <c r="S29" s="28"/>
      <c r="T29" s="28"/>
      <c r="U29" s="28"/>
      <c r="V29" s="28"/>
      <c r="W29" s="28"/>
      <c r="X29" s="28"/>
      <c r="Y29" s="28"/>
      <c r="Z29" s="28"/>
    </row>
    <row r="30" spans="1:26" s="4" customFormat="1" ht="16.5">
      <c r="A30" s="28"/>
      <c r="B30" s="21" t="str">
        <f t="shared" ref="B30:B34" si="9">$D$27</f>
        <v>C&amp;I</v>
      </c>
      <c r="C30" s="21" t="str">
        <f t="shared" ref="C30:C34" si="10">D30</f>
        <v>DLC Smart Thermostats - BYOT</v>
      </c>
      <c r="D30" s="61" t="str">
        <f t="shared" ref="D30:D34" si="11">D17</f>
        <v>DLC Smart Thermostats - BYOT</v>
      </c>
      <c r="E30" s="65">
        <f t="shared" ref="E30:E34" si="12">IFERROR(SUMIFS($E$45:$E$160,$L$45:$L$160,$C30,$A$45:$A$160,$B30)/SUMIFS($F$45:$F$160,$L$45:$L$160,$C30,$A$45:$A$160,$B30),"")</f>
        <v>127.92452539216264</v>
      </c>
      <c r="F30" s="85">
        <f t="shared" ref="F30:F34" si="13">IFERROR(SUMIFS($F$45:$F$160,$L$45:$L$160,$C30,$A$45:$A$160,$B30),"")/1000</f>
        <v>4.0902485471931245</v>
      </c>
      <c r="G30"/>
      <c r="H30"/>
      <c r="I30"/>
      <c r="J30"/>
      <c r="K30"/>
      <c r="L30" s="28"/>
      <c r="M30" s="28"/>
      <c r="N30" s="28"/>
      <c r="O30" s="28"/>
      <c r="P30" s="28"/>
      <c r="Q30" s="28"/>
      <c r="R30" s="28"/>
      <c r="S30" s="28"/>
      <c r="T30" s="28"/>
      <c r="U30" s="28"/>
      <c r="V30" s="28"/>
      <c r="W30" s="28"/>
      <c r="X30" s="28"/>
      <c r="Y30" s="28"/>
      <c r="Z30" s="28"/>
    </row>
    <row r="31" spans="1:26" s="4" customFormat="1" ht="16.5">
      <c r="A31" s="28"/>
      <c r="B31" s="21" t="str">
        <f t="shared" si="9"/>
        <v>C&amp;I</v>
      </c>
      <c r="C31" s="21" t="str">
        <f t="shared" si="10"/>
        <v>Time-of-Use</v>
      </c>
      <c r="D31" s="63" t="str">
        <f t="shared" si="11"/>
        <v>Time-of-Use</v>
      </c>
      <c r="E31" s="65">
        <f t="shared" si="12"/>
        <v>803.7153627904064</v>
      </c>
      <c r="F31" s="85">
        <f t="shared" si="13"/>
        <v>0.34599972188321293</v>
      </c>
      <c r="G31"/>
      <c r="H31"/>
      <c r="I31"/>
      <c r="J31"/>
      <c r="K31"/>
      <c r="L31" s="28"/>
      <c r="M31" s="28"/>
      <c r="N31" s="28"/>
      <c r="O31" s="28"/>
      <c r="P31" s="28"/>
      <c r="Q31" s="28"/>
      <c r="R31" s="28"/>
      <c r="S31" s="28"/>
      <c r="T31" s="28"/>
      <c r="U31" s="28"/>
      <c r="V31" s="28"/>
      <c r="W31" s="28"/>
      <c r="X31" s="28"/>
      <c r="Y31" s="28"/>
      <c r="Z31" s="28"/>
    </row>
    <row r="32" spans="1:26" s="4" customFormat="1" ht="16.5">
      <c r="A32" s="28"/>
      <c r="B32" s="21" t="str">
        <f t="shared" si="9"/>
        <v>C&amp;I</v>
      </c>
      <c r="C32" s="21" t="str">
        <f t="shared" si="10"/>
        <v>Variable Peak Pricing</v>
      </c>
      <c r="D32" s="61" t="str">
        <f t="shared" si="11"/>
        <v>Variable Peak Pricing</v>
      </c>
      <c r="E32" s="65">
        <f t="shared" si="12"/>
        <v>276.19309812571373</v>
      </c>
      <c r="F32" s="85">
        <f t="shared" si="13"/>
        <v>1.8796570167378268</v>
      </c>
      <c r="G32"/>
      <c r="H32"/>
      <c r="I32"/>
      <c r="J32"/>
      <c r="K32"/>
      <c r="L32" s="28"/>
      <c r="M32" s="28"/>
      <c r="N32" s="28"/>
      <c r="O32" s="28"/>
      <c r="P32" s="28"/>
      <c r="Q32" s="28"/>
      <c r="R32" s="28"/>
      <c r="S32" s="28"/>
      <c r="T32" s="28"/>
      <c r="U32" s="28"/>
      <c r="V32" s="28"/>
      <c r="W32" s="28"/>
      <c r="X32" s="28"/>
      <c r="Y32" s="28"/>
      <c r="Z32" s="28"/>
    </row>
    <row r="33" spans="1:85" s="4" customFormat="1" ht="16.5">
      <c r="A33" s="28"/>
      <c r="B33" s="21" t="str">
        <f t="shared" si="9"/>
        <v>C&amp;I</v>
      </c>
      <c r="C33" s="21" t="str">
        <f t="shared" si="10"/>
        <v>Third Party Contracts</v>
      </c>
      <c r="D33" s="63" t="str">
        <f t="shared" si="11"/>
        <v>Third Party Contracts</v>
      </c>
      <c r="E33" s="65">
        <f t="shared" si="12"/>
        <v>8636.7543147097695</v>
      </c>
      <c r="F33" s="85">
        <f t="shared" si="13"/>
        <v>9.6620343134037223E-2</v>
      </c>
      <c r="G33"/>
      <c r="H33"/>
      <c r="I33"/>
      <c r="J33"/>
      <c r="K33"/>
      <c r="L33" s="28"/>
      <c r="M33" s="28"/>
      <c r="N33" s="28"/>
      <c r="O33" s="28"/>
      <c r="P33" s="28"/>
      <c r="Q33" s="28"/>
      <c r="R33" s="28"/>
      <c r="S33" s="28"/>
      <c r="T33" s="28"/>
      <c r="U33" s="28"/>
      <c r="V33" s="28"/>
      <c r="W33" s="28"/>
      <c r="X33" s="28"/>
      <c r="Y33" s="28"/>
      <c r="Z33" s="28"/>
    </row>
    <row r="34" spans="1:85" s="4" customFormat="1" ht="16.5">
      <c r="A34" s="28"/>
      <c r="B34" s="21" t="str">
        <f t="shared" si="9"/>
        <v>C&amp;I</v>
      </c>
      <c r="C34" s="21">
        <f t="shared" si="10"/>
        <v>0</v>
      </c>
      <c r="D34" s="122">
        <f t="shared" si="11"/>
        <v>0</v>
      </c>
      <c r="E34" s="65" t="str">
        <f t="shared" si="12"/>
        <v/>
      </c>
      <c r="F34" s="85">
        <f t="shared" si="13"/>
        <v>0</v>
      </c>
      <c r="G34"/>
      <c r="H34"/>
      <c r="I34"/>
      <c r="J34"/>
      <c r="K34"/>
      <c r="L34" s="28"/>
      <c r="M34" s="28"/>
      <c r="N34" s="28"/>
      <c r="O34" s="28"/>
      <c r="P34" s="28"/>
      <c r="Q34" s="28"/>
      <c r="R34" s="28"/>
      <c r="S34" s="28"/>
      <c r="T34" s="28"/>
      <c r="U34" s="28"/>
      <c r="V34" s="28"/>
      <c r="W34" s="28"/>
      <c r="X34" s="28"/>
      <c r="Y34" s="28"/>
      <c r="Z34" s="28"/>
    </row>
    <row r="35" spans="1:85" s="4" customFormat="1" ht="16.5">
      <c r="A35" s="28"/>
      <c r="B35" s="21"/>
      <c r="C35" s="21"/>
      <c r="D35" s="63"/>
      <c r="E35" s="65"/>
      <c r="F35" s="85"/>
      <c r="G35"/>
      <c r="H35"/>
      <c r="I35"/>
      <c r="J35"/>
      <c r="K35"/>
      <c r="L35" s="28"/>
      <c r="M35" s="28"/>
      <c r="N35" s="28"/>
      <c r="O35" s="28"/>
      <c r="P35" s="28"/>
      <c r="Q35" s="28"/>
      <c r="R35" s="28"/>
      <c r="S35" s="28"/>
      <c r="T35" s="28"/>
      <c r="U35" s="28"/>
      <c r="V35" s="28"/>
      <c r="W35" s="28"/>
      <c r="X35" s="28"/>
      <c r="Y35" s="28"/>
      <c r="Z35" s="28"/>
    </row>
    <row r="36" spans="1:85" s="4" customFormat="1">
      <c r="A36" s="28"/>
      <c r="B36" s="21"/>
      <c r="C36" s="21"/>
      <c r="D36" s="21"/>
      <c r="E36" s="21"/>
      <c r="F36" s="21"/>
      <c r="G36"/>
      <c r="H36"/>
      <c r="I36"/>
      <c r="J36"/>
      <c r="K36"/>
      <c r="L36" s="28"/>
      <c r="M36" s="28"/>
      <c r="N36" s="28"/>
      <c r="O36" s="28"/>
      <c r="P36" s="28"/>
      <c r="Q36" s="28"/>
      <c r="R36" s="28"/>
      <c r="S36" s="28"/>
      <c r="T36" s="28"/>
      <c r="U36" s="28"/>
      <c r="V36" s="28"/>
      <c r="W36" s="28"/>
      <c r="X36" s="28"/>
      <c r="Y36" s="28"/>
      <c r="Z36" s="28"/>
    </row>
    <row r="37" spans="1:85" s="4" customFormat="1">
      <c r="A37" s="28"/>
      <c r="B37" s="21"/>
      <c r="C37" s="21"/>
      <c r="D37" s="21"/>
      <c r="E37" s="21"/>
      <c r="F37" s="21"/>
      <c r="G37" s="21"/>
      <c r="H37" s="21"/>
      <c r="I37" s="21"/>
      <c r="J37"/>
      <c r="K37"/>
      <c r="L37" s="28"/>
      <c r="M37" s="28"/>
      <c r="N37" s="28"/>
      <c r="O37" s="28"/>
      <c r="P37" s="28"/>
      <c r="Q37" s="28"/>
      <c r="R37" s="28"/>
      <c r="S37" s="28"/>
      <c r="T37" s="28"/>
      <c r="U37" s="28"/>
      <c r="V37" s="28"/>
      <c r="W37" s="28"/>
      <c r="X37" s="28"/>
      <c r="Y37" s="28"/>
      <c r="Z37" s="28"/>
    </row>
    <row r="38" spans="1:85" s="4" customForma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row>
    <row r="39" spans="1:85" s="4" customForma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row>
    <row r="40" spans="1:85" s="4" customFormat="1">
      <c r="A40" s="28"/>
      <c r="B40" s="28"/>
      <c r="C40" s="28"/>
      <c r="D40" s="28"/>
      <c r="E40" s="28"/>
      <c r="F40" s="28"/>
      <c r="G40" s="28"/>
      <c r="H40" s="28"/>
      <c r="I40" s="28"/>
      <c r="J40" s="28"/>
      <c r="K40" s="34" t="s">
        <v>47</v>
      </c>
      <c r="L40" s="28" t="s">
        <v>9</v>
      </c>
      <c r="M40" s="28"/>
      <c r="N40" s="162" t="s">
        <v>99</v>
      </c>
      <c r="O40" s="162" t="s">
        <v>99</v>
      </c>
      <c r="P40" s="162" t="s">
        <v>99</v>
      </c>
      <c r="Q40" s="162" t="s">
        <v>99</v>
      </c>
      <c r="R40" s="162" t="s">
        <v>99</v>
      </c>
      <c r="S40" s="162" t="s">
        <v>99</v>
      </c>
      <c r="T40" s="162" t="s">
        <v>99</v>
      </c>
      <c r="U40" s="162" t="s">
        <v>99</v>
      </c>
      <c r="V40" s="162" t="s">
        <v>99</v>
      </c>
      <c r="W40" s="162" t="s">
        <v>99</v>
      </c>
      <c r="X40" s="162" t="s">
        <v>99</v>
      </c>
      <c r="Y40" s="162" t="s">
        <v>99</v>
      </c>
      <c r="Z40" s="162" t="s">
        <v>99</v>
      </c>
      <c r="AA40" s="162" t="s">
        <v>99</v>
      </c>
      <c r="AB40" s="162" t="s">
        <v>99</v>
      </c>
      <c r="AC40" s="162" t="s">
        <v>99</v>
      </c>
      <c r="AD40" s="162" t="s">
        <v>99</v>
      </c>
      <c r="AE40" s="162" t="s">
        <v>99</v>
      </c>
      <c r="AF40" s="162" t="s">
        <v>99</v>
      </c>
      <c r="AG40" s="162" t="s">
        <v>99</v>
      </c>
      <c r="AH40" s="162" t="s">
        <v>99</v>
      </c>
      <c r="AI40" s="162" t="s">
        <v>99</v>
      </c>
      <c r="AJ40" s="163" t="s">
        <v>92</v>
      </c>
      <c r="AK40" s="163" t="s">
        <v>92</v>
      </c>
      <c r="AL40" s="163" t="s">
        <v>92</v>
      </c>
      <c r="AM40" s="163" t="s">
        <v>92</v>
      </c>
      <c r="AN40" s="163" t="s">
        <v>92</v>
      </c>
      <c r="AO40" s="163" t="s">
        <v>92</v>
      </c>
      <c r="AP40" s="163" t="s">
        <v>92</v>
      </c>
      <c r="AQ40" s="163" t="s">
        <v>92</v>
      </c>
      <c r="AR40" s="163" t="s">
        <v>92</v>
      </c>
      <c r="AS40" s="163" t="s">
        <v>92</v>
      </c>
      <c r="AT40" s="163" t="s">
        <v>92</v>
      </c>
      <c r="AU40" s="163" t="s">
        <v>92</v>
      </c>
      <c r="AV40" s="163" t="s">
        <v>92</v>
      </c>
      <c r="AW40" s="163" t="s">
        <v>92</v>
      </c>
      <c r="AX40" s="163" t="s">
        <v>92</v>
      </c>
      <c r="AY40" s="163" t="s">
        <v>92</v>
      </c>
      <c r="AZ40" s="163" t="s">
        <v>92</v>
      </c>
      <c r="BA40" s="163" t="s">
        <v>92</v>
      </c>
      <c r="BB40" s="163" t="s">
        <v>92</v>
      </c>
      <c r="BC40" s="163" t="s">
        <v>92</v>
      </c>
      <c r="BD40" s="163" t="s">
        <v>92</v>
      </c>
      <c r="BE40" s="163" t="s">
        <v>92</v>
      </c>
      <c r="BF40" s="163" t="s">
        <v>92</v>
      </c>
      <c r="BG40" s="28"/>
      <c r="BH40" s="28"/>
      <c r="BI40" s="28"/>
      <c r="BJ40" s="28"/>
      <c r="BK40" s="28"/>
      <c r="BL40" s="28"/>
      <c r="BM40" s="28"/>
      <c r="BN40" s="28"/>
      <c r="BO40" s="28"/>
      <c r="BP40" s="28"/>
      <c r="BQ40" s="28"/>
      <c r="BR40" s="28"/>
      <c r="BS40" s="28"/>
      <c r="BT40" s="28"/>
      <c r="BU40" s="28"/>
    </row>
    <row r="41" spans="1:85" s="4" customForma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row>
    <row r="42" spans="1:85" s="4" customFormat="1">
      <c r="A42" s="32"/>
      <c r="B42" s="32"/>
      <c r="C42" s="32"/>
      <c r="D42" s="42" t="s">
        <v>100</v>
      </c>
      <c r="E42" s="32"/>
      <c r="F42" s="32"/>
      <c r="H42" s="8"/>
      <c r="K42" s="28"/>
      <c r="L42" s="28"/>
      <c r="M42" s="29" t="s">
        <v>15</v>
      </c>
      <c r="N42" s="29" t="s">
        <v>101</v>
      </c>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c r="BH42"/>
      <c r="BI42"/>
      <c r="BJ42"/>
      <c r="BK42"/>
      <c r="BL42"/>
      <c r="BM42"/>
      <c r="BN42"/>
      <c r="BO42"/>
      <c r="BP42"/>
      <c r="BQ42"/>
      <c r="BR42"/>
      <c r="BS42"/>
      <c r="BT42"/>
      <c r="BU42"/>
      <c r="BV42"/>
      <c r="BW42"/>
      <c r="BX42"/>
      <c r="BY42"/>
      <c r="BZ42"/>
      <c r="CA42"/>
      <c r="CB42"/>
      <c r="CC42"/>
      <c r="CD42"/>
      <c r="CE42"/>
      <c r="CF42"/>
      <c r="CG42"/>
    </row>
    <row r="43" spans="1:85" s="4" customFormat="1">
      <c r="A43" s="43" t="s">
        <v>84</v>
      </c>
      <c r="B43" s="44"/>
      <c r="C43" s="44"/>
      <c r="D43" s="45">
        <v>5.21E-2</v>
      </c>
      <c r="E43" s="32"/>
      <c r="F43" s="32"/>
      <c r="H43" s="8"/>
      <c r="K43" s="28"/>
      <c r="L43" s="28"/>
      <c r="M43" s="28" t="s">
        <v>99</v>
      </c>
      <c r="N43" s="28" t="s">
        <v>99</v>
      </c>
      <c r="O43" s="28" t="s">
        <v>99</v>
      </c>
      <c r="P43" s="28" t="s">
        <v>99</v>
      </c>
      <c r="Q43" s="28" t="s">
        <v>99</v>
      </c>
      <c r="R43" s="28" t="s">
        <v>99</v>
      </c>
      <c r="S43" s="28" t="s">
        <v>99</v>
      </c>
      <c r="T43" s="28" t="s">
        <v>99</v>
      </c>
      <c r="U43" s="28" t="s">
        <v>99</v>
      </c>
      <c r="V43" s="28" t="s">
        <v>99</v>
      </c>
      <c r="W43" s="28" t="s">
        <v>99</v>
      </c>
      <c r="X43" s="28" t="s">
        <v>99</v>
      </c>
      <c r="Y43" s="28" t="s">
        <v>99</v>
      </c>
      <c r="Z43" s="28" t="s">
        <v>99</v>
      </c>
      <c r="AA43" s="28" t="s">
        <v>99</v>
      </c>
      <c r="AB43" s="28" t="s">
        <v>99</v>
      </c>
      <c r="AC43" s="28" t="s">
        <v>99</v>
      </c>
      <c r="AD43" s="28" t="s">
        <v>99</v>
      </c>
      <c r="AE43" s="28" t="s">
        <v>99</v>
      </c>
      <c r="AF43" s="28" t="s">
        <v>99</v>
      </c>
      <c r="AG43" s="28" t="s">
        <v>99</v>
      </c>
      <c r="AH43" s="28" t="s">
        <v>99</v>
      </c>
      <c r="AI43" s="28" t="s">
        <v>99</v>
      </c>
      <c r="AJ43" s="28" t="s">
        <v>92</v>
      </c>
      <c r="AK43" s="28" t="s">
        <v>92</v>
      </c>
      <c r="AL43" s="28" t="s">
        <v>92</v>
      </c>
      <c r="AM43" s="28" t="s">
        <v>92</v>
      </c>
      <c r="AN43" s="28" t="s">
        <v>92</v>
      </c>
      <c r="AO43" s="28" t="s">
        <v>92</v>
      </c>
      <c r="AP43" s="28" t="s">
        <v>92</v>
      </c>
      <c r="AQ43" s="28" t="s">
        <v>92</v>
      </c>
      <c r="AR43" s="28" t="s">
        <v>92</v>
      </c>
      <c r="AS43" s="28" t="s">
        <v>92</v>
      </c>
      <c r="AT43" s="28" t="s">
        <v>92</v>
      </c>
      <c r="AU43" s="28" t="s">
        <v>92</v>
      </c>
      <c r="AV43" s="28" t="s">
        <v>92</v>
      </c>
      <c r="AW43" s="28" t="s">
        <v>92</v>
      </c>
      <c r="AX43" s="28" t="s">
        <v>92</v>
      </c>
      <c r="AY43" s="28" t="s">
        <v>92</v>
      </c>
      <c r="AZ43" s="28" t="s">
        <v>92</v>
      </c>
      <c r="BA43" s="28" t="s">
        <v>92</v>
      </c>
      <c r="BB43" s="28" t="s">
        <v>92</v>
      </c>
      <c r="BC43" s="28" t="s">
        <v>92</v>
      </c>
      <c r="BD43" s="28" t="s">
        <v>92</v>
      </c>
      <c r="BE43" s="28" t="s">
        <v>92</v>
      </c>
      <c r="BF43" s="28" t="s">
        <v>92</v>
      </c>
      <c r="BG43"/>
      <c r="BH43"/>
      <c r="BI43"/>
      <c r="BJ43"/>
      <c r="BK43"/>
      <c r="BL43"/>
      <c r="BM43"/>
      <c r="BN43"/>
      <c r="BO43"/>
      <c r="BP43"/>
      <c r="BQ43"/>
      <c r="BR43"/>
      <c r="BS43"/>
      <c r="BT43"/>
      <c r="BU43"/>
      <c r="BV43"/>
      <c r="BW43"/>
      <c r="BX43"/>
      <c r="BY43"/>
      <c r="BZ43"/>
      <c r="CA43"/>
      <c r="CB43"/>
      <c r="CC43"/>
      <c r="CD43"/>
      <c r="CE43"/>
      <c r="CF43"/>
      <c r="CG43"/>
    </row>
    <row r="44" spans="1:85" s="8" customFormat="1" ht="28.5">
      <c r="A44" s="33" t="s">
        <v>86</v>
      </c>
      <c r="B44" s="103" t="s">
        <v>47</v>
      </c>
      <c r="C44" s="103" t="s">
        <v>87</v>
      </c>
      <c r="D44" s="46" t="s">
        <v>102</v>
      </c>
      <c r="E44" s="33" t="s">
        <v>103</v>
      </c>
      <c r="F44" s="33" t="s">
        <v>104</v>
      </c>
      <c r="K44" s="47" t="s">
        <v>45</v>
      </c>
      <c r="L44" s="34" t="s">
        <v>17</v>
      </c>
      <c r="M44" s="47" t="s">
        <v>48</v>
      </c>
      <c r="N44" s="47" t="s">
        <v>49</v>
      </c>
      <c r="O44" s="47" t="s">
        <v>50</v>
      </c>
      <c r="P44" s="47" t="s">
        <v>51</v>
      </c>
      <c r="Q44" s="47" t="s">
        <v>52</v>
      </c>
      <c r="R44" s="47" t="s">
        <v>53</v>
      </c>
      <c r="S44" s="47" t="s">
        <v>54</v>
      </c>
      <c r="T44" s="47" t="s">
        <v>55</v>
      </c>
      <c r="U44" s="47" t="s">
        <v>56</v>
      </c>
      <c r="V44" s="47" t="s">
        <v>57</v>
      </c>
      <c r="W44" s="47" t="s">
        <v>58</v>
      </c>
      <c r="X44" s="47" t="s">
        <v>59</v>
      </c>
      <c r="Y44" s="47" t="s">
        <v>31</v>
      </c>
      <c r="Z44" s="47" t="s">
        <v>32</v>
      </c>
      <c r="AA44" s="47" t="s">
        <v>33</v>
      </c>
      <c r="AB44" s="47" t="s">
        <v>34</v>
      </c>
      <c r="AC44" s="47" t="s">
        <v>35</v>
      </c>
      <c r="AD44" s="47" t="s">
        <v>36</v>
      </c>
      <c r="AE44" s="47" t="s">
        <v>37</v>
      </c>
      <c r="AF44" s="47" t="s">
        <v>38</v>
      </c>
      <c r="AG44" s="47" t="s">
        <v>39</v>
      </c>
      <c r="AH44" s="47" t="s">
        <v>40</v>
      </c>
      <c r="AI44" s="47" t="s">
        <v>41</v>
      </c>
      <c r="AJ44" s="87" t="s">
        <v>48</v>
      </c>
      <c r="AK44" s="87" t="s">
        <v>49</v>
      </c>
      <c r="AL44" s="87" t="s">
        <v>50</v>
      </c>
      <c r="AM44" s="87" t="s">
        <v>51</v>
      </c>
      <c r="AN44" s="87" t="s">
        <v>52</v>
      </c>
      <c r="AO44" s="87" t="s">
        <v>53</v>
      </c>
      <c r="AP44" s="87" t="s">
        <v>54</v>
      </c>
      <c r="AQ44" s="87" t="s">
        <v>55</v>
      </c>
      <c r="AR44" s="87" t="s">
        <v>56</v>
      </c>
      <c r="AS44" s="87" t="s">
        <v>57</v>
      </c>
      <c r="AT44" s="87" t="s">
        <v>58</v>
      </c>
      <c r="AU44" s="87" t="s">
        <v>59</v>
      </c>
      <c r="AV44" s="87" t="s">
        <v>31</v>
      </c>
      <c r="AW44" s="87" t="s">
        <v>32</v>
      </c>
      <c r="AX44" s="28" t="s">
        <v>33</v>
      </c>
      <c r="AY44" s="28" t="s">
        <v>34</v>
      </c>
      <c r="AZ44" s="28" t="s">
        <v>35</v>
      </c>
      <c r="BA44" s="28" t="s">
        <v>36</v>
      </c>
      <c r="BB44" s="28" t="s">
        <v>37</v>
      </c>
      <c r="BC44" s="28" t="s">
        <v>38</v>
      </c>
      <c r="BD44" s="28" t="s">
        <v>39</v>
      </c>
      <c r="BE44" s="28" t="s">
        <v>40</v>
      </c>
      <c r="BF44" s="28" t="s">
        <v>41</v>
      </c>
      <c r="BG44"/>
      <c r="BH44"/>
      <c r="BI44"/>
      <c r="BJ44"/>
      <c r="BK44"/>
      <c r="BL44"/>
      <c r="BM44"/>
      <c r="BN44"/>
      <c r="BO44"/>
      <c r="BP44"/>
      <c r="BQ44"/>
      <c r="BR44"/>
      <c r="BS44"/>
      <c r="BT44"/>
      <c r="BU44"/>
      <c r="BV44"/>
      <c r="BW44"/>
      <c r="BX44"/>
      <c r="BY44"/>
      <c r="BZ44"/>
      <c r="CA44"/>
      <c r="CB44"/>
      <c r="CC44"/>
      <c r="CD44"/>
      <c r="CE44"/>
      <c r="CF44"/>
      <c r="CG44"/>
    </row>
    <row r="45" spans="1:85" s="4" customFormat="1">
      <c r="A45" s="27" t="str">
        <f>IF(K45="Residential",K45,"C&amp;I")</f>
        <v>Residential</v>
      </c>
      <c r="B45" s="27" t="s">
        <v>9</v>
      </c>
      <c r="C45" s="27" t="str">
        <f>L45</f>
        <v>Behavioral</v>
      </c>
      <c r="D45" s="38">
        <f t="shared" ref="D45:D50" si="14">IFERROR(E45 / F45,"")</f>
        <v>1054.1947959300917</v>
      </c>
      <c r="E45" s="39">
        <f>NPV($D$43,AM45:AV45)</f>
        <v>1607216.1578247114</v>
      </c>
      <c r="F45" s="40">
        <f>NPV($D$43,P45:Y45)</f>
        <v>1524.5912463518678</v>
      </c>
      <c r="H45" s="8"/>
      <c r="K45" s="28" t="s">
        <v>72</v>
      </c>
      <c r="L45" s="28" t="s">
        <v>77</v>
      </c>
      <c r="M45" s="30">
        <v>0</v>
      </c>
      <c r="N45" s="30">
        <v>91.863200424612089</v>
      </c>
      <c r="O45" s="30">
        <v>148.97110290725547</v>
      </c>
      <c r="P45" s="30">
        <v>188.68592914803813</v>
      </c>
      <c r="Q45" s="30">
        <v>191.23535517375765</v>
      </c>
      <c r="R45" s="30">
        <v>193.81922771644838</v>
      </c>
      <c r="S45" s="30">
        <v>196.43801219951126</v>
      </c>
      <c r="T45" s="30">
        <v>199.09218033490589</v>
      </c>
      <c r="U45" s="30">
        <v>201.78221020811833</v>
      </c>
      <c r="V45" s="30">
        <v>204.50858636427671</v>
      </c>
      <c r="W45" s="30">
        <v>207.27179989543055</v>
      </c>
      <c r="X45" s="30">
        <v>210.0723485290097</v>
      </c>
      <c r="Y45" s="30">
        <v>212.91073671747762</v>
      </c>
      <c r="Z45" s="30">
        <v>215.78747572919687</v>
      </c>
      <c r="AA45" s="30">
        <v>218.703083740522</v>
      </c>
      <c r="AB45" s="30">
        <v>221.65808592913652</v>
      </c>
      <c r="AC45" s="30">
        <v>224.65301456865132</v>
      </c>
      <c r="AD45" s="30">
        <v>227.68840912448135</v>
      </c>
      <c r="AE45" s="30">
        <v>230.76481635101712</v>
      </c>
      <c r="AF45" s="30">
        <v>233.8827903901099</v>
      </c>
      <c r="AG45" s="30">
        <v>237.04289287088702</v>
      </c>
      <c r="AH45" s="30">
        <v>240.24569301091631</v>
      </c>
      <c r="AI45" s="30">
        <v>243.49176771873687</v>
      </c>
      <c r="AJ45" s="48">
        <v>0</v>
      </c>
      <c r="AK45" s="48">
        <v>178907.85</v>
      </c>
      <c r="AL45" s="48">
        <v>195569.43</v>
      </c>
      <c r="AM45" s="48">
        <v>207146.73</v>
      </c>
      <c r="AN45" s="48">
        <v>207885.89</v>
      </c>
      <c r="AO45" s="48">
        <v>208634.96</v>
      </c>
      <c r="AP45" s="48">
        <v>209394.1</v>
      </c>
      <c r="AQ45" s="48">
        <v>210163.43</v>
      </c>
      <c r="AR45" s="48">
        <v>210943.09</v>
      </c>
      <c r="AS45" s="48">
        <v>211733.22</v>
      </c>
      <c r="AT45" s="48">
        <v>212533.96</v>
      </c>
      <c r="AU45" s="48">
        <v>213345.45</v>
      </c>
      <c r="AV45" s="48">
        <v>214167.84</v>
      </c>
      <c r="AW45" s="48">
        <v>215001.27</v>
      </c>
      <c r="AX45" s="48">
        <v>215845.89</v>
      </c>
      <c r="AY45" s="48">
        <v>216701.86</v>
      </c>
      <c r="AZ45" s="48">
        <v>217569.31</v>
      </c>
      <c r="BA45" s="48">
        <v>218448.42</v>
      </c>
      <c r="BB45" s="48">
        <v>219339.33</v>
      </c>
      <c r="BC45" s="48">
        <v>220242.21</v>
      </c>
      <c r="BD45" s="48">
        <v>221157.2</v>
      </c>
      <c r="BE45" s="48">
        <v>222084.49</v>
      </c>
      <c r="BF45" s="48">
        <v>223024.22</v>
      </c>
      <c r="BG45"/>
      <c r="BH45"/>
      <c r="BI45"/>
      <c r="BJ45"/>
      <c r="BK45"/>
      <c r="BL45"/>
      <c r="BM45"/>
      <c r="BN45"/>
      <c r="BO45"/>
      <c r="BP45"/>
      <c r="BQ45"/>
      <c r="BR45"/>
      <c r="BS45"/>
      <c r="BT45"/>
      <c r="BU45"/>
      <c r="BV45"/>
      <c r="BW45"/>
      <c r="BX45"/>
      <c r="BY45"/>
      <c r="BZ45"/>
      <c r="CA45"/>
      <c r="CB45"/>
      <c r="CC45"/>
      <c r="CD45"/>
      <c r="CE45"/>
      <c r="CF45"/>
      <c r="CG45"/>
    </row>
    <row r="46" spans="1:85" s="4" customFormat="1">
      <c r="A46" s="27" t="str">
        <f t="shared" ref="A46:A60" si="15">IF(K46="Residential",K46,"C&amp;I")</f>
        <v>Residential</v>
      </c>
      <c r="B46" s="27" t="s">
        <v>9</v>
      </c>
      <c r="C46" s="27" t="str">
        <f t="shared" ref="C46:C60" si="16">L46</f>
        <v>DLC Smart Thermostats - BYOT</v>
      </c>
      <c r="D46" s="38">
        <f t="shared" si="14"/>
        <v>529.51795080967827</v>
      </c>
      <c r="E46" s="39">
        <f t="shared" ref="E46:E60" si="17">NPV($D$43,AM46:AV46)</f>
        <v>4641632.4028922506</v>
      </c>
      <c r="F46" s="40">
        <f t="shared" ref="F46:F60" si="18">NPV($D$43,P46:Y46)</f>
        <v>8765.7696888175324</v>
      </c>
      <c r="H46" s="8"/>
      <c r="K46" s="28" t="s">
        <v>72</v>
      </c>
      <c r="L46" s="28" t="s">
        <v>78</v>
      </c>
      <c r="M46" s="30">
        <v>0</v>
      </c>
      <c r="N46" s="30">
        <v>109.18502305281365</v>
      </c>
      <c r="O46" s="30">
        <v>331.98984801482169</v>
      </c>
      <c r="P46" s="30">
        <v>784.92661914570851</v>
      </c>
      <c r="Q46" s="30">
        <v>1027.8175841840432</v>
      </c>
      <c r="R46" s="30">
        <v>1163.1248449182169</v>
      </c>
      <c r="S46" s="30">
        <v>1184.6482408058384</v>
      </c>
      <c r="T46" s="30">
        <v>1206.5984931027454</v>
      </c>
      <c r="U46" s="30">
        <v>1222.9014236646565</v>
      </c>
      <c r="V46" s="30">
        <v>1239.42463093537</v>
      </c>
      <c r="W46" s="30">
        <v>1256.1710911790767</v>
      </c>
      <c r="X46" s="30">
        <v>1273.1438208736997</v>
      </c>
      <c r="Y46" s="30">
        <v>1290.3458772542415</v>
      </c>
      <c r="Z46" s="30">
        <v>1307.7803588634715</v>
      </c>
      <c r="AA46" s="30">
        <v>1325.4504061100556</v>
      </c>
      <c r="AB46" s="30">
        <v>1343.3592018342258</v>
      </c>
      <c r="AC46" s="30">
        <v>1361.5099718810959</v>
      </c>
      <c r="AD46" s="30">
        <v>1379.9059856817173</v>
      </c>
      <c r="AE46" s="30">
        <v>1398.5505568419924</v>
      </c>
      <c r="AF46" s="30">
        <v>1417.4470437395403</v>
      </c>
      <c r="AG46" s="30">
        <v>1436.5988501286308</v>
      </c>
      <c r="AH46" s="30">
        <v>1456.0094257532878</v>
      </c>
      <c r="AI46" s="30">
        <v>1475.6822669686824</v>
      </c>
      <c r="AJ46" s="48">
        <v>0</v>
      </c>
      <c r="AK46" s="48">
        <v>179369.27</v>
      </c>
      <c r="AL46" s="48">
        <v>350883.23</v>
      </c>
      <c r="AM46" s="48">
        <v>698816.22</v>
      </c>
      <c r="AN46" s="48">
        <v>650642.06000000006</v>
      </c>
      <c r="AO46" s="48">
        <v>630408.79</v>
      </c>
      <c r="AP46" s="48">
        <v>559103.37</v>
      </c>
      <c r="AQ46" s="48">
        <v>568372.87</v>
      </c>
      <c r="AR46" s="48">
        <v>571047.85</v>
      </c>
      <c r="AS46" s="48">
        <v>577942.05000000005</v>
      </c>
      <c r="AT46" s="48">
        <v>584928.84</v>
      </c>
      <c r="AU46" s="48">
        <v>592009.43999999994</v>
      </c>
      <c r="AV46" s="48">
        <v>599185.12</v>
      </c>
      <c r="AW46" s="48">
        <v>606457.15</v>
      </c>
      <c r="AX46" s="48">
        <v>613826.84</v>
      </c>
      <c r="AY46" s="48">
        <v>621295.48</v>
      </c>
      <c r="AZ46" s="48">
        <v>628864.41</v>
      </c>
      <c r="BA46" s="48">
        <v>636534.98</v>
      </c>
      <c r="BB46" s="48">
        <v>644308.54</v>
      </c>
      <c r="BC46" s="48">
        <v>652186.49</v>
      </c>
      <c r="BD46" s="48">
        <v>660170.23</v>
      </c>
      <c r="BE46" s="48">
        <v>668261.17000000004</v>
      </c>
      <c r="BF46" s="48">
        <v>676460.75</v>
      </c>
      <c r="BG46"/>
      <c r="BH46"/>
      <c r="BI46"/>
      <c r="BJ46"/>
      <c r="BK46"/>
      <c r="BL46"/>
      <c r="BM46"/>
      <c r="BN46"/>
      <c r="BO46"/>
      <c r="BP46"/>
      <c r="BQ46"/>
      <c r="BR46"/>
      <c r="BS46"/>
      <c r="BT46"/>
      <c r="BU46"/>
      <c r="BV46"/>
      <c r="BW46"/>
      <c r="BX46"/>
      <c r="BY46"/>
      <c r="BZ46"/>
      <c r="CA46"/>
      <c r="CB46"/>
      <c r="CC46"/>
      <c r="CD46"/>
      <c r="CE46"/>
      <c r="CF46"/>
      <c r="CG46"/>
    </row>
    <row r="47" spans="1:85" s="4" customFormat="1">
      <c r="A47" s="27" t="str">
        <f t="shared" si="15"/>
        <v>Residential</v>
      </c>
      <c r="B47" s="27" t="s">
        <v>9</v>
      </c>
      <c r="C47" s="27" t="str">
        <f t="shared" si="16"/>
        <v>Time-of-Use</v>
      </c>
      <c r="D47" s="38">
        <f t="shared" si="14"/>
        <v>1090.1774672668266</v>
      </c>
      <c r="E47" s="39">
        <f t="shared" si="17"/>
        <v>1482699.728035209</v>
      </c>
      <c r="F47" s="40">
        <f t="shared" si="18"/>
        <v>1360.0535440825713</v>
      </c>
      <c r="H47" s="8"/>
      <c r="K47" s="28" t="s">
        <v>72</v>
      </c>
      <c r="L47" s="28" t="s">
        <v>79</v>
      </c>
      <c r="M47" s="30">
        <v>0</v>
      </c>
      <c r="N47" s="30">
        <v>17.191307448849791</v>
      </c>
      <c r="O47" s="30">
        <v>52.272183377742458</v>
      </c>
      <c r="P47" s="30">
        <v>123.58759889616896</v>
      </c>
      <c r="Q47" s="30">
        <v>161.0452930889353</v>
      </c>
      <c r="R47" s="30">
        <v>181.356948036364</v>
      </c>
      <c r="S47" s="30">
        <v>183.80734868550957</v>
      </c>
      <c r="T47" s="30">
        <v>186.29085787230053</v>
      </c>
      <c r="U47" s="30">
        <v>188.8079229420581</v>
      </c>
      <c r="V47" s="30">
        <v>191.35899728440017</v>
      </c>
      <c r="W47" s="30">
        <v>193.94454041490931</v>
      </c>
      <c r="X47" s="30">
        <v>196.56501805790333</v>
      </c>
      <c r="Y47" s="30">
        <v>199.22090223032447</v>
      </c>
      <c r="Z47" s="30">
        <v>201.91267132676219</v>
      </c>
      <c r="AA47" s="30">
        <v>204.64081020562443</v>
      </c>
      <c r="AB47" s="30">
        <v>207.40581027647357</v>
      </c>
      <c r="AC47" s="30">
        <v>210.20816958854201</v>
      </c>
      <c r="AD47" s="30">
        <v>213.04839292044426</v>
      </c>
      <c r="AE47" s="30">
        <v>215.92699187110034</v>
      </c>
      <c r="AF47" s="30">
        <v>218.84448495188863</v>
      </c>
      <c r="AG47" s="30">
        <v>221.80139768004341</v>
      </c>
      <c r="AH47" s="30">
        <v>224.79826267331396</v>
      </c>
      <c r="AI47" s="30">
        <v>227.83561974590333</v>
      </c>
      <c r="AJ47" s="48">
        <v>0</v>
      </c>
      <c r="AK47" s="48">
        <v>193952</v>
      </c>
      <c r="AL47" s="48">
        <v>261570.03</v>
      </c>
      <c r="AM47" s="48">
        <v>398457.63</v>
      </c>
      <c r="AN47" s="48">
        <v>270481.18</v>
      </c>
      <c r="AO47" s="48">
        <v>205664.53</v>
      </c>
      <c r="AP47" s="48">
        <v>138161.39000000001</v>
      </c>
      <c r="AQ47" s="48">
        <v>138284.96</v>
      </c>
      <c r="AR47" s="48">
        <v>138410.19</v>
      </c>
      <c r="AS47" s="48">
        <v>138537.1</v>
      </c>
      <c r="AT47" s="48">
        <v>138665.72</v>
      </c>
      <c r="AU47" s="48">
        <v>138796.07</v>
      </c>
      <c r="AV47" s="48">
        <v>138928.16</v>
      </c>
      <c r="AW47" s="48">
        <v>139062.03</v>
      </c>
      <c r="AX47" s="48">
        <v>139197.69</v>
      </c>
      <c r="AY47" s="48">
        <v>139335.18</v>
      </c>
      <c r="AZ47" s="48">
        <v>139474.51</v>
      </c>
      <c r="BA47" s="48">
        <v>139615.72</v>
      </c>
      <c r="BB47" s="48">
        <v>139758.82</v>
      </c>
      <c r="BC47" s="48">
        <v>139903.84</v>
      </c>
      <c r="BD47" s="48">
        <v>140050.81</v>
      </c>
      <c r="BE47" s="48">
        <v>140199.75</v>
      </c>
      <c r="BF47" s="48">
        <v>140350.70000000001</v>
      </c>
      <c r="BG47"/>
      <c r="BH47"/>
      <c r="BI47"/>
      <c r="BJ47"/>
      <c r="BK47"/>
      <c r="BL47"/>
      <c r="BM47"/>
      <c r="BN47"/>
      <c r="BO47"/>
      <c r="BP47"/>
      <c r="BQ47"/>
      <c r="BR47"/>
      <c r="BS47"/>
      <c r="BT47"/>
      <c r="BU47"/>
      <c r="BV47"/>
      <c r="BW47"/>
      <c r="BX47"/>
      <c r="BY47"/>
      <c r="BZ47"/>
      <c r="CA47"/>
      <c r="CB47"/>
      <c r="CC47"/>
      <c r="CD47"/>
      <c r="CE47"/>
      <c r="CF47"/>
      <c r="CG47"/>
    </row>
    <row r="48" spans="1:85" s="4" customFormat="1">
      <c r="A48" s="27" t="str">
        <f t="shared" si="15"/>
        <v>Residential</v>
      </c>
      <c r="B48" s="27" t="s">
        <v>9</v>
      </c>
      <c r="C48" s="27" t="str">
        <f t="shared" si="16"/>
        <v>Variable Peak Pricing</v>
      </c>
      <c r="D48" s="38">
        <f t="shared" si="14"/>
        <v>256.97092382402599</v>
      </c>
      <c r="E48" s="39">
        <f t="shared" si="17"/>
        <v>1768695.423446554</v>
      </c>
      <c r="F48" s="40">
        <f t="shared" si="18"/>
        <v>6882.8620651951996</v>
      </c>
      <c r="H48" s="8"/>
      <c r="K48" s="28" t="s">
        <v>72</v>
      </c>
      <c r="L48" s="28" t="s">
        <v>80</v>
      </c>
      <c r="M48" s="30">
        <v>0</v>
      </c>
      <c r="N48" s="30">
        <v>87.000543769482732</v>
      </c>
      <c r="O48" s="30">
        <v>264.535340980478</v>
      </c>
      <c r="P48" s="30">
        <v>625.44331425186749</v>
      </c>
      <c r="Q48" s="30">
        <v>815.00654397234428</v>
      </c>
      <c r="R48" s="30">
        <v>917.79832002208514</v>
      </c>
      <c r="S48" s="30">
        <v>930.19913302383361</v>
      </c>
      <c r="T48" s="30">
        <v>942.76749935374744</v>
      </c>
      <c r="U48" s="30">
        <v>955.50568290515207</v>
      </c>
      <c r="V48" s="30">
        <v>968.41597815991986</v>
      </c>
      <c r="W48" s="30">
        <v>981.50071060176776</v>
      </c>
      <c r="X48" s="30">
        <v>994.76223713513809</v>
      </c>
      <c r="Y48" s="30">
        <v>1008.2029465097394</v>
      </c>
      <c r="Z48" s="30">
        <v>1021.8252597508208</v>
      </c>
      <c r="AA48" s="30">
        <v>1035.6316305952653</v>
      </c>
      <c r="AB48" s="30">
        <v>1049.6245459335707</v>
      </c>
      <c r="AC48" s="30">
        <v>1063.8065262578039</v>
      </c>
      <c r="AD48" s="30">
        <v>1078.1801261156083</v>
      </c>
      <c r="AE48" s="30">
        <v>1092.7479345703457</v>
      </c>
      <c r="AF48" s="30">
        <v>1107.5125756674527</v>
      </c>
      <c r="AG48" s="30">
        <v>1122.4767089071022</v>
      </c>
      <c r="AH48" s="30">
        <v>1137.6430297232487</v>
      </c>
      <c r="AI48" s="30">
        <v>1153.0142699691462</v>
      </c>
      <c r="AJ48" s="48">
        <v>0</v>
      </c>
      <c r="AK48" s="48">
        <v>231351.84</v>
      </c>
      <c r="AL48" s="48">
        <v>339714.07</v>
      </c>
      <c r="AM48" s="48">
        <v>559085.23</v>
      </c>
      <c r="AN48" s="48">
        <v>353994.75</v>
      </c>
      <c r="AO48" s="48">
        <v>250121.91</v>
      </c>
      <c r="AP48" s="48">
        <v>141943.81</v>
      </c>
      <c r="AQ48" s="48">
        <v>142141.84</v>
      </c>
      <c r="AR48" s="48">
        <v>142342.53</v>
      </c>
      <c r="AS48" s="48">
        <v>142545.92000000001</v>
      </c>
      <c r="AT48" s="48">
        <v>142752.03</v>
      </c>
      <c r="AU48" s="48">
        <v>142960.92000000001</v>
      </c>
      <c r="AV48" s="48">
        <v>143172.60999999999</v>
      </c>
      <c r="AW48" s="48">
        <v>143387.14000000001</v>
      </c>
      <c r="AX48" s="48">
        <v>143604.54999999999</v>
      </c>
      <c r="AY48" s="48">
        <v>143824.88</v>
      </c>
      <c r="AZ48" s="48">
        <v>144048.17000000001</v>
      </c>
      <c r="BA48" s="48">
        <v>144274.46</v>
      </c>
      <c r="BB48" s="48">
        <v>144503.79</v>
      </c>
      <c r="BC48" s="48">
        <v>144736.20000000001</v>
      </c>
      <c r="BD48" s="48">
        <v>144971.73000000001</v>
      </c>
      <c r="BE48" s="48">
        <v>145210.42000000001</v>
      </c>
      <c r="BF48" s="48">
        <v>145452.31</v>
      </c>
      <c r="BG48"/>
      <c r="BH48"/>
      <c r="BI48"/>
      <c r="BJ48"/>
      <c r="BK48"/>
      <c r="BL48"/>
      <c r="BM48"/>
      <c r="BN48"/>
      <c r="BO48"/>
      <c r="BP48"/>
      <c r="BQ48"/>
      <c r="BR48"/>
      <c r="BS48"/>
      <c r="BT48"/>
      <c r="BU48"/>
      <c r="BV48"/>
      <c r="BW48"/>
      <c r="BX48"/>
      <c r="BY48"/>
      <c r="BZ48"/>
      <c r="CA48"/>
      <c r="CB48"/>
      <c r="CC48"/>
      <c r="CD48"/>
      <c r="CE48"/>
      <c r="CF48"/>
      <c r="CG48"/>
    </row>
    <row r="49" spans="1:85" s="4" customFormat="1">
      <c r="A49" s="27" t="str">
        <f t="shared" si="15"/>
        <v>C&amp;I</v>
      </c>
      <c r="B49" s="27" t="s">
        <v>9</v>
      </c>
      <c r="C49" s="27" t="str">
        <f t="shared" si="16"/>
        <v>Behavioral</v>
      </c>
      <c r="D49" s="38">
        <f t="shared" si="14"/>
        <v>761.26588738453665</v>
      </c>
      <c r="E49" s="39">
        <f t="shared" si="17"/>
        <v>626772.3242304615</v>
      </c>
      <c r="F49" s="40">
        <f t="shared" si="18"/>
        <v>823.32905574404299</v>
      </c>
      <c r="H49" s="8"/>
      <c r="K49" s="28" t="s">
        <v>73</v>
      </c>
      <c r="L49" s="28" t="s">
        <v>77</v>
      </c>
      <c r="M49" s="30">
        <v>0</v>
      </c>
      <c r="N49" s="30">
        <v>50.812814093835662</v>
      </c>
      <c r="O49" s="30">
        <v>82.133011875317479</v>
      </c>
      <c r="P49" s="30">
        <v>103.72277947330537</v>
      </c>
      <c r="Q49" s="30">
        <v>104.67790403395476</v>
      </c>
      <c r="R49" s="30">
        <v>105.64182379784671</v>
      </c>
      <c r="S49" s="30">
        <v>106.61461975504614</v>
      </c>
      <c r="T49" s="30">
        <v>107.59637364140961</v>
      </c>
      <c r="U49" s="30">
        <v>108.58716794545315</v>
      </c>
      <c r="V49" s="30">
        <v>109.58708591528303</v>
      </c>
      <c r="W49" s="30">
        <v>110.59621156559032</v>
      </c>
      <c r="X49" s="30">
        <v>111.61462968471</v>
      </c>
      <c r="Y49" s="30">
        <v>112.64242584174498</v>
      </c>
      <c r="Z49" s="30">
        <v>113.67968639375579</v>
      </c>
      <c r="AA49" s="30">
        <v>114.72649849301638</v>
      </c>
      <c r="AB49" s="30">
        <v>115.78295009433685</v>
      </c>
      <c r="AC49" s="30">
        <v>116.84912996245347</v>
      </c>
      <c r="AD49" s="30">
        <v>117.92512767948703</v>
      </c>
      <c r="AE49" s="30">
        <v>119.01103365246932</v>
      </c>
      <c r="AF49" s="30">
        <v>120.10693912093974</v>
      </c>
      <c r="AG49" s="30">
        <v>121.21293616461084</v>
      </c>
      <c r="AH49" s="30">
        <v>122.32911771110558</v>
      </c>
      <c r="AI49" s="30">
        <v>123.45557754376473</v>
      </c>
      <c r="AJ49" s="48">
        <v>0</v>
      </c>
      <c r="AK49" s="48">
        <v>79330.62</v>
      </c>
      <c r="AL49" s="48">
        <v>80863.95</v>
      </c>
      <c r="AM49" s="48">
        <v>81901.63</v>
      </c>
      <c r="AN49" s="48">
        <v>81925.38</v>
      </c>
      <c r="AO49" s="48">
        <v>81949.23</v>
      </c>
      <c r="AP49" s="48">
        <v>81973.2</v>
      </c>
      <c r="AQ49" s="48">
        <v>81997.279999999999</v>
      </c>
      <c r="AR49" s="48">
        <v>82021.47</v>
      </c>
      <c r="AS49" s="48">
        <v>82045.77</v>
      </c>
      <c r="AT49" s="48">
        <v>82070.19</v>
      </c>
      <c r="AU49" s="48">
        <v>82094.720000000001</v>
      </c>
      <c r="AV49" s="48">
        <v>82119.360000000001</v>
      </c>
      <c r="AW49" s="48">
        <v>82144.12</v>
      </c>
      <c r="AX49" s="48">
        <v>82169</v>
      </c>
      <c r="AY49" s="48">
        <v>82193.990000000005</v>
      </c>
      <c r="AZ49" s="48">
        <v>82219.09</v>
      </c>
      <c r="BA49" s="48">
        <v>82244.320000000007</v>
      </c>
      <c r="BB49" s="48">
        <v>82269.66</v>
      </c>
      <c r="BC49" s="48">
        <v>82295.12</v>
      </c>
      <c r="BD49" s="48">
        <v>82320.7</v>
      </c>
      <c r="BE49" s="48">
        <v>82346.39</v>
      </c>
      <c r="BF49" s="48">
        <v>82372.210000000006</v>
      </c>
      <c r="BG49"/>
      <c r="BH49"/>
      <c r="BI49"/>
      <c r="BJ49"/>
      <c r="BK49"/>
      <c r="BL49"/>
      <c r="BM49"/>
      <c r="BN49"/>
      <c r="BO49"/>
      <c r="BP49"/>
      <c r="BQ49"/>
      <c r="BR49"/>
      <c r="BS49"/>
      <c r="BT49"/>
      <c r="BU49"/>
      <c r="BV49"/>
      <c r="BW49"/>
      <c r="BX49"/>
      <c r="BY49"/>
      <c r="BZ49"/>
      <c r="CA49"/>
      <c r="CB49"/>
      <c r="CC49"/>
      <c r="CD49"/>
      <c r="CE49"/>
      <c r="CF49"/>
      <c r="CG49"/>
    </row>
    <row r="50" spans="1:85" s="4" customFormat="1">
      <c r="A50" s="27" t="str">
        <f t="shared" si="15"/>
        <v>C&amp;I</v>
      </c>
      <c r="B50" s="27" t="s">
        <v>9</v>
      </c>
      <c r="C50" s="27" t="str">
        <f t="shared" si="16"/>
        <v>DLC Smart Thermostats - BYOT</v>
      </c>
      <c r="D50" s="38">
        <f t="shared" si="14"/>
        <v>127.92452539216264</v>
      </c>
      <c r="E50" s="39">
        <f t="shared" si="17"/>
        <v>523243.10413566319</v>
      </c>
      <c r="F50" s="40">
        <f t="shared" si="18"/>
        <v>4090.2485471931245</v>
      </c>
      <c r="H50" s="8"/>
      <c r="K50" s="28" t="s">
        <v>73</v>
      </c>
      <c r="L50" s="28" t="s">
        <v>78</v>
      </c>
      <c r="M50" s="30">
        <v>0</v>
      </c>
      <c r="N50" s="30">
        <v>52.999615846554235</v>
      </c>
      <c r="O50" s="30">
        <v>160.62698044312268</v>
      </c>
      <c r="P50" s="30">
        <v>378.65322903876148</v>
      </c>
      <c r="Q50" s="30">
        <v>491.32289957993112</v>
      </c>
      <c r="R50" s="30">
        <v>550.94134997873368</v>
      </c>
      <c r="S50" s="30">
        <v>556.01465805545615</v>
      </c>
      <c r="T50" s="30">
        <v>561.13468336413462</v>
      </c>
      <c r="U50" s="30">
        <v>566.30185609740317</v>
      </c>
      <c r="V50" s="30">
        <v>571.51661040929639</v>
      </c>
      <c r="W50" s="30">
        <v>576.77938445172799</v>
      </c>
      <c r="X50" s="30">
        <v>582.09062041130687</v>
      </c>
      <c r="Y50" s="30">
        <v>587.45076454648745</v>
      </c>
      <c r="Z50" s="30">
        <v>592.86026722506745</v>
      </c>
      <c r="AA50" s="30">
        <v>598.31958296202697</v>
      </c>
      <c r="AB50" s="30">
        <v>603.82917045771887</v>
      </c>
      <c r="AC50" s="30">
        <v>609.38949263640802</v>
      </c>
      <c r="AD50" s="30">
        <v>615.00101668516788</v>
      </c>
      <c r="AE50" s="30">
        <v>620.66421409313477</v>
      </c>
      <c r="AF50" s="30">
        <v>626.37956069112147</v>
      </c>
      <c r="AG50" s="30">
        <v>632.14753669159904</v>
      </c>
      <c r="AH50" s="30">
        <v>637.96862672904376</v>
      </c>
      <c r="AI50" s="30">
        <v>643.843319900658</v>
      </c>
      <c r="AJ50" s="48">
        <v>0</v>
      </c>
      <c r="AK50" s="48">
        <v>36688</v>
      </c>
      <c r="AL50" s="48">
        <v>52205.47</v>
      </c>
      <c r="AM50" s="48">
        <v>83396.78</v>
      </c>
      <c r="AN50" s="48">
        <v>75229.75</v>
      </c>
      <c r="AO50" s="48">
        <v>71223.81</v>
      </c>
      <c r="AP50" s="48">
        <v>63348.62</v>
      </c>
      <c r="AQ50" s="48">
        <v>63527.15</v>
      </c>
      <c r="AR50" s="48">
        <v>63706.51</v>
      </c>
      <c r="AS50" s="48">
        <v>63886.71</v>
      </c>
      <c r="AT50" s="48">
        <v>64067.74</v>
      </c>
      <c r="AU50" s="48">
        <v>64249.62</v>
      </c>
      <c r="AV50" s="48">
        <v>64432.35</v>
      </c>
      <c r="AW50" s="48">
        <v>64615.93</v>
      </c>
      <c r="AX50" s="48">
        <v>64800.36</v>
      </c>
      <c r="AY50" s="48">
        <v>64985.66</v>
      </c>
      <c r="AZ50" s="48">
        <v>65171.81</v>
      </c>
      <c r="BA50" s="48">
        <v>65358.84</v>
      </c>
      <c r="BB50" s="48">
        <v>65546.73</v>
      </c>
      <c r="BC50" s="48">
        <v>65735.509999999995</v>
      </c>
      <c r="BD50" s="48">
        <v>65925.16</v>
      </c>
      <c r="BE50" s="48">
        <v>66115.69</v>
      </c>
      <c r="BF50" s="48">
        <v>66307.12</v>
      </c>
      <c r="BG50"/>
      <c r="BH50"/>
      <c r="BI50"/>
      <c r="BJ50"/>
      <c r="BK50"/>
      <c r="BL50"/>
      <c r="BM50"/>
      <c r="BN50"/>
      <c r="BO50"/>
      <c r="BP50"/>
      <c r="BQ50"/>
      <c r="BR50"/>
      <c r="BS50"/>
      <c r="BT50"/>
      <c r="BU50"/>
      <c r="BV50"/>
      <c r="BW50"/>
      <c r="BX50"/>
      <c r="BY50"/>
      <c r="BZ50"/>
      <c r="CA50"/>
      <c r="CB50"/>
      <c r="CC50"/>
      <c r="CD50"/>
      <c r="CE50"/>
      <c r="CF50"/>
      <c r="CG50"/>
    </row>
    <row r="51" spans="1:85" s="4" customFormat="1">
      <c r="A51" s="27" t="str">
        <f t="shared" si="15"/>
        <v>C&amp;I</v>
      </c>
      <c r="B51" s="27" t="s">
        <v>9</v>
      </c>
      <c r="C51" s="27" t="str">
        <f t="shared" si="16"/>
        <v>Time-of-Use</v>
      </c>
      <c r="D51" s="38">
        <f t="shared" ref="D51:D60" si="19">IFERROR(E51 / F51,"")</f>
        <v>803.68460528302921</v>
      </c>
      <c r="E51" s="39">
        <f t="shared" si="17"/>
        <v>269030.61354807497</v>
      </c>
      <c r="F51" s="40">
        <f t="shared" si="18"/>
        <v>334.74650600446915</v>
      </c>
      <c r="H51" s="8"/>
      <c r="K51" s="28" t="s">
        <v>73</v>
      </c>
      <c r="L51" s="28" t="s">
        <v>79</v>
      </c>
      <c r="M51" s="30">
        <v>0</v>
      </c>
      <c r="N51" s="30">
        <v>4.3374958806324715</v>
      </c>
      <c r="O51" s="30">
        <v>13.145734263577204</v>
      </c>
      <c r="P51" s="30">
        <v>30.989032560140576</v>
      </c>
      <c r="Q51" s="30">
        <v>40.209933957981818</v>
      </c>
      <c r="R51" s="30">
        <v>45.089116172494222</v>
      </c>
      <c r="S51" s="30">
        <v>45.504316406165231</v>
      </c>
      <c r="T51" s="30">
        <v>45.923339984551632</v>
      </c>
      <c r="U51" s="30">
        <v>46.346222114677978</v>
      </c>
      <c r="V51" s="30">
        <v>46.772998327770424</v>
      </c>
      <c r="W51" s="30">
        <v>47.203704482242131</v>
      </c>
      <c r="X51" s="30">
        <v>47.638376766706195</v>
      </c>
      <c r="Y51" s="30">
        <v>48.077051703016203</v>
      </c>
      <c r="Z51" s="30">
        <v>48.519766149334885</v>
      </c>
      <c r="AA51" s="30">
        <v>48.966557303231049</v>
      </c>
      <c r="AB51" s="30">
        <v>49.417462704804848</v>
      </c>
      <c r="AC51" s="30">
        <v>49.872520239842075</v>
      </c>
      <c r="AD51" s="30">
        <v>50.331768142997376</v>
      </c>
      <c r="AE51" s="30">
        <v>50.795245001006748</v>
      </c>
      <c r="AF51" s="30">
        <v>51.262989755929652</v>
      </c>
      <c r="AG51" s="30">
        <v>51.735041708421022</v>
      </c>
      <c r="AH51" s="30">
        <v>52.211440521033339</v>
      </c>
      <c r="AI51" s="30">
        <v>52.692226221549177</v>
      </c>
      <c r="AJ51" s="48">
        <v>0</v>
      </c>
      <c r="AK51" s="48">
        <v>35823.54</v>
      </c>
      <c r="AL51" s="48">
        <v>42029</v>
      </c>
      <c r="AM51" s="48">
        <v>54494.71</v>
      </c>
      <c r="AN51" s="48">
        <v>42316</v>
      </c>
      <c r="AO51" s="48">
        <v>36198.480000000003</v>
      </c>
      <c r="AP51" s="48">
        <v>29994.62</v>
      </c>
      <c r="AQ51" s="48">
        <v>29995.97</v>
      </c>
      <c r="AR51" s="48">
        <v>29997.34</v>
      </c>
      <c r="AS51" s="48">
        <v>29998.7</v>
      </c>
      <c r="AT51" s="48">
        <v>30000.07</v>
      </c>
      <c r="AU51" s="48">
        <v>30001.45</v>
      </c>
      <c r="AV51" s="48">
        <v>30002.84</v>
      </c>
      <c r="AW51" s="48">
        <v>30004.23</v>
      </c>
      <c r="AX51" s="48">
        <v>30005.63</v>
      </c>
      <c r="AY51" s="48">
        <v>30007.040000000001</v>
      </c>
      <c r="AZ51" s="48">
        <v>30008.45</v>
      </c>
      <c r="BA51" s="48">
        <v>30009.87</v>
      </c>
      <c r="BB51" s="48">
        <v>30011.29</v>
      </c>
      <c r="BC51" s="48">
        <v>30012.720000000001</v>
      </c>
      <c r="BD51" s="48">
        <v>30014.16</v>
      </c>
      <c r="BE51" s="48">
        <v>30015.61</v>
      </c>
      <c r="BF51" s="48">
        <v>30017.06</v>
      </c>
      <c r="BG51"/>
      <c r="BH51"/>
      <c r="BI51"/>
      <c r="BJ51"/>
      <c r="BK51"/>
      <c r="BL51"/>
      <c r="BM51"/>
      <c r="BN51"/>
      <c r="BO51"/>
      <c r="BP51"/>
      <c r="BQ51"/>
      <c r="BR51"/>
      <c r="BS51"/>
      <c r="BT51"/>
      <c r="BU51"/>
      <c r="BV51"/>
      <c r="BW51"/>
      <c r="BX51"/>
      <c r="BY51"/>
      <c r="BZ51"/>
      <c r="CA51"/>
      <c r="CB51"/>
      <c r="CC51"/>
      <c r="CD51"/>
      <c r="CE51"/>
      <c r="CF51"/>
      <c r="CG51"/>
    </row>
    <row r="52" spans="1:85" s="4" customFormat="1">
      <c r="A52" s="27" t="str">
        <f t="shared" si="15"/>
        <v>C&amp;I</v>
      </c>
      <c r="B52" s="27" t="s">
        <v>9</v>
      </c>
      <c r="C52" s="27" t="str">
        <f t="shared" si="16"/>
        <v>Variable Peak Pricing</v>
      </c>
      <c r="D52" s="38">
        <f t="shared" si="19"/>
        <v>277.12523486363887</v>
      </c>
      <c r="E52" s="39">
        <f t="shared" si="17"/>
        <v>509410.13321647828</v>
      </c>
      <c r="F52" s="40">
        <f t="shared" si="18"/>
        <v>1838.1946828737434</v>
      </c>
      <c r="H52" s="8"/>
      <c r="K52" s="28" t="s">
        <v>73</v>
      </c>
      <c r="L52" s="28" t="s">
        <v>80</v>
      </c>
      <c r="M52" s="30">
        <v>0</v>
      </c>
      <c r="N52" s="30">
        <v>23.818506606485464</v>
      </c>
      <c r="O52" s="30">
        <v>72.187217468540751</v>
      </c>
      <c r="P52" s="30">
        <v>170.17018507339162</v>
      </c>
      <c r="Q52" s="30">
        <v>220.80495382162331</v>
      </c>
      <c r="R52" s="30">
        <v>247.59802452620326</v>
      </c>
      <c r="S52" s="30">
        <v>249.87801505088939</v>
      </c>
      <c r="T52" s="30">
        <v>252.17900072205376</v>
      </c>
      <c r="U52" s="30">
        <v>254.50117487215576</v>
      </c>
      <c r="V52" s="30">
        <v>256.84473261394459</v>
      </c>
      <c r="W52" s="30">
        <v>259.20987085685232</v>
      </c>
      <c r="X52" s="30">
        <v>261.59678832353893</v>
      </c>
      <c r="Y52" s="30">
        <v>264.00568556658976</v>
      </c>
      <c r="Z52" s="30">
        <v>266.43676498536502</v>
      </c>
      <c r="AA52" s="30">
        <v>268.89023084300715</v>
      </c>
      <c r="AB52" s="30">
        <v>271.36628928360199</v>
      </c>
      <c r="AC52" s="30">
        <v>273.86514834950037</v>
      </c>
      <c r="AD52" s="30">
        <v>276.38701799879772</v>
      </c>
      <c r="AE52" s="30">
        <v>278.93211012297508</v>
      </c>
      <c r="AF52" s="30">
        <v>281.5006385647024</v>
      </c>
      <c r="AG52" s="30">
        <v>284.09281913580674</v>
      </c>
      <c r="AH52" s="30">
        <v>286.70886963540363</v>
      </c>
      <c r="AI52" s="30">
        <v>289.34900986819861</v>
      </c>
      <c r="AJ52" s="48">
        <v>0</v>
      </c>
      <c r="AK52" s="48">
        <v>70621.759999999995</v>
      </c>
      <c r="AL52" s="48">
        <v>109998.56</v>
      </c>
      <c r="AM52" s="48">
        <v>189099.81</v>
      </c>
      <c r="AN52" s="48">
        <v>111819.71</v>
      </c>
      <c r="AO52" s="48">
        <v>73000.98</v>
      </c>
      <c r="AP52" s="48">
        <v>33634.35</v>
      </c>
      <c r="AQ52" s="48">
        <v>33642.94</v>
      </c>
      <c r="AR52" s="48">
        <v>33651.57</v>
      </c>
      <c r="AS52" s="48">
        <v>33660.239999999998</v>
      </c>
      <c r="AT52" s="48">
        <v>33668.959999999999</v>
      </c>
      <c r="AU52" s="48">
        <v>33677.71</v>
      </c>
      <c r="AV52" s="48">
        <v>33686.5</v>
      </c>
      <c r="AW52" s="48">
        <v>33695.339999999997</v>
      </c>
      <c r="AX52" s="48">
        <v>33704.21</v>
      </c>
      <c r="AY52" s="48">
        <v>33713.129999999997</v>
      </c>
      <c r="AZ52" s="48">
        <v>33722.089999999997</v>
      </c>
      <c r="BA52" s="48">
        <v>33731.089999999997</v>
      </c>
      <c r="BB52" s="48">
        <v>33740.129999999997</v>
      </c>
      <c r="BC52" s="48">
        <v>33749.22</v>
      </c>
      <c r="BD52" s="48">
        <v>33758.339999999997</v>
      </c>
      <c r="BE52" s="48">
        <v>33767.51</v>
      </c>
      <c r="BF52" s="48">
        <v>33776.720000000001</v>
      </c>
      <c r="BG52"/>
      <c r="BH52"/>
      <c r="BI52"/>
      <c r="BJ52"/>
      <c r="BK52"/>
      <c r="BL52"/>
      <c r="BM52"/>
      <c r="BN52"/>
      <c r="BO52"/>
      <c r="BP52"/>
      <c r="BQ52"/>
      <c r="BR52"/>
      <c r="BS52"/>
      <c r="BT52"/>
      <c r="BU52"/>
      <c r="BV52"/>
      <c r="BW52"/>
      <c r="BX52"/>
      <c r="BY52"/>
      <c r="BZ52"/>
      <c r="CA52"/>
      <c r="CB52"/>
      <c r="CC52"/>
      <c r="CD52"/>
      <c r="CE52"/>
      <c r="CF52"/>
      <c r="CG52"/>
    </row>
    <row r="53" spans="1:85" s="4" customFormat="1">
      <c r="A53" s="27" t="str">
        <f t="shared" si="15"/>
        <v>C&amp;I</v>
      </c>
      <c r="B53" s="27" t="s">
        <v>9</v>
      </c>
      <c r="C53" s="27" t="str">
        <f t="shared" si="16"/>
        <v>Third Party Contracts</v>
      </c>
      <c r="D53" s="38" t="str">
        <f t="shared" si="19"/>
        <v/>
      </c>
      <c r="E53" s="39">
        <f t="shared" si="17"/>
        <v>0</v>
      </c>
      <c r="F53" s="40">
        <f t="shared" si="18"/>
        <v>0</v>
      </c>
      <c r="H53" s="8"/>
      <c r="K53" s="28" t="s">
        <v>73</v>
      </c>
      <c r="L53" s="28" t="s">
        <v>81</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c r="BH53"/>
      <c r="BI53"/>
      <c r="BJ53"/>
      <c r="BK53"/>
      <c r="BL53"/>
      <c r="BM53"/>
      <c r="BN53"/>
      <c r="BO53"/>
      <c r="BP53"/>
      <c r="BQ53"/>
      <c r="BR53"/>
      <c r="BS53"/>
      <c r="BT53"/>
      <c r="BU53"/>
      <c r="BV53"/>
      <c r="BW53"/>
      <c r="BX53"/>
      <c r="BY53"/>
      <c r="BZ53"/>
      <c r="CA53"/>
      <c r="CB53"/>
      <c r="CC53"/>
      <c r="CD53"/>
      <c r="CE53"/>
      <c r="CF53"/>
      <c r="CG53"/>
    </row>
    <row r="54" spans="1:85" s="4" customFormat="1">
      <c r="A54" s="27" t="str">
        <f t="shared" si="15"/>
        <v>C&amp;I</v>
      </c>
      <c r="B54" s="27" t="s">
        <v>9</v>
      </c>
      <c r="C54" s="27" t="str">
        <f t="shared" si="16"/>
        <v>Time-of-Use</v>
      </c>
      <c r="D54" s="38">
        <f t="shared" si="19"/>
        <v>804.63029841759896</v>
      </c>
      <c r="E54" s="39">
        <f t="shared" si="17"/>
        <v>9054.6784506712629</v>
      </c>
      <c r="F54" s="40">
        <f t="shared" si="18"/>
        <v>11.25321587874377</v>
      </c>
      <c r="H54" s="8"/>
      <c r="K54" s="28" t="s">
        <v>74</v>
      </c>
      <c r="L54" s="28" t="s">
        <v>79</v>
      </c>
      <c r="M54" s="30">
        <v>0</v>
      </c>
      <c r="N54" s="30">
        <v>0.13825432273428745</v>
      </c>
      <c r="O54" s="30">
        <v>0.42079108100777007</v>
      </c>
      <c r="P54" s="30">
        <v>1.0006128218658186</v>
      </c>
      <c r="Q54" s="30">
        <v>1.3103277815244316</v>
      </c>
      <c r="R54" s="30">
        <v>1.4828828946220687</v>
      </c>
      <c r="S54" s="30">
        <v>1.5103453801033164</v>
      </c>
      <c r="T54" s="30">
        <v>1.5383164614497826</v>
      </c>
      <c r="U54" s="30">
        <v>1.5668055576834372</v>
      </c>
      <c r="V54" s="30">
        <v>1.5958222622633265</v>
      </c>
      <c r="W54" s="30">
        <v>1.6253763463160849</v>
      </c>
      <c r="X54" s="30">
        <v>1.6554777619262806</v>
      </c>
      <c r="Y54" s="30">
        <v>1.6861366454876934</v>
      </c>
      <c r="Z54" s="30">
        <v>1.7173633211166595</v>
      </c>
      <c r="AA54" s="30">
        <v>1.7491683041286281</v>
      </c>
      <c r="AB54" s="30">
        <v>1.7815623045791047</v>
      </c>
      <c r="AC54" s="30">
        <v>1.8145562308701697</v>
      </c>
      <c r="AD54" s="30">
        <v>1.8481611934237909</v>
      </c>
      <c r="AE54" s="30">
        <v>1.88238850842316</v>
      </c>
      <c r="AF54" s="30">
        <v>1.9172497016233245</v>
      </c>
      <c r="AG54" s="30">
        <v>1.9527565122323822</v>
      </c>
      <c r="AH54" s="30">
        <v>1.988920896864562</v>
      </c>
      <c r="AI54" s="30">
        <v>2.0257550335665129</v>
      </c>
      <c r="AJ54" s="48">
        <v>0</v>
      </c>
      <c r="AK54" s="48">
        <v>1191.04</v>
      </c>
      <c r="AL54" s="48">
        <v>1232.8399999999999</v>
      </c>
      <c r="AM54" s="48">
        <v>1316.42</v>
      </c>
      <c r="AN54" s="48">
        <v>1232.83</v>
      </c>
      <c r="AO54" s="48">
        <v>1191.04</v>
      </c>
      <c r="AP54" s="48">
        <v>1149.25</v>
      </c>
      <c r="AQ54" s="48">
        <v>1149.25</v>
      </c>
      <c r="AR54" s="48">
        <v>1149.25</v>
      </c>
      <c r="AS54" s="48">
        <v>1149.25</v>
      </c>
      <c r="AT54" s="48">
        <v>1149.25</v>
      </c>
      <c r="AU54" s="48">
        <v>1149.25</v>
      </c>
      <c r="AV54" s="48">
        <v>1149.25</v>
      </c>
      <c r="AW54" s="48">
        <v>1149.25</v>
      </c>
      <c r="AX54" s="48">
        <v>1149.25</v>
      </c>
      <c r="AY54" s="48">
        <v>1149.25</v>
      </c>
      <c r="AZ54" s="48">
        <v>1149.25</v>
      </c>
      <c r="BA54" s="48">
        <v>1149.25</v>
      </c>
      <c r="BB54" s="48">
        <v>1149.25</v>
      </c>
      <c r="BC54" s="48">
        <v>1149.25</v>
      </c>
      <c r="BD54" s="48">
        <v>1149.25</v>
      </c>
      <c r="BE54" s="48">
        <v>1149.25</v>
      </c>
      <c r="BF54" s="48">
        <v>1149.25</v>
      </c>
      <c r="BG54"/>
      <c r="BH54"/>
      <c r="BI54"/>
      <c r="BJ54"/>
      <c r="BK54"/>
      <c r="BL54"/>
      <c r="BM54"/>
      <c r="BN54"/>
      <c r="BO54"/>
      <c r="BP54"/>
      <c r="BQ54"/>
      <c r="BR54"/>
      <c r="BS54"/>
      <c r="BT54"/>
      <c r="BU54"/>
      <c r="BV54"/>
      <c r="BW54"/>
      <c r="BX54"/>
      <c r="BY54"/>
      <c r="BZ54"/>
      <c r="CA54"/>
      <c r="CB54"/>
      <c r="CC54"/>
      <c r="CD54"/>
      <c r="CE54"/>
      <c r="CF54"/>
      <c r="CG54"/>
    </row>
    <row r="55" spans="1:85" s="4" customFormat="1">
      <c r="A55" s="27" t="str">
        <f t="shared" si="15"/>
        <v>C&amp;I</v>
      </c>
      <c r="B55" s="27" t="s">
        <v>9</v>
      </c>
      <c r="C55" s="27" t="str">
        <f t="shared" si="16"/>
        <v>Variable Peak Pricing</v>
      </c>
      <c r="D55" s="38">
        <f t="shared" si="19"/>
        <v>234.8676676523086</v>
      </c>
      <c r="E55" s="39">
        <f t="shared" si="17"/>
        <v>9738.1616500785931</v>
      </c>
      <c r="F55" s="40">
        <f t="shared" si="18"/>
        <v>41.462333864083369</v>
      </c>
      <c r="H55" s="8"/>
      <c r="K55" s="28" t="s">
        <v>74</v>
      </c>
      <c r="L55" s="28" t="s">
        <v>80</v>
      </c>
      <c r="M55" s="30">
        <v>0</v>
      </c>
      <c r="N55" s="30">
        <v>0.50939633160238251</v>
      </c>
      <c r="O55" s="30">
        <v>1.5503995014197109</v>
      </c>
      <c r="P55" s="30">
        <v>3.6867454899936178</v>
      </c>
      <c r="Q55" s="30">
        <v>4.8278864045941168</v>
      </c>
      <c r="R55" s="30">
        <v>5.4636635714325417</v>
      </c>
      <c r="S55" s="30">
        <v>5.5648487574300693</v>
      </c>
      <c r="T55" s="30">
        <v>5.667907858563753</v>
      </c>
      <c r="U55" s="30">
        <v>5.7728755791028208</v>
      </c>
      <c r="V55" s="30">
        <v>5.8797872660277459</v>
      </c>
      <c r="W55" s="30">
        <v>5.9886789209330145</v>
      </c>
      <c r="X55" s="30">
        <v>6.0995872121503698</v>
      </c>
      <c r="Y55" s="30">
        <v>6.2125494870965463</v>
      </c>
      <c r="Z55" s="30">
        <v>6.3276037848497113</v>
      </c>
      <c r="AA55" s="30">
        <v>6.444788848958777</v>
      </c>
      <c r="AB55" s="30">
        <v>6.5641441404899705</v>
      </c>
      <c r="AC55" s="30">
        <v>6.6857098513150097</v>
      </c>
      <c r="AD55" s="30">
        <v>6.8095269176453685</v>
      </c>
      <c r="AE55" s="30">
        <v>6.9356370338171933</v>
      </c>
      <c r="AF55" s="30">
        <v>7.0640826663315206</v>
      </c>
      <c r="AG55" s="30">
        <v>7.1949070681545022</v>
      </c>
      <c r="AH55" s="30">
        <v>7.3281542932824681</v>
      </c>
      <c r="AI55" s="30">
        <v>7.4638692115767444</v>
      </c>
      <c r="AJ55" s="48">
        <v>0</v>
      </c>
      <c r="AK55" s="48">
        <v>1355.67</v>
      </c>
      <c r="AL55" s="48">
        <v>1886.05</v>
      </c>
      <c r="AM55" s="48">
        <v>2946.82</v>
      </c>
      <c r="AN55" s="48">
        <v>1885.97</v>
      </c>
      <c r="AO55" s="48">
        <v>1355.56</v>
      </c>
      <c r="AP55" s="48">
        <v>825.28</v>
      </c>
      <c r="AQ55" s="48">
        <v>825.28</v>
      </c>
      <c r="AR55" s="48">
        <v>825.28</v>
      </c>
      <c r="AS55" s="48">
        <v>825.28</v>
      </c>
      <c r="AT55" s="48">
        <v>825.28</v>
      </c>
      <c r="AU55" s="48">
        <v>825.28</v>
      </c>
      <c r="AV55" s="48">
        <v>825.28</v>
      </c>
      <c r="AW55" s="48">
        <v>825.28</v>
      </c>
      <c r="AX55" s="48">
        <v>825.28</v>
      </c>
      <c r="AY55" s="48">
        <v>825.28</v>
      </c>
      <c r="AZ55" s="48">
        <v>825.28</v>
      </c>
      <c r="BA55" s="48">
        <v>825.28</v>
      </c>
      <c r="BB55" s="48">
        <v>825.28</v>
      </c>
      <c r="BC55" s="48">
        <v>825.28</v>
      </c>
      <c r="BD55" s="48">
        <v>825.28</v>
      </c>
      <c r="BE55" s="48">
        <v>825.28</v>
      </c>
      <c r="BF55" s="48">
        <v>825.28</v>
      </c>
      <c r="BG55"/>
      <c r="BH55"/>
      <c r="BI55"/>
      <c r="BJ55"/>
      <c r="BK55"/>
      <c r="BL55"/>
      <c r="BM55"/>
      <c r="BN55"/>
      <c r="BO55"/>
      <c r="BP55"/>
      <c r="BQ55"/>
      <c r="BR55"/>
      <c r="BS55"/>
      <c r="BT55"/>
      <c r="BU55"/>
      <c r="BV55"/>
      <c r="BW55"/>
      <c r="BX55"/>
      <c r="BY55"/>
      <c r="BZ55"/>
      <c r="CA55"/>
      <c r="CB55"/>
      <c r="CC55"/>
      <c r="CD55"/>
      <c r="CE55"/>
      <c r="CF55"/>
      <c r="CG55"/>
    </row>
    <row r="56" spans="1:85" s="4" customFormat="1">
      <c r="A56" s="27" t="str">
        <f t="shared" si="15"/>
        <v>C&amp;I</v>
      </c>
      <c r="B56" s="27" t="s">
        <v>9</v>
      </c>
      <c r="C56" s="27" t="str">
        <f t="shared" si="16"/>
        <v>Third Party Contracts</v>
      </c>
      <c r="D56" s="38">
        <f t="shared" si="19"/>
        <v>8636.7543147097695</v>
      </c>
      <c r="E56" s="39">
        <f t="shared" si="17"/>
        <v>834486.16545163456</v>
      </c>
      <c r="F56" s="40">
        <f t="shared" si="18"/>
        <v>96.620343134037228</v>
      </c>
      <c r="H56" s="8"/>
      <c r="K56" s="28" t="s">
        <v>74</v>
      </c>
      <c r="L56" s="28" t="s">
        <v>81</v>
      </c>
      <c r="M56" s="30">
        <v>0</v>
      </c>
      <c r="N56" s="30">
        <v>5.6639208034450759</v>
      </c>
      <c r="O56" s="30">
        <v>9.1939832254584726</v>
      </c>
      <c r="P56" s="30">
        <v>11.712145860457714</v>
      </c>
      <c r="Q56" s="30">
        <v>11.92905080744549</v>
      </c>
      <c r="R56" s="30">
        <v>12.149972760077516</v>
      </c>
      <c r="S56" s="30">
        <v>12.374986111928349</v>
      </c>
      <c r="T56" s="30">
        <v>12.60416663431619</v>
      </c>
      <c r="U56" s="30">
        <v>12.837591501818185</v>
      </c>
      <c r="V56" s="30">
        <v>13.075339318258353</v>
      </c>
      <c r="W56" s="30">
        <v>13.317490143176707</v>
      </c>
      <c r="X56" s="30">
        <v>13.564125518788662</v>
      </c>
      <c r="Y56" s="30">
        <v>13.815328497443618</v>
      </c>
      <c r="Z56" s="30">
        <v>14.071183669592202</v>
      </c>
      <c r="AA56" s="30">
        <v>14.331777192271302</v>
      </c>
      <c r="AB56" s="30">
        <v>14.597196818116764</v>
      </c>
      <c r="AC56" s="30">
        <v>14.867531924913322</v>
      </c>
      <c r="AD56" s="30">
        <v>15.142873545691804</v>
      </c>
      <c r="AE56" s="30">
        <v>15.423314399383703</v>
      </c>
      <c r="AF56" s="30">
        <v>15.708948922043529</v>
      </c>
      <c r="AG56" s="30">
        <v>15.999873298649295</v>
      </c>
      <c r="AH56" s="30">
        <v>16.296185495492018</v>
      </c>
      <c r="AI56" s="30">
        <v>16.597985293164999</v>
      </c>
      <c r="AJ56" s="48">
        <v>0</v>
      </c>
      <c r="AK56" s="48">
        <v>108609.74</v>
      </c>
      <c r="AL56" s="48">
        <v>108919.38</v>
      </c>
      <c r="AM56" s="48">
        <v>109133.17</v>
      </c>
      <c r="AN56" s="48">
        <v>109142.86</v>
      </c>
      <c r="AO56" s="48">
        <v>109152.72</v>
      </c>
      <c r="AP56" s="48">
        <v>109162.77</v>
      </c>
      <c r="AQ56" s="48">
        <v>109173.01</v>
      </c>
      <c r="AR56" s="48">
        <v>109183.43</v>
      </c>
      <c r="AS56" s="48">
        <v>109194.05</v>
      </c>
      <c r="AT56" s="48">
        <v>109204.87</v>
      </c>
      <c r="AU56" s="48">
        <v>109215.89</v>
      </c>
      <c r="AV56" s="48">
        <v>109227.11</v>
      </c>
      <c r="AW56" s="48">
        <v>109238.53</v>
      </c>
      <c r="AX56" s="48">
        <v>109250.17</v>
      </c>
      <c r="AY56" s="48">
        <v>109262.03</v>
      </c>
      <c r="AZ56" s="48">
        <v>109274.11</v>
      </c>
      <c r="BA56" s="48">
        <v>109286.41</v>
      </c>
      <c r="BB56" s="48">
        <v>109298.93</v>
      </c>
      <c r="BC56" s="48">
        <v>109311.69</v>
      </c>
      <c r="BD56" s="48">
        <v>109324.69</v>
      </c>
      <c r="BE56" s="48">
        <v>109337.93</v>
      </c>
      <c r="BF56" s="48">
        <v>109351.41</v>
      </c>
      <c r="BG56"/>
      <c r="BH56"/>
      <c r="BI56"/>
      <c r="BJ56"/>
      <c r="BK56"/>
      <c r="BL56"/>
      <c r="BM56"/>
      <c r="BN56"/>
      <c r="BO56"/>
      <c r="BP56"/>
      <c r="BQ56"/>
      <c r="BR56"/>
      <c r="BS56"/>
      <c r="BT56"/>
      <c r="BU56"/>
      <c r="BV56"/>
      <c r="BW56"/>
      <c r="BX56"/>
      <c r="BY56"/>
      <c r="BZ56"/>
      <c r="CA56"/>
      <c r="CB56"/>
      <c r="CC56"/>
      <c r="CD56"/>
      <c r="CE56"/>
      <c r="CF56"/>
      <c r="CG56"/>
    </row>
    <row r="57" spans="1:85" s="4" customFormat="1">
      <c r="A57" s="27" t="str">
        <f t="shared" si="15"/>
        <v>C&amp;I</v>
      </c>
      <c r="B57" s="27" t="s">
        <v>9</v>
      </c>
      <c r="C57" s="27">
        <f t="shared" si="16"/>
        <v>0</v>
      </c>
      <c r="D57" s="38" t="str">
        <f t="shared" si="19"/>
        <v/>
      </c>
      <c r="E57" s="39">
        <f t="shared" si="17"/>
        <v>0</v>
      </c>
      <c r="F57" s="40">
        <f t="shared" si="18"/>
        <v>0</v>
      </c>
      <c r="H57" s="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s="4" customFormat="1">
      <c r="A58" s="27" t="str">
        <f t="shared" si="15"/>
        <v>C&amp;I</v>
      </c>
      <c r="B58" s="27" t="s">
        <v>9</v>
      </c>
      <c r="C58" s="27">
        <f t="shared" si="16"/>
        <v>0</v>
      </c>
      <c r="D58" s="38" t="str">
        <f t="shared" si="19"/>
        <v/>
      </c>
      <c r="E58" s="39">
        <f t="shared" si="17"/>
        <v>0</v>
      </c>
      <c r="F58" s="40">
        <f t="shared" si="18"/>
        <v>0</v>
      </c>
      <c r="H58" s="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s="4" customFormat="1">
      <c r="A59" s="27" t="str">
        <f t="shared" si="15"/>
        <v>C&amp;I</v>
      </c>
      <c r="B59" s="27" t="s">
        <v>9</v>
      </c>
      <c r="C59" s="27">
        <f t="shared" si="16"/>
        <v>0</v>
      </c>
      <c r="D59" s="38" t="str">
        <f t="shared" si="19"/>
        <v/>
      </c>
      <c r="E59" s="39">
        <f t="shared" si="17"/>
        <v>0</v>
      </c>
      <c r="F59" s="40">
        <f t="shared" si="18"/>
        <v>0</v>
      </c>
      <c r="H59" s="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s="4" customFormat="1">
      <c r="A60" s="27" t="str">
        <f t="shared" si="15"/>
        <v>C&amp;I</v>
      </c>
      <c r="B60" s="27" t="s">
        <v>9</v>
      </c>
      <c r="C60" s="27">
        <f t="shared" si="16"/>
        <v>0</v>
      </c>
      <c r="D60" s="38" t="str">
        <f t="shared" si="19"/>
        <v/>
      </c>
      <c r="E60" s="39">
        <f t="shared" si="17"/>
        <v>0</v>
      </c>
      <c r="F60" s="40">
        <f t="shared" si="18"/>
        <v>0</v>
      </c>
      <c r="H60" s="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s="4" customFormat="1">
      <c r="A61"/>
      <c r="B61"/>
      <c r="C61"/>
      <c r="D61"/>
      <c r="E61"/>
      <c r="F61"/>
      <c r="H61" s="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s="4" customFormat="1">
      <c r="A62"/>
      <c r="B62"/>
      <c r="C62"/>
      <c r="D62"/>
      <c r="E62"/>
      <c r="F62"/>
      <c r="H62" s="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sheetData>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EB21-339F-4D47-883A-6F8F0814A813}">
  <sheetPr>
    <tabColor theme="9"/>
  </sheetPr>
  <dimension ref="A1:CG62"/>
  <sheetViews>
    <sheetView showGridLines="0" zoomScaleNormal="100" workbookViewId="0"/>
  </sheetViews>
  <sheetFormatPr defaultColWidth="9.140625" defaultRowHeight="15"/>
  <cols>
    <col min="1" max="2" width="6.140625" customWidth="1"/>
    <col min="3" max="3" width="4.140625" customWidth="1"/>
    <col min="4" max="4" width="38.42578125" customWidth="1"/>
    <col min="5" max="6" width="19.5703125" customWidth="1"/>
    <col min="7" max="7" width="16.42578125" customWidth="1"/>
    <col min="8" max="8" width="15.140625" customWidth="1"/>
    <col min="9" max="11" width="15.85546875" customWidth="1"/>
    <col min="12" max="12" width="33.140625" bestFit="1" customWidth="1"/>
    <col min="13" max="15" width="12.140625" customWidth="1"/>
    <col min="16" max="16" width="23" customWidth="1"/>
    <col min="17" max="19" width="9.85546875" customWidth="1"/>
    <col min="20" max="21" width="5.85546875" customWidth="1"/>
    <col min="22" max="22" width="25.140625" customWidth="1"/>
    <col min="23" max="23" width="11.42578125" customWidth="1"/>
    <col min="24" max="25" width="13.42578125" customWidth="1"/>
    <col min="26" max="27" width="5.85546875" customWidth="1"/>
    <col min="28" max="28" width="16.5703125" customWidth="1"/>
    <col min="29" max="29" width="5.42578125" customWidth="1"/>
    <col min="30" max="30" width="14.85546875" customWidth="1"/>
    <col min="31" max="32" width="13.42578125" customWidth="1"/>
    <col min="33" max="33" width="12.140625" bestFit="1" customWidth="1"/>
    <col min="34" max="35" width="13.5703125" customWidth="1"/>
    <col min="36" max="37" width="12.140625" bestFit="1" customWidth="1"/>
    <col min="38" max="39" width="13.5703125" customWidth="1"/>
    <col min="40" max="42" width="12.140625" bestFit="1" customWidth="1"/>
    <col min="43" max="43" width="11.85546875" bestFit="1" customWidth="1"/>
    <col min="44" max="45" width="12.140625" bestFit="1" customWidth="1"/>
    <col min="46" max="46" width="5.140625" customWidth="1"/>
    <col min="47" max="47" width="12.140625" bestFit="1" customWidth="1"/>
    <col min="48" max="49" width="13.140625" customWidth="1"/>
    <col min="50" max="51" width="14.42578125" customWidth="1"/>
    <col min="52" max="52" width="9.140625" customWidth="1"/>
    <col min="53" max="55" width="15.85546875" customWidth="1"/>
    <col min="56" max="71" width="9.140625" bestFit="1" customWidth="1"/>
  </cols>
  <sheetData>
    <row r="1" spans="1:27" s="4" customFormat="1">
      <c r="A1" s="28"/>
      <c r="B1" s="21"/>
      <c r="C1" s="28"/>
      <c r="D1" s="41" t="s">
        <v>94</v>
      </c>
      <c r="E1" s="31" t="str">
        <f>E14</f>
        <v>Levelized $ / Winter Therms-year @ Gen 2026-2045</v>
      </c>
      <c r="F1" s="28"/>
      <c r="G1" s="28"/>
      <c r="H1" s="28"/>
      <c r="I1" s="28"/>
      <c r="J1"/>
      <c r="K1"/>
      <c r="L1" s="28"/>
      <c r="M1" s="28"/>
      <c r="N1" s="28"/>
      <c r="O1" s="28"/>
      <c r="P1" s="28"/>
      <c r="Q1" s="28"/>
      <c r="R1" s="28"/>
      <c r="S1" s="28"/>
      <c r="T1" s="28"/>
      <c r="U1" s="28"/>
      <c r="V1" s="28"/>
      <c r="W1" s="28"/>
      <c r="X1" s="28"/>
      <c r="Y1" s="28"/>
    </row>
    <row r="2" spans="1:27" s="4" customFormat="1" ht="66">
      <c r="B2" s="8" t="s">
        <v>95</v>
      </c>
      <c r="C2" s="37" t="s">
        <v>96</v>
      </c>
      <c r="D2" s="53" t="s">
        <v>17</v>
      </c>
      <c r="E2" s="54" t="str">
        <f>D44</f>
        <v>Levelized $ / Winter Therms-year @ Gen 2026-2045</v>
      </c>
      <c r="F2" s="54" t="s">
        <v>105</v>
      </c>
      <c r="G2" s="28"/>
      <c r="H2" s="28"/>
      <c r="I2" s="28"/>
      <c r="J2"/>
      <c r="K2"/>
      <c r="L2" s="28"/>
      <c r="M2" s="28"/>
      <c r="N2" s="28"/>
      <c r="O2" s="28"/>
      <c r="P2" s="28"/>
      <c r="Q2" s="28"/>
      <c r="R2" s="28"/>
      <c r="S2" s="28"/>
      <c r="T2" s="28"/>
      <c r="U2" s="28"/>
      <c r="V2" s="28"/>
      <c r="W2" s="28"/>
      <c r="X2" s="28"/>
      <c r="Y2" s="28"/>
    </row>
    <row r="3" spans="1:27" s="4" customFormat="1" ht="16.5">
      <c r="B3" s="28">
        <f t="shared" ref="B3:B10" si="0">IFERROR(RANK(E3,$E$3:$E$10,1),"")</f>
        <v>4</v>
      </c>
      <c r="C3" s="90" t="str">
        <f>D3</f>
        <v>Behavioral</v>
      </c>
      <c r="D3" s="63" t="str">
        <f>'Potential by Option'!B6</f>
        <v>Behavioral</v>
      </c>
      <c r="E3" s="65">
        <f>IFERROR(SUMIFS($E$45:$E$160,$L$45:$L$160,$C3)/SUMIFS($F$45:$F$160,$L$45:$L$160,$C3),"")</f>
        <v>918.14673761645315</v>
      </c>
      <c r="F3" s="85">
        <f>IFERROR(SUMIFS($F$45:$F$160,$L$45:$L$160,$C3),"")/1000</f>
        <v>3.940163619753859</v>
      </c>
      <c r="G3" s="28"/>
      <c r="H3" s="28"/>
      <c r="I3" s="28"/>
      <c r="J3"/>
      <c r="K3"/>
      <c r="L3" s="28"/>
      <c r="M3" s="28"/>
      <c r="N3" s="28"/>
      <c r="O3" s="28"/>
      <c r="P3" s="28"/>
      <c r="Q3" s="28"/>
      <c r="R3" s="28"/>
      <c r="S3" s="28"/>
      <c r="T3" s="28"/>
      <c r="U3" s="28"/>
      <c r="V3" s="28"/>
      <c r="W3" s="28"/>
      <c r="X3" s="28"/>
      <c r="Y3" s="28"/>
    </row>
    <row r="4" spans="1:27" s="4" customFormat="1" ht="16.5">
      <c r="B4" s="28">
        <f t="shared" si="0"/>
        <v>2</v>
      </c>
      <c r="C4" s="21" t="str">
        <f t="shared" ref="C4:C8" si="1">D4</f>
        <v>DLC Smart Thermostats - BYOT</v>
      </c>
      <c r="D4" s="61" t="str">
        <f>'Potential by Option'!B7</f>
        <v>DLC Smart Thermostats - BYOT</v>
      </c>
      <c r="E4" s="65">
        <f>IFERROR(SUMIFS($E$45:$E$160,$L$45:$L$160,$C4)/SUMIFS($F$45:$F$160,$L$45:$L$160,$C4),"")</f>
        <v>380.93189262749178</v>
      </c>
      <c r="F4" s="85">
        <f t="shared" ref="F4:F8" si="2">IFERROR(SUMIFS($F$45:$F$160,$L$45:$L$160,$C4),"")/1000</f>
        <v>22.046790194246693</v>
      </c>
      <c r="G4" s="28"/>
      <c r="H4" s="28"/>
      <c r="I4" s="28"/>
      <c r="J4"/>
      <c r="K4"/>
      <c r="L4" s="28"/>
      <c r="M4" s="28"/>
      <c r="N4" s="28"/>
      <c r="O4" s="28"/>
      <c r="P4" s="28"/>
      <c r="Q4" s="28"/>
      <c r="R4" s="28"/>
      <c r="S4" s="28"/>
      <c r="T4" s="28"/>
      <c r="U4" s="28"/>
      <c r="V4" s="28"/>
      <c r="W4" s="28"/>
      <c r="X4" s="28"/>
      <c r="Y4" s="28"/>
      <c r="Z4" s="28"/>
    </row>
    <row r="5" spans="1:27" s="4" customFormat="1" ht="16.5">
      <c r="B5" s="28">
        <f t="shared" si="0"/>
        <v>3</v>
      </c>
      <c r="C5" s="21" t="str">
        <f t="shared" si="1"/>
        <v>Time-of-Use</v>
      </c>
      <c r="D5" s="63" t="str">
        <f>'Potential by Option'!B8</f>
        <v>Time-of-Use</v>
      </c>
      <c r="E5" s="65">
        <f>IFERROR(SUMIFS($E$45:$E$160,$L$45:$L$160,$C5)/SUMIFS($F$45:$F$160,$L$45:$L$160,$C5),"")</f>
        <v>869.63461803990879</v>
      </c>
      <c r="F5" s="85">
        <f t="shared" si="2"/>
        <v>2.9281082057287149</v>
      </c>
      <c r="G5" s="28"/>
      <c r="H5" s="28"/>
      <c r="I5" s="28"/>
      <c r="J5"/>
      <c r="K5"/>
      <c r="L5" s="28"/>
      <c r="M5" s="28"/>
      <c r="N5" s="28"/>
      <c r="O5" s="28"/>
      <c r="P5" s="28"/>
      <c r="Q5" s="28"/>
      <c r="R5" s="28"/>
      <c r="S5" s="28"/>
      <c r="T5" s="28"/>
      <c r="U5" s="28"/>
      <c r="V5" s="28"/>
      <c r="W5" s="28"/>
      <c r="X5" s="28"/>
      <c r="Y5" s="28"/>
      <c r="Z5" s="28"/>
    </row>
    <row r="6" spans="1:27" s="4" customFormat="1" ht="16.5">
      <c r="B6" s="28">
        <f t="shared" si="0"/>
        <v>1</v>
      </c>
      <c r="C6" s="21" t="str">
        <f t="shared" si="1"/>
        <v>Variable Peak Pricing</v>
      </c>
      <c r="D6" s="61" t="str">
        <f>'Potential by Option'!B9</f>
        <v>Variable Peak Pricing</v>
      </c>
      <c r="E6" s="65">
        <f t="shared" ref="E6:E8" si="3">IFERROR(SUMIFS($E$45:$E$160,$L$45:$L$160,$C6)/SUMIFS($F$45:$F$160,$L$45:$L$160,$C6),"")</f>
        <v>206.88671988908195</v>
      </c>
      <c r="F6" s="85">
        <f t="shared" si="2"/>
        <v>15.03506654473467</v>
      </c>
      <c r="G6" s="28"/>
      <c r="H6" s="28"/>
      <c r="I6" s="28"/>
      <c r="J6"/>
      <c r="K6"/>
      <c r="L6" s="28"/>
      <c r="M6" s="28"/>
      <c r="N6" s="28"/>
      <c r="O6" s="28"/>
      <c r="P6" s="28"/>
      <c r="Q6" s="28"/>
      <c r="R6" s="28"/>
      <c r="S6" s="28"/>
      <c r="T6" s="28"/>
      <c r="U6" s="28"/>
      <c r="V6" s="28"/>
      <c r="W6" s="28"/>
      <c r="X6" s="28"/>
      <c r="Y6" s="28"/>
      <c r="Z6" s="28"/>
    </row>
    <row r="7" spans="1:27" s="4" customFormat="1" ht="16.5">
      <c r="B7" s="28">
        <f t="shared" si="0"/>
        <v>5</v>
      </c>
      <c r="C7" s="21" t="str">
        <f t="shared" si="1"/>
        <v>Third Party Contracts</v>
      </c>
      <c r="D7" s="63" t="str">
        <f>'Potential by Option'!B10</f>
        <v>Third Party Contracts</v>
      </c>
      <c r="E7" s="65">
        <f t="shared" si="3"/>
        <v>8032.3220530099761</v>
      </c>
      <c r="F7" s="85">
        <f t="shared" si="2"/>
        <v>0.16647454405184522</v>
      </c>
      <c r="G7" s="28"/>
      <c r="H7" s="28"/>
      <c r="I7" s="28"/>
      <c r="J7"/>
      <c r="K7"/>
      <c r="L7" s="28"/>
      <c r="M7" s="28"/>
      <c r="N7" s="28"/>
      <c r="O7" s="28"/>
      <c r="P7" s="28"/>
      <c r="Q7" s="28"/>
      <c r="R7" s="28"/>
      <c r="S7" s="28"/>
      <c r="T7" s="28"/>
      <c r="U7" s="28"/>
      <c r="V7" s="28"/>
      <c r="W7" s="28"/>
      <c r="X7" s="28"/>
      <c r="Y7" s="28"/>
      <c r="Z7" s="28"/>
    </row>
    <row r="8" spans="1:27" s="4" customFormat="1" ht="16.5">
      <c r="B8" s="28" t="str">
        <f t="shared" si="0"/>
        <v/>
      </c>
      <c r="C8" s="21">
        <f t="shared" si="1"/>
        <v>0</v>
      </c>
      <c r="D8" s="61">
        <f>'Potential by Option'!B11</f>
        <v>0</v>
      </c>
      <c r="E8" s="65" t="str">
        <f t="shared" si="3"/>
        <v/>
      </c>
      <c r="F8" s="85">
        <f t="shared" si="2"/>
        <v>0</v>
      </c>
      <c r="G8" s="28"/>
      <c r="H8" s="28"/>
      <c r="I8" s="28"/>
      <c r="J8"/>
      <c r="K8"/>
      <c r="L8" s="28"/>
      <c r="M8" s="28"/>
      <c r="N8" s="28"/>
      <c r="O8" s="28"/>
      <c r="P8" s="28"/>
      <c r="Q8" s="28"/>
      <c r="R8" s="28"/>
      <c r="S8" s="28"/>
      <c r="T8" s="28"/>
      <c r="U8" s="28"/>
      <c r="V8" s="28"/>
      <c r="W8" s="28"/>
      <c r="X8" s="28"/>
      <c r="Y8" s="28"/>
      <c r="Z8" s="28"/>
    </row>
    <row r="9" spans="1:27" s="4" customFormat="1" ht="16.5">
      <c r="B9" s="28" t="str">
        <f t="shared" si="0"/>
        <v/>
      </c>
      <c r="C9" s="21"/>
      <c r="D9" s="63"/>
      <c r="E9" s="65"/>
      <c r="F9" s="85"/>
      <c r="G9" s="28"/>
      <c r="H9" s="28"/>
      <c r="I9" s="28"/>
      <c r="J9"/>
      <c r="K9"/>
      <c r="L9" s="28"/>
      <c r="M9" s="28"/>
      <c r="N9" s="28"/>
      <c r="O9" s="28"/>
      <c r="P9" s="28"/>
      <c r="Q9" s="28"/>
      <c r="R9" s="28"/>
      <c r="S9" s="28"/>
      <c r="T9" s="28"/>
      <c r="U9" s="28"/>
      <c r="V9" s="28"/>
      <c r="W9" s="28"/>
      <c r="X9" s="28"/>
      <c r="Y9" s="28"/>
      <c r="Z9" s="28"/>
    </row>
    <row r="10" spans="1:27" s="4" customFormat="1">
      <c r="B10" s="28" t="str">
        <f t="shared" si="0"/>
        <v/>
      </c>
      <c r="C10" s="21"/>
      <c r="D10" s="21"/>
      <c r="E10" s="21"/>
      <c r="F10" s="21"/>
      <c r="G10" s="21"/>
      <c r="H10" s="28"/>
      <c r="I10" s="28"/>
      <c r="J10"/>
      <c r="K10"/>
      <c r="L10" s="28"/>
      <c r="M10" s="28"/>
      <c r="N10" s="28"/>
      <c r="O10" s="28"/>
      <c r="P10" s="28"/>
      <c r="Q10" s="28"/>
      <c r="R10" s="28"/>
      <c r="S10" s="28"/>
      <c r="T10" s="28"/>
      <c r="U10" s="28"/>
      <c r="V10" s="28"/>
      <c r="W10" s="28"/>
      <c r="X10" s="28"/>
      <c r="Y10" s="28"/>
      <c r="Z10" s="28"/>
    </row>
    <row r="11" spans="1:27" s="4" customFormat="1">
      <c r="A11" s="28"/>
      <c r="B11" s="21"/>
      <c r="C11" s="21"/>
      <c r="D11" s="21"/>
      <c r="E11" s="21"/>
      <c r="F11" s="21"/>
      <c r="G11" s="21"/>
      <c r="H11" s="21"/>
      <c r="I11" s="21"/>
      <c r="J11"/>
      <c r="K11"/>
      <c r="L11" s="28"/>
      <c r="M11" s="28"/>
      <c r="N11" s="28"/>
      <c r="O11" s="28"/>
      <c r="P11" s="28"/>
      <c r="Q11" s="28"/>
      <c r="R11" s="28"/>
      <c r="S11" s="28"/>
      <c r="T11" s="28"/>
      <c r="U11" s="28"/>
      <c r="V11" s="28"/>
      <c r="W11" s="28"/>
      <c r="X11" s="28"/>
      <c r="Y11" s="28"/>
      <c r="Z11" s="28"/>
    </row>
    <row r="12" spans="1:27" s="4" customFormat="1">
      <c r="A12" s="28"/>
      <c r="B12" s="21"/>
      <c r="C12" s="21"/>
      <c r="D12" s="21"/>
      <c r="E12" s="21"/>
      <c r="F12" s="21"/>
      <c r="G12" s="21"/>
      <c r="H12" s="21"/>
      <c r="I12" s="21"/>
      <c r="J12"/>
      <c r="K12"/>
      <c r="L12" s="28"/>
      <c r="M12" s="28"/>
      <c r="N12" s="28"/>
      <c r="O12" s="28"/>
      <c r="P12" s="28"/>
      <c r="Q12" s="28"/>
      <c r="R12" s="28"/>
      <c r="S12" s="28"/>
      <c r="T12" s="28"/>
      <c r="U12" s="28"/>
      <c r="V12" s="28"/>
      <c r="W12" s="28"/>
      <c r="X12" s="28"/>
      <c r="Y12" s="28"/>
      <c r="Z12" s="28"/>
    </row>
    <row r="13" spans="1:27" s="4" customFormat="1">
      <c r="A13" s="28"/>
      <c r="B13" s="28"/>
      <c r="C13" s="21"/>
      <c r="D13" s="21"/>
      <c r="E13" s="21"/>
      <c r="F13" s="21"/>
      <c r="G13" s="21"/>
      <c r="H13" s="21"/>
      <c r="I13" s="21"/>
      <c r="J13"/>
      <c r="K13"/>
      <c r="L13" s="28"/>
      <c r="M13" s="28"/>
      <c r="N13" s="28"/>
      <c r="O13" s="28"/>
      <c r="P13" s="28"/>
      <c r="Q13" s="28"/>
      <c r="R13" s="28"/>
      <c r="S13" s="28"/>
      <c r="T13" s="28"/>
      <c r="U13" s="28"/>
      <c r="V13" s="28"/>
      <c r="W13" s="28"/>
      <c r="X13" s="28"/>
      <c r="Y13" s="28"/>
      <c r="Z13" s="28"/>
    </row>
    <row r="14" spans="1:27" s="4" customFormat="1">
      <c r="A14" s="28"/>
      <c r="B14" s="21"/>
      <c r="C14" s="28"/>
      <c r="D14" s="41" t="s">
        <v>72</v>
      </c>
      <c r="E14" s="31" t="str">
        <f>D44</f>
        <v>Levelized $ / Winter Therms-year @ Gen 2026-2045</v>
      </c>
      <c r="F14" s="28"/>
      <c r="G14" s="28"/>
      <c r="H14" s="28"/>
      <c r="I14" s="28"/>
      <c r="J14"/>
      <c r="K14"/>
      <c r="L14" s="28"/>
      <c r="M14" s="28"/>
      <c r="N14" s="28"/>
      <c r="O14" s="28"/>
      <c r="P14" s="28"/>
      <c r="Q14" s="28"/>
      <c r="R14" s="28"/>
      <c r="S14" s="28"/>
      <c r="T14" s="28"/>
      <c r="U14" s="28"/>
      <c r="V14" s="28"/>
      <c r="W14" s="28"/>
      <c r="X14" s="28"/>
      <c r="Y14" s="28"/>
      <c r="Z14" s="28"/>
      <c r="AA14" s="28"/>
    </row>
    <row r="15" spans="1:27" s="4" customFormat="1" ht="66">
      <c r="A15" s="28"/>
      <c r="B15" s="37" t="s">
        <v>96</v>
      </c>
      <c r="C15" s="28"/>
      <c r="D15" s="53" t="s">
        <v>17</v>
      </c>
      <c r="E15" s="54" t="str">
        <f>E2</f>
        <v>Levelized $ / Winter Therms-year @ Gen 2026-2045</v>
      </c>
      <c r="F15" s="54" t="str">
        <f>F2</f>
        <v xml:space="preserve"> System Winter Potential MTherms in Year 2046</v>
      </c>
      <c r="J15"/>
      <c r="K15"/>
      <c r="L15" s="28"/>
      <c r="M15" s="28"/>
      <c r="N15" s="28"/>
      <c r="O15" s="28"/>
      <c r="P15" s="28"/>
      <c r="Q15" s="28"/>
      <c r="R15" s="28"/>
      <c r="S15" s="28"/>
      <c r="T15" s="28"/>
      <c r="U15" s="28"/>
      <c r="V15" s="28"/>
      <c r="W15" s="28"/>
      <c r="X15" s="28"/>
      <c r="Y15" s="28"/>
    </row>
    <row r="16" spans="1:27" s="4" customFormat="1" ht="16.5">
      <c r="A16" s="28"/>
      <c r="B16" s="21" t="str">
        <f>$D$14</f>
        <v>Residential</v>
      </c>
      <c r="C16" s="90" t="str">
        <f>D16</f>
        <v>Behavioral</v>
      </c>
      <c r="D16" s="63" t="str">
        <f t="shared" ref="D16:D21" si="4">D3</f>
        <v>Behavioral</v>
      </c>
      <c r="E16" s="65">
        <f>IFERROR(SUMIFS($E$45:$E$160,$L$45:$L$160,$C16,$A$45:$A$160,$B16)/SUMIFS($F$45:$F$160,$L$45:$L$160,$C16,$A$45:$A$160,$B16),"")</f>
        <v>1015.0545395212819</v>
      </c>
      <c r="F16" s="85">
        <f>IFERROR(SUMIFS($F$45:$F$160,$L$45:$L$160,$C16,$A$45:$A$160,$B16),"")/1000</f>
        <v>2.5738194009694877</v>
      </c>
      <c r="J16"/>
      <c r="K16"/>
      <c r="L16" s="28"/>
      <c r="M16" s="28"/>
      <c r="N16" s="28"/>
      <c r="O16" s="28"/>
      <c r="P16" s="28"/>
      <c r="Q16" s="28"/>
      <c r="R16" s="28"/>
      <c r="S16" s="28"/>
      <c r="T16" s="28"/>
      <c r="U16" s="28"/>
      <c r="V16" s="28"/>
      <c r="W16" s="28"/>
      <c r="X16" s="28"/>
      <c r="Y16" s="28"/>
      <c r="Z16" s="28"/>
    </row>
    <row r="17" spans="1:26" s="4" customFormat="1" ht="16.5">
      <c r="A17" s="28"/>
      <c r="B17" s="21" t="str">
        <f t="shared" ref="B17:B21" si="5">$D$14</f>
        <v>Residential</v>
      </c>
      <c r="C17" s="21" t="str">
        <f t="shared" ref="C17:C21" si="6">D17</f>
        <v>DLC Smart Thermostats - BYOT</v>
      </c>
      <c r="D17" s="61" t="str">
        <f t="shared" si="4"/>
        <v>DLC Smart Thermostats - BYOT</v>
      </c>
      <c r="E17" s="65">
        <f t="shared" ref="E17:E21" si="7">IFERROR(SUMIFS($E$45:$E$160,$L$45:$L$160,$C17,$A$45:$A$160,$B17)/SUMIFS($F$45:$F$160,$L$45:$L$160,$C17,$A$45:$A$160,$B17),"")</f>
        <v>500.79710365775981</v>
      </c>
      <c r="F17" s="85">
        <f t="shared" ref="F17:F21" si="8">IFERROR(SUMIFS($F$45:$F$160,$L$45:$L$160,$C17,$A$45:$A$160,$B17),"")/1000</f>
        <v>15.124618681043032</v>
      </c>
      <c r="J17"/>
      <c r="K17"/>
      <c r="L17" s="28"/>
      <c r="M17" s="28"/>
      <c r="N17" s="28"/>
      <c r="O17" s="28"/>
      <c r="P17" s="28"/>
      <c r="Q17" s="28"/>
      <c r="R17" s="28"/>
      <c r="S17" s="28"/>
      <c r="T17" s="28"/>
      <c r="U17" s="28"/>
      <c r="V17" s="28"/>
      <c r="W17" s="28"/>
      <c r="X17" s="28"/>
      <c r="Y17" s="28"/>
      <c r="Z17" s="28"/>
    </row>
    <row r="18" spans="1:26" s="4" customFormat="1" ht="16.5">
      <c r="A18" s="28"/>
      <c r="B18" s="21" t="str">
        <f t="shared" si="5"/>
        <v>Residential</v>
      </c>
      <c r="C18" s="21" t="str">
        <f t="shared" si="6"/>
        <v>Time-of-Use</v>
      </c>
      <c r="D18" s="63" t="str">
        <f t="shared" si="4"/>
        <v>Time-of-Use</v>
      </c>
      <c r="E18" s="65">
        <f t="shared" si="7"/>
        <v>907.40465190170403</v>
      </c>
      <c r="F18" s="85">
        <f t="shared" si="8"/>
        <v>2.3418179343197387</v>
      </c>
      <c r="J18"/>
      <c r="K18"/>
      <c r="L18" s="28"/>
      <c r="M18" s="28"/>
      <c r="N18" s="28"/>
      <c r="O18" s="28"/>
      <c r="P18" s="28"/>
      <c r="Q18" s="28"/>
      <c r="R18" s="28"/>
      <c r="S18" s="28"/>
      <c r="T18" s="28"/>
      <c r="U18" s="28"/>
      <c r="V18" s="28"/>
      <c r="W18" s="28"/>
      <c r="X18" s="28"/>
      <c r="Y18" s="28"/>
      <c r="Z18" s="28"/>
    </row>
    <row r="19" spans="1:26" s="4" customFormat="1" ht="16.5">
      <c r="A19" s="28"/>
      <c r="B19" s="21" t="str">
        <f t="shared" si="5"/>
        <v>Residential</v>
      </c>
      <c r="C19" s="21" t="str">
        <f t="shared" si="6"/>
        <v>Variable Peak Pricing</v>
      </c>
      <c r="D19" s="61" t="str">
        <f t="shared" si="4"/>
        <v>Variable Peak Pricing</v>
      </c>
      <c r="E19" s="65">
        <f t="shared" si="7"/>
        <v>205.24785605681203</v>
      </c>
      <c r="F19" s="85">
        <f t="shared" si="8"/>
        <v>11.851305335626209</v>
      </c>
      <c r="J19"/>
      <c r="K19"/>
      <c r="L19" s="28"/>
      <c r="M19" s="28"/>
      <c r="N19" s="28"/>
      <c r="O19" s="28"/>
      <c r="P19" s="28"/>
      <c r="Q19" s="28"/>
      <c r="R19" s="28"/>
      <c r="S19" s="28"/>
      <c r="T19" s="28"/>
      <c r="U19" s="28"/>
      <c r="V19" s="28"/>
      <c r="W19" s="28"/>
      <c r="X19" s="28"/>
      <c r="Y19" s="28"/>
      <c r="Z19" s="28"/>
    </row>
    <row r="20" spans="1:26" s="4" customFormat="1" ht="16.5">
      <c r="A20" s="28"/>
      <c r="B20" s="21" t="str">
        <f t="shared" si="5"/>
        <v>Residential</v>
      </c>
      <c r="C20" s="21" t="str">
        <f t="shared" si="6"/>
        <v>Third Party Contracts</v>
      </c>
      <c r="D20" s="63" t="str">
        <f t="shared" si="4"/>
        <v>Third Party Contracts</v>
      </c>
      <c r="E20" s="65" t="str">
        <f t="shared" si="7"/>
        <v/>
      </c>
      <c r="F20" s="85">
        <f t="shared" si="8"/>
        <v>0</v>
      </c>
      <c r="J20"/>
      <c r="K20"/>
      <c r="L20" s="28"/>
      <c r="M20" s="28"/>
      <c r="N20" s="28"/>
      <c r="O20" s="28"/>
      <c r="P20" s="28"/>
      <c r="Q20" s="28"/>
      <c r="R20" s="28"/>
      <c r="S20" s="28"/>
      <c r="T20" s="28"/>
      <c r="U20" s="28"/>
      <c r="V20" s="28"/>
      <c r="W20" s="28"/>
      <c r="X20" s="28"/>
      <c r="Y20" s="28"/>
      <c r="Z20" s="28"/>
    </row>
    <row r="21" spans="1:26" s="4" customFormat="1" ht="16.5">
      <c r="A21" s="28"/>
      <c r="B21" s="21" t="str">
        <f t="shared" si="5"/>
        <v>Residential</v>
      </c>
      <c r="C21" s="21">
        <f t="shared" si="6"/>
        <v>0</v>
      </c>
      <c r="D21" s="61">
        <f t="shared" si="4"/>
        <v>0</v>
      </c>
      <c r="E21" s="65" t="str">
        <f t="shared" si="7"/>
        <v/>
      </c>
      <c r="F21" s="85">
        <f t="shared" si="8"/>
        <v>0</v>
      </c>
      <c r="J21"/>
      <c r="K21"/>
      <c r="L21" s="28"/>
      <c r="M21" s="28"/>
      <c r="N21" s="28"/>
      <c r="O21" s="28"/>
      <c r="P21" s="28"/>
      <c r="Q21" s="28"/>
      <c r="R21" s="28"/>
      <c r="S21" s="28"/>
      <c r="T21" s="28"/>
      <c r="U21" s="28"/>
      <c r="V21" s="28"/>
      <c r="W21" s="28"/>
      <c r="X21" s="28"/>
      <c r="Y21" s="28"/>
      <c r="Z21" s="28"/>
    </row>
    <row r="22" spans="1:26" s="4" customFormat="1" ht="16.5">
      <c r="A22" s="28"/>
      <c r="B22" s="21"/>
      <c r="C22" s="21"/>
      <c r="D22" s="63"/>
      <c r="E22" s="65"/>
      <c r="F22" s="85"/>
      <c r="J22"/>
      <c r="K22"/>
      <c r="L22" s="28"/>
      <c r="M22" s="28"/>
      <c r="N22" s="28"/>
      <c r="O22" s="28"/>
      <c r="P22" s="28"/>
      <c r="Q22" s="28"/>
      <c r="R22" s="28"/>
      <c r="S22" s="28"/>
      <c r="T22" s="28"/>
      <c r="U22" s="28"/>
      <c r="V22" s="28"/>
      <c r="W22" s="28"/>
      <c r="X22" s="28"/>
      <c r="Y22" s="28"/>
      <c r="Z22" s="28"/>
    </row>
    <row r="23" spans="1:26" s="4" customFormat="1">
      <c r="A23" s="28"/>
      <c r="B23" s="21"/>
      <c r="C23" s="21"/>
      <c r="D23" s="21"/>
      <c r="E23" s="21"/>
      <c r="F23" s="21"/>
      <c r="J23"/>
      <c r="K23"/>
      <c r="L23" s="28"/>
      <c r="M23" s="28"/>
      <c r="N23" s="28"/>
      <c r="O23" s="28"/>
      <c r="P23" s="28"/>
      <c r="Q23" s="28"/>
      <c r="R23" s="28"/>
      <c r="S23" s="28"/>
      <c r="T23" s="28"/>
      <c r="U23" s="28"/>
      <c r="V23" s="28"/>
      <c r="W23" s="28"/>
      <c r="X23" s="28"/>
      <c r="Y23" s="28"/>
      <c r="Z23" s="28"/>
    </row>
    <row r="24" spans="1:26" s="4" customFormat="1">
      <c r="A24" s="28"/>
      <c r="B24" s="21"/>
      <c r="C24" s="21"/>
      <c r="D24" s="21"/>
      <c r="E24" s="21"/>
      <c r="F24" s="21"/>
      <c r="G24" s="21"/>
      <c r="H24" s="21"/>
      <c r="I24" s="21"/>
      <c r="J24"/>
      <c r="K24"/>
      <c r="L24" s="28"/>
      <c r="M24" s="28"/>
      <c r="N24" s="28"/>
      <c r="O24" s="28"/>
      <c r="P24" s="28"/>
      <c r="Q24" s="28"/>
      <c r="R24" s="28"/>
      <c r="S24" s="28"/>
      <c r="T24" s="28"/>
      <c r="U24" s="28"/>
      <c r="V24" s="28"/>
      <c r="W24" s="28"/>
      <c r="X24" s="28"/>
      <c r="Y24" s="28"/>
      <c r="Z24" s="28"/>
    </row>
    <row r="25" spans="1:26" s="4" customFormat="1">
      <c r="A25" s="28"/>
      <c r="B25" s="21"/>
      <c r="C25" s="21"/>
      <c r="D25" s="21"/>
      <c r="E25" s="21"/>
      <c r="F25" s="21"/>
      <c r="G25" s="21"/>
      <c r="H25" s="21"/>
      <c r="I25" s="21"/>
      <c r="J25"/>
      <c r="K25"/>
      <c r="L25" s="28"/>
      <c r="M25" s="28"/>
      <c r="N25" s="28"/>
      <c r="O25" s="28"/>
      <c r="P25" s="28"/>
      <c r="Q25" s="28"/>
      <c r="R25" s="28"/>
      <c r="S25" s="28"/>
      <c r="T25" s="28"/>
      <c r="U25" s="28"/>
      <c r="V25" s="28"/>
      <c r="W25" s="28"/>
      <c r="X25" s="28"/>
      <c r="Y25" s="28"/>
      <c r="Z25" s="28"/>
    </row>
    <row r="26" spans="1:26" s="4" customFormat="1">
      <c r="A26" s="28"/>
      <c r="B26" s="28"/>
      <c r="C26" s="21"/>
      <c r="D26" s="21"/>
      <c r="E26" s="21"/>
      <c r="F26" s="21"/>
      <c r="G26" s="21"/>
      <c r="H26" s="21"/>
      <c r="I26" s="21"/>
      <c r="J26"/>
      <c r="K26"/>
      <c r="L26" s="28"/>
      <c r="M26" s="28"/>
      <c r="N26" s="28"/>
      <c r="O26" s="28"/>
      <c r="P26" s="28"/>
      <c r="Q26" s="28"/>
      <c r="R26" s="28"/>
      <c r="S26" s="28"/>
      <c r="T26" s="28"/>
      <c r="U26" s="28"/>
      <c r="V26" s="28"/>
      <c r="W26" s="28"/>
      <c r="X26" s="28"/>
      <c r="Y26" s="28"/>
      <c r="Z26" s="28"/>
    </row>
    <row r="27" spans="1:26" s="4" customFormat="1">
      <c r="A27" s="28"/>
      <c r="B27" s="21"/>
      <c r="C27" s="28"/>
      <c r="D27" s="41" t="s">
        <v>98</v>
      </c>
      <c r="E27" s="31" t="str">
        <f>E14</f>
        <v>Levelized $ / Winter Therms-year @ Gen 2026-2045</v>
      </c>
      <c r="F27" s="28"/>
      <c r="G27" s="28"/>
      <c r="H27" s="28"/>
      <c r="I27" s="28"/>
      <c r="J27"/>
      <c r="K27"/>
      <c r="L27" s="28"/>
      <c r="M27" s="28"/>
      <c r="N27" s="28"/>
      <c r="O27" s="28"/>
      <c r="P27" s="28"/>
      <c r="Q27" s="28"/>
      <c r="R27" s="28"/>
      <c r="S27" s="28"/>
      <c r="T27" s="28"/>
      <c r="U27" s="28"/>
      <c r="V27" s="28"/>
      <c r="W27" s="28"/>
      <c r="X27" s="28"/>
      <c r="Y27" s="28"/>
      <c r="Z27" s="28"/>
    </row>
    <row r="28" spans="1:26" s="4" customFormat="1" ht="66">
      <c r="A28" s="28"/>
      <c r="B28" s="37" t="s">
        <v>96</v>
      </c>
      <c r="C28" s="28"/>
      <c r="D28" s="53" t="s">
        <v>17</v>
      </c>
      <c r="E28" s="54" t="str">
        <f>E15</f>
        <v>Levelized $ / Winter Therms-year @ Gen 2026-2045</v>
      </c>
      <c r="F28" s="54" t="str">
        <f>F15</f>
        <v xml:space="preserve"> System Winter Potential MTherms in Year 2046</v>
      </c>
      <c r="G28"/>
      <c r="H28"/>
      <c r="I28"/>
      <c r="J28"/>
      <c r="K28"/>
      <c r="L28" s="28"/>
      <c r="M28" s="28"/>
      <c r="N28" s="28"/>
      <c r="O28" s="28"/>
      <c r="P28" s="28"/>
      <c r="Q28" s="28"/>
      <c r="R28" s="28"/>
      <c r="S28" s="28"/>
      <c r="T28" s="28"/>
      <c r="U28" s="28"/>
      <c r="V28" s="28"/>
      <c r="W28" s="28"/>
      <c r="X28" s="28"/>
      <c r="Y28" s="28"/>
      <c r="Z28" s="28"/>
    </row>
    <row r="29" spans="1:26" s="4" customFormat="1" ht="16.5">
      <c r="A29" s="28"/>
      <c r="B29" s="21" t="str">
        <f>$D$27</f>
        <v>C&amp;I</v>
      </c>
      <c r="C29" s="90" t="str">
        <f>D29</f>
        <v>Behavioral</v>
      </c>
      <c r="D29" s="63" t="str">
        <f>D16</f>
        <v>Behavioral</v>
      </c>
      <c r="E29" s="65">
        <f>IFERROR(SUMIFS($E$45:$E$160,$L$45:$L$160,$C29,$A$45:$A$160,$B29)/SUMIFS($F$45:$F$160,$L$45:$L$160,$C29,$A$45:$A$160,$B29),"")</f>
        <v>735.59890141316725</v>
      </c>
      <c r="F29" s="85">
        <f>IFERROR(SUMIFS($F$45:$F$160,$L$45:$L$160,$C29,$A$45:$A$160,$B29),"")/1000</f>
        <v>1.3663442187843713</v>
      </c>
      <c r="G29"/>
      <c r="H29"/>
      <c r="I29"/>
      <c r="J29"/>
      <c r="K29"/>
      <c r="L29" s="28"/>
      <c r="M29" s="28"/>
      <c r="N29" s="28"/>
      <c r="O29" s="28"/>
      <c r="P29" s="28"/>
      <c r="Q29" s="28"/>
      <c r="R29" s="28"/>
      <c r="S29" s="28"/>
      <c r="T29" s="28"/>
      <c r="U29" s="28"/>
      <c r="V29" s="28"/>
      <c r="W29" s="28"/>
      <c r="X29" s="28"/>
      <c r="Y29" s="28"/>
      <c r="Z29" s="28"/>
    </row>
    <row r="30" spans="1:26" s="4" customFormat="1" ht="16.5">
      <c r="A30" s="28"/>
      <c r="B30" s="21" t="str">
        <f t="shared" ref="B30:B34" si="9">$D$27</f>
        <v>C&amp;I</v>
      </c>
      <c r="C30" s="21" t="str">
        <f t="shared" ref="C30:C34" si="10">D30</f>
        <v>DLC Smart Thermostats - BYOT</v>
      </c>
      <c r="D30" s="61" t="str">
        <f t="shared" ref="D30:D34" si="11">D17</f>
        <v>DLC Smart Thermostats - BYOT</v>
      </c>
      <c r="E30" s="65">
        <f t="shared" ref="E30:E34" si="12">IFERROR(SUMIFS($E$45:$E$160,$L$45:$L$160,$C30,$A$45:$A$160,$B30)/SUMIFS($F$45:$F$160,$L$45:$L$160,$C30,$A$45:$A$160,$B30),"")</f>
        <v>119.03205288825357</v>
      </c>
      <c r="F30" s="85">
        <f t="shared" ref="F30:F34" si="13">IFERROR(SUMIFS($F$45:$F$160,$L$45:$L$160,$C30,$A$45:$A$160,$B30),"")/1000</f>
        <v>6.9221715132036623</v>
      </c>
      <c r="G30"/>
      <c r="H30"/>
      <c r="I30"/>
      <c r="J30"/>
      <c r="K30"/>
      <c r="L30" s="28"/>
      <c r="M30" s="28"/>
      <c r="N30" s="28"/>
      <c r="O30" s="28"/>
      <c r="P30" s="28"/>
      <c r="Q30" s="28"/>
      <c r="R30" s="28"/>
      <c r="S30" s="28"/>
      <c r="T30" s="28"/>
      <c r="U30" s="28"/>
      <c r="V30" s="28"/>
      <c r="W30" s="28"/>
      <c r="X30" s="28"/>
      <c r="Y30" s="28"/>
      <c r="Z30" s="28"/>
    </row>
    <row r="31" spans="1:26" s="4" customFormat="1" ht="16.5">
      <c r="A31" s="28"/>
      <c r="B31" s="21" t="str">
        <f t="shared" si="9"/>
        <v>C&amp;I</v>
      </c>
      <c r="C31" s="21" t="str">
        <f t="shared" si="10"/>
        <v>Time-of-Use</v>
      </c>
      <c r="D31" s="63" t="str">
        <f t="shared" si="11"/>
        <v>Time-of-Use</v>
      </c>
      <c r="E31" s="65">
        <f t="shared" si="12"/>
        <v>718.76985532629351</v>
      </c>
      <c r="F31" s="85">
        <f t="shared" si="13"/>
        <v>0.58629027140897594</v>
      </c>
      <c r="G31"/>
      <c r="H31"/>
      <c r="I31"/>
      <c r="J31"/>
      <c r="K31"/>
      <c r="L31" s="28"/>
      <c r="M31" s="28"/>
      <c r="N31" s="28"/>
      <c r="O31" s="28"/>
      <c r="P31" s="28"/>
      <c r="Q31" s="28"/>
      <c r="R31" s="28"/>
      <c r="S31" s="28"/>
      <c r="T31" s="28"/>
      <c r="U31" s="28"/>
      <c r="V31" s="28"/>
      <c r="W31" s="28"/>
      <c r="X31" s="28"/>
      <c r="Y31" s="28"/>
      <c r="Z31" s="28"/>
    </row>
    <row r="32" spans="1:26" s="4" customFormat="1" ht="16.5">
      <c r="A32" s="28"/>
      <c r="B32" s="21" t="str">
        <f t="shared" si="9"/>
        <v>C&amp;I</v>
      </c>
      <c r="C32" s="21" t="str">
        <f t="shared" si="10"/>
        <v>Variable Peak Pricing</v>
      </c>
      <c r="D32" s="61" t="str">
        <f t="shared" si="11"/>
        <v>Variable Peak Pricing</v>
      </c>
      <c r="E32" s="65">
        <f t="shared" si="12"/>
        <v>212.98726399527263</v>
      </c>
      <c r="F32" s="85">
        <f t="shared" si="13"/>
        <v>3.1837612091084613</v>
      </c>
      <c r="G32"/>
      <c r="H32"/>
      <c r="I32"/>
      <c r="J32"/>
      <c r="K32"/>
      <c r="L32" s="28"/>
      <c r="M32" s="28"/>
      <c r="N32" s="28"/>
      <c r="O32" s="28"/>
      <c r="P32" s="28"/>
      <c r="Q32" s="28"/>
      <c r="R32" s="28"/>
      <c r="S32" s="28"/>
      <c r="T32" s="28"/>
      <c r="U32" s="28"/>
      <c r="V32" s="28"/>
      <c r="W32" s="28"/>
      <c r="X32" s="28"/>
      <c r="Y32" s="28"/>
      <c r="Z32" s="28"/>
    </row>
    <row r="33" spans="1:85" s="4" customFormat="1" ht="16.5">
      <c r="A33" s="28"/>
      <c r="B33" s="21" t="str">
        <f t="shared" si="9"/>
        <v>C&amp;I</v>
      </c>
      <c r="C33" s="21" t="str">
        <f t="shared" si="10"/>
        <v>Third Party Contracts</v>
      </c>
      <c r="D33" s="63" t="str">
        <f t="shared" si="11"/>
        <v>Third Party Contracts</v>
      </c>
      <c r="E33" s="65">
        <f t="shared" si="12"/>
        <v>8032.3220530099761</v>
      </c>
      <c r="F33" s="85">
        <f t="shared" si="13"/>
        <v>0.16647454405184522</v>
      </c>
      <c r="G33"/>
      <c r="H33"/>
      <c r="I33"/>
      <c r="J33"/>
      <c r="K33"/>
      <c r="L33" s="28"/>
      <c r="M33" s="28"/>
      <c r="N33" s="28"/>
      <c r="O33" s="28"/>
      <c r="P33" s="28"/>
      <c r="Q33" s="28"/>
      <c r="R33" s="28"/>
      <c r="S33" s="28"/>
      <c r="T33" s="28"/>
      <c r="U33" s="28"/>
      <c r="V33" s="28"/>
      <c r="W33" s="28"/>
      <c r="X33" s="28"/>
      <c r="Y33" s="28"/>
      <c r="Z33" s="28"/>
    </row>
    <row r="34" spans="1:85" s="4" customFormat="1" ht="16.5">
      <c r="A34" s="28"/>
      <c r="B34" s="21" t="str">
        <f t="shared" si="9"/>
        <v>C&amp;I</v>
      </c>
      <c r="C34" s="21">
        <f t="shared" si="10"/>
        <v>0</v>
      </c>
      <c r="D34" s="122">
        <f t="shared" si="11"/>
        <v>0</v>
      </c>
      <c r="E34" s="65" t="str">
        <f t="shared" si="12"/>
        <v/>
      </c>
      <c r="F34" s="85">
        <f t="shared" si="13"/>
        <v>0</v>
      </c>
      <c r="G34"/>
      <c r="H34"/>
      <c r="I34"/>
      <c r="J34"/>
      <c r="K34"/>
      <c r="L34" s="28"/>
      <c r="M34" s="28"/>
      <c r="N34" s="28"/>
      <c r="O34" s="28"/>
      <c r="P34" s="28"/>
      <c r="Q34" s="28"/>
      <c r="R34" s="28"/>
      <c r="S34" s="28"/>
      <c r="T34" s="28"/>
      <c r="U34" s="28"/>
      <c r="V34" s="28"/>
      <c r="W34" s="28"/>
      <c r="X34" s="28"/>
      <c r="Y34" s="28"/>
      <c r="Z34" s="28"/>
    </row>
    <row r="35" spans="1:85" s="4" customFormat="1" ht="16.5">
      <c r="A35" s="28"/>
      <c r="B35" s="21"/>
      <c r="C35" s="21"/>
      <c r="D35" s="63"/>
      <c r="E35" s="65"/>
      <c r="F35" s="85"/>
      <c r="G35"/>
      <c r="H35"/>
      <c r="I35"/>
      <c r="J35"/>
      <c r="K35"/>
      <c r="L35" s="28"/>
      <c r="M35" s="28"/>
      <c r="N35" s="28"/>
      <c r="O35" s="28"/>
      <c r="P35" s="28"/>
      <c r="Q35" s="28"/>
      <c r="R35" s="28"/>
      <c r="S35" s="28"/>
      <c r="T35" s="28"/>
      <c r="U35" s="28"/>
      <c r="V35" s="28"/>
      <c r="W35" s="28"/>
      <c r="X35" s="28"/>
      <c r="Y35" s="28"/>
      <c r="Z35" s="28"/>
    </row>
    <row r="36" spans="1:85" s="4" customFormat="1">
      <c r="A36" s="28"/>
      <c r="B36" s="21"/>
      <c r="C36" s="21"/>
      <c r="D36" s="21"/>
      <c r="E36" s="21"/>
      <c r="F36" s="21"/>
      <c r="G36" s="21"/>
      <c r="H36"/>
      <c r="I36"/>
      <c r="J36"/>
      <c r="K36"/>
      <c r="L36" s="28"/>
      <c r="M36" s="28"/>
      <c r="N36" s="28"/>
      <c r="O36" s="28"/>
      <c r="P36" s="28"/>
      <c r="Q36" s="28"/>
      <c r="R36" s="28"/>
      <c r="S36" s="28"/>
      <c r="T36" s="28"/>
      <c r="U36" s="28"/>
      <c r="V36" s="28"/>
      <c r="W36" s="28"/>
      <c r="X36" s="28"/>
      <c r="Y36" s="28"/>
      <c r="Z36" s="28"/>
    </row>
    <row r="37" spans="1:85" s="4" customFormat="1">
      <c r="A37" s="28"/>
      <c r="B37" s="21"/>
      <c r="C37" s="21"/>
      <c r="D37" s="21"/>
      <c r="E37" s="21"/>
      <c r="F37" s="21"/>
      <c r="G37" s="21"/>
      <c r="H37" s="21"/>
      <c r="I37" s="21"/>
      <c r="J37"/>
      <c r="K37"/>
      <c r="L37" s="28"/>
      <c r="M37" s="28"/>
      <c r="N37" s="28"/>
      <c r="O37" s="28"/>
      <c r="P37" s="28"/>
      <c r="Q37" s="28"/>
      <c r="R37" s="28"/>
      <c r="S37" s="28"/>
      <c r="T37" s="28"/>
      <c r="U37" s="28"/>
      <c r="V37" s="28"/>
      <c r="W37" s="28"/>
      <c r="X37" s="28"/>
      <c r="Y37" s="28"/>
      <c r="Z37" s="28"/>
    </row>
    <row r="38" spans="1:85" s="4" customForma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row>
    <row r="39" spans="1:85" s="4" customForma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row>
    <row r="40" spans="1:85" s="4" customFormat="1">
      <c r="A40" s="28"/>
      <c r="B40" s="28"/>
      <c r="C40" s="28"/>
      <c r="D40" s="28"/>
      <c r="E40" s="28"/>
      <c r="F40" s="28"/>
      <c r="G40" s="28"/>
      <c r="H40" s="28"/>
      <c r="I40" s="28"/>
      <c r="J40" s="28"/>
      <c r="K40" s="34" t="s">
        <v>47</v>
      </c>
      <c r="L40" s="28" t="s">
        <v>9</v>
      </c>
      <c r="M40" s="28"/>
      <c r="N40" s="162" t="s">
        <v>99</v>
      </c>
      <c r="O40" s="162" t="s">
        <v>99</v>
      </c>
      <c r="P40" s="162" t="s">
        <v>99</v>
      </c>
      <c r="Q40" s="162" t="s">
        <v>99</v>
      </c>
      <c r="R40" s="162" t="s">
        <v>99</v>
      </c>
      <c r="S40" s="162" t="s">
        <v>99</v>
      </c>
      <c r="T40" s="162" t="s">
        <v>99</v>
      </c>
      <c r="U40" s="162" t="s">
        <v>99</v>
      </c>
      <c r="V40" s="162" t="s">
        <v>99</v>
      </c>
      <c r="W40" s="162" t="s">
        <v>99</v>
      </c>
      <c r="X40" s="162" t="s">
        <v>99</v>
      </c>
      <c r="Y40" s="162" t="s">
        <v>99</v>
      </c>
      <c r="Z40" s="162" t="s">
        <v>99</v>
      </c>
      <c r="AA40" s="162" t="s">
        <v>99</v>
      </c>
      <c r="AB40" s="162" t="s">
        <v>99</v>
      </c>
      <c r="AC40" s="162" t="s">
        <v>99</v>
      </c>
      <c r="AD40" s="162" t="s">
        <v>99</v>
      </c>
      <c r="AE40" s="162" t="s">
        <v>99</v>
      </c>
      <c r="AF40" s="162" t="s">
        <v>99</v>
      </c>
      <c r="AG40" s="162" t="s">
        <v>99</v>
      </c>
      <c r="AH40" s="162" t="s">
        <v>99</v>
      </c>
      <c r="AI40" s="162" t="s">
        <v>99</v>
      </c>
      <c r="AJ40" s="163" t="s">
        <v>92</v>
      </c>
      <c r="AK40" s="163" t="s">
        <v>92</v>
      </c>
      <c r="AL40" s="163" t="s">
        <v>92</v>
      </c>
      <c r="AM40" s="163" t="s">
        <v>92</v>
      </c>
      <c r="AN40" s="163" t="s">
        <v>92</v>
      </c>
      <c r="AO40" s="163" t="s">
        <v>92</v>
      </c>
      <c r="AP40" s="163" t="s">
        <v>92</v>
      </c>
      <c r="AQ40" s="163" t="s">
        <v>92</v>
      </c>
      <c r="AR40" s="163" t="s">
        <v>92</v>
      </c>
      <c r="AS40" s="163" t="s">
        <v>92</v>
      </c>
      <c r="AT40" s="163" t="s">
        <v>92</v>
      </c>
      <c r="AU40" s="163" t="s">
        <v>92</v>
      </c>
      <c r="AV40" s="163" t="s">
        <v>92</v>
      </c>
      <c r="AW40" s="163" t="s">
        <v>92</v>
      </c>
      <c r="AX40" s="163" t="s">
        <v>92</v>
      </c>
      <c r="AY40" s="163" t="s">
        <v>92</v>
      </c>
      <c r="AZ40" s="163" t="s">
        <v>92</v>
      </c>
      <c r="BA40" s="163" t="s">
        <v>92</v>
      </c>
      <c r="BB40" s="163" t="s">
        <v>92</v>
      </c>
      <c r="BC40" s="163" t="s">
        <v>92</v>
      </c>
      <c r="BD40" s="163" t="s">
        <v>92</v>
      </c>
      <c r="BE40" s="163" t="s">
        <v>92</v>
      </c>
      <c r="BF40" s="163" t="s">
        <v>92</v>
      </c>
      <c r="BG40" s="28"/>
      <c r="BH40" s="28"/>
      <c r="BI40" s="28"/>
      <c r="BJ40" s="28"/>
      <c r="BK40" s="28"/>
      <c r="BL40" s="28"/>
      <c r="BM40" s="28"/>
      <c r="BN40" s="28"/>
      <c r="BO40" s="28"/>
      <c r="BP40" s="28"/>
      <c r="BQ40" s="28"/>
      <c r="BR40" s="28"/>
      <c r="BS40" s="28"/>
      <c r="BT40" s="28"/>
      <c r="BU40" s="28"/>
    </row>
    <row r="41" spans="1:85" s="4" customForma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row>
    <row r="42" spans="1:85" s="4" customFormat="1">
      <c r="A42" s="32"/>
      <c r="B42" s="32"/>
      <c r="C42" s="32"/>
      <c r="D42" s="42" t="s">
        <v>100</v>
      </c>
      <c r="E42" s="32"/>
      <c r="F42" s="32"/>
      <c r="H42" s="8"/>
      <c r="K42" s="28"/>
      <c r="L42" s="28"/>
      <c r="M42" s="29" t="s">
        <v>15</v>
      </c>
      <c r="N42" s="29" t="s">
        <v>101</v>
      </c>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c r="BH42"/>
      <c r="BI42"/>
      <c r="BJ42"/>
      <c r="BK42"/>
      <c r="BL42"/>
      <c r="BM42"/>
      <c r="BN42"/>
      <c r="BO42"/>
      <c r="BP42"/>
      <c r="BQ42"/>
      <c r="BR42"/>
      <c r="BS42"/>
      <c r="BT42"/>
      <c r="BU42"/>
      <c r="BV42"/>
      <c r="BW42"/>
      <c r="BX42"/>
      <c r="BY42"/>
      <c r="BZ42"/>
      <c r="CA42"/>
      <c r="CB42"/>
      <c r="CC42"/>
      <c r="CD42"/>
      <c r="CE42"/>
      <c r="CF42"/>
      <c r="CG42"/>
    </row>
    <row r="43" spans="1:85" s="4" customFormat="1">
      <c r="A43" s="43" t="s">
        <v>84</v>
      </c>
      <c r="B43" s="44"/>
      <c r="C43" s="44"/>
      <c r="D43" s="45">
        <v>5.21E-2</v>
      </c>
      <c r="E43" s="32"/>
      <c r="F43" s="32"/>
      <c r="H43" s="8"/>
      <c r="K43" s="28"/>
      <c r="L43" s="28"/>
      <c r="M43" s="28" t="s">
        <v>99</v>
      </c>
      <c r="N43" s="28" t="s">
        <v>99</v>
      </c>
      <c r="O43" s="28" t="s">
        <v>99</v>
      </c>
      <c r="P43" s="28" t="s">
        <v>99</v>
      </c>
      <c r="Q43" s="28" t="s">
        <v>99</v>
      </c>
      <c r="R43" s="28" t="s">
        <v>99</v>
      </c>
      <c r="S43" s="28" t="s">
        <v>99</v>
      </c>
      <c r="T43" s="28" t="s">
        <v>99</v>
      </c>
      <c r="U43" s="28" t="s">
        <v>99</v>
      </c>
      <c r="V43" s="28" t="s">
        <v>99</v>
      </c>
      <c r="W43" s="28" t="s">
        <v>99</v>
      </c>
      <c r="X43" s="28" t="s">
        <v>99</v>
      </c>
      <c r="Y43" s="28" t="s">
        <v>99</v>
      </c>
      <c r="Z43" s="28" t="s">
        <v>99</v>
      </c>
      <c r="AA43" s="28" t="s">
        <v>99</v>
      </c>
      <c r="AB43" s="28" t="s">
        <v>99</v>
      </c>
      <c r="AC43" s="28" t="s">
        <v>99</v>
      </c>
      <c r="AD43" s="28" t="s">
        <v>99</v>
      </c>
      <c r="AE43" s="28" t="s">
        <v>99</v>
      </c>
      <c r="AF43" s="28" t="s">
        <v>99</v>
      </c>
      <c r="AG43" s="28" t="s">
        <v>99</v>
      </c>
      <c r="AH43" s="28" t="s">
        <v>99</v>
      </c>
      <c r="AI43" s="28" t="s">
        <v>99</v>
      </c>
      <c r="AJ43" s="28" t="s">
        <v>92</v>
      </c>
      <c r="AK43" s="28" t="s">
        <v>92</v>
      </c>
      <c r="AL43" s="28" t="s">
        <v>92</v>
      </c>
      <c r="AM43" s="28" t="s">
        <v>92</v>
      </c>
      <c r="AN43" s="28" t="s">
        <v>92</v>
      </c>
      <c r="AO43" s="28" t="s">
        <v>92</v>
      </c>
      <c r="AP43" s="28" t="s">
        <v>92</v>
      </c>
      <c r="AQ43" s="28" t="s">
        <v>92</v>
      </c>
      <c r="AR43" s="28" t="s">
        <v>92</v>
      </c>
      <c r="AS43" s="28" t="s">
        <v>92</v>
      </c>
      <c r="AT43" s="28" t="s">
        <v>92</v>
      </c>
      <c r="AU43" s="28" t="s">
        <v>92</v>
      </c>
      <c r="AV43" s="28" t="s">
        <v>92</v>
      </c>
      <c r="AW43" s="28" t="s">
        <v>92</v>
      </c>
      <c r="AX43" s="28" t="s">
        <v>92</v>
      </c>
      <c r="AY43" s="28" t="s">
        <v>92</v>
      </c>
      <c r="AZ43" s="28" t="s">
        <v>92</v>
      </c>
      <c r="BA43" s="28" t="s">
        <v>92</v>
      </c>
      <c r="BB43" s="28" t="s">
        <v>92</v>
      </c>
      <c r="BC43" s="28" t="s">
        <v>92</v>
      </c>
      <c r="BD43" s="28" t="s">
        <v>92</v>
      </c>
      <c r="BE43" s="28" t="s">
        <v>92</v>
      </c>
      <c r="BF43" s="28" t="s">
        <v>92</v>
      </c>
      <c r="BG43"/>
      <c r="BH43"/>
      <c r="BI43"/>
      <c r="BJ43"/>
      <c r="BK43"/>
      <c r="BL43"/>
      <c r="BM43"/>
      <c r="BN43"/>
      <c r="BO43"/>
      <c r="BP43"/>
      <c r="BQ43"/>
      <c r="BR43"/>
      <c r="BS43"/>
      <c r="BT43"/>
      <c r="BU43"/>
      <c r="BV43"/>
      <c r="BW43"/>
      <c r="BX43"/>
      <c r="BY43"/>
      <c r="BZ43"/>
      <c r="CA43"/>
      <c r="CB43"/>
      <c r="CC43"/>
      <c r="CD43"/>
      <c r="CE43"/>
      <c r="CF43"/>
      <c r="CG43"/>
    </row>
    <row r="44" spans="1:85" s="8" customFormat="1" ht="42.75">
      <c r="A44" s="33" t="s">
        <v>86</v>
      </c>
      <c r="B44" s="103" t="s">
        <v>47</v>
      </c>
      <c r="C44" s="103" t="s">
        <v>87</v>
      </c>
      <c r="D44" s="46" t="s">
        <v>106</v>
      </c>
      <c r="E44" s="33" t="s">
        <v>107</v>
      </c>
      <c r="F44" s="33" t="s">
        <v>108</v>
      </c>
      <c r="K44" s="47" t="s">
        <v>45</v>
      </c>
      <c r="L44" s="34" t="s">
        <v>17</v>
      </c>
      <c r="M44" s="47" t="s">
        <v>48</v>
      </c>
      <c r="N44" s="47" t="s">
        <v>49</v>
      </c>
      <c r="O44" s="47" t="s">
        <v>50</v>
      </c>
      <c r="P44" s="47" t="s">
        <v>51</v>
      </c>
      <c r="Q44" s="47" t="s">
        <v>52</v>
      </c>
      <c r="R44" s="47" t="s">
        <v>53</v>
      </c>
      <c r="S44" s="47" t="s">
        <v>54</v>
      </c>
      <c r="T44" s="47" t="s">
        <v>55</v>
      </c>
      <c r="U44" s="47" t="s">
        <v>56</v>
      </c>
      <c r="V44" s="47" t="s">
        <v>57</v>
      </c>
      <c r="W44" s="47" t="s">
        <v>58</v>
      </c>
      <c r="X44" s="47" t="s">
        <v>59</v>
      </c>
      <c r="Y44" s="47" t="s">
        <v>31</v>
      </c>
      <c r="Z44" s="47" t="s">
        <v>32</v>
      </c>
      <c r="AA44" s="47" t="s">
        <v>33</v>
      </c>
      <c r="AB44" s="47" t="s">
        <v>34</v>
      </c>
      <c r="AC44" s="47" t="s">
        <v>35</v>
      </c>
      <c r="AD44" s="47" t="s">
        <v>36</v>
      </c>
      <c r="AE44" s="47" t="s">
        <v>37</v>
      </c>
      <c r="AF44" s="47" t="s">
        <v>38</v>
      </c>
      <c r="AG44" s="47" t="s">
        <v>39</v>
      </c>
      <c r="AH44" s="47" t="s">
        <v>40</v>
      </c>
      <c r="AI44" s="47" t="s">
        <v>41</v>
      </c>
      <c r="AJ44" s="87" t="s">
        <v>48</v>
      </c>
      <c r="AK44" s="87" t="s">
        <v>49</v>
      </c>
      <c r="AL44" s="87" t="s">
        <v>50</v>
      </c>
      <c r="AM44" s="87" t="s">
        <v>51</v>
      </c>
      <c r="AN44" s="87" t="s">
        <v>52</v>
      </c>
      <c r="AO44" s="87" t="s">
        <v>53</v>
      </c>
      <c r="AP44" s="87" t="s">
        <v>54</v>
      </c>
      <c r="AQ44" s="87" t="s">
        <v>55</v>
      </c>
      <c r="AR44" s="87" t="s">
        <v>56</v>
      </c>
      <c r="AS44" s="87" t="s">
        <v>57</v>
      </c>
      <c r="AT44" s="87" t="s">
        <v>58</v>
      </c>
      <c r="AU44" s="87" t="s">
        <v>59</v>
      </c>
      <c r="AV44" s="87" t="s">
        <v>31</v>
      </c>
      <c r="AW44" s="87" t="s">
        <v>32</v>
      </c>
      <c r="AX44" s="28" t="s">
        <v>33</v>
      </c>
      <c r="AY44" s="28" t="s">
        <v>34</v>
      </c>
      <c r="AZ44" s="28" t="s">
        <v>35</v>
      </c>
      <c r="BA44" s="28" t="s">
        <v>36</v>
      </c>
      <c r="BB44" s="28" t="s">
        <v>37</v>
      </c>
      <c r="BC44" s="28" t="s">
        <v>38</v>
      </c>
      <c r="BD44" s="28" t="s">
        <v>39</v>
      </c>
      <c r="BE44" s="28" t="s">
        <v>40</v>
      </c>
      <c r="BF44" s="28" t="s">
        <v>41</v>
      </c>
      <c r="BG44"/>
      <c r="BH44"/>
      <c r="BI44"/>
      <c r="BJ44"/>
      <c r="BK44"/>
      <c r="BL44"/>
      <c r="BM44"/>
      <c r="BN44"/>
      <c r="BO44"/>
      <c r="BP44"/>
      <c r="BQ44"/>
      <c r="BR44"/>
      <c r="BS44"/>
      <c r="BT44"/>
      <c r="BU44"/>
      <c r="BV44"/>
      <c r="BW44"/>
      <c r="BX44"/>
      <c r="BY44"/>
      <c r="BZ44"/>
      <c r="CA44"/>
      <c r="CB44"/>
      <c r="CC44"/>
      <c r="CD44"/>
      <c r="CE44"/>
      <c r="CF44"/>
      <c r="CG44"/>
    </row>
    <row r="45" spans="1:85" s="4" customFormat="1">
      <c r="A45" s="27" t="str">
        <f>IF(K45="Residential",K45,"C&amp;I")</f>
        <v>Residential</v>
      </c>
      <c r="B45" s="27" t="s">
        <v>9</v>
      </c>
      <c r="C45" s="27" t="str">
        <f>L45</f>
        <v>Behavioral</v>
      </c>
      <c r="D45" s="38">
        <f t="shared" ref="D45:D62" si="14">IFERROR(E45 / F45 / 1000,"")</f>
        <v>1.0150545395212818</v>
      </c>
      <c r="E45" s="39">
        <f>NPV($D$43,AM45:BF45)</f>
        <v>2612567.0668620248</v>
      </c>
      <c r="F45" s="40">
        <f>NPV($D$43,P45:AI45)</f>
        <v>2573.8194009694876</v>
      </c>
      <c r="H45" s="8"/>
      <c r="K45" s="28" t="s">
        <v>72</v>
      </c>
      <c r="L45" s="28" t="s">
        <v>77</v>
      </c>
      <c r="M45" s="30">
        <v>0</v>
      </c>
      <c r="N45" s="30">
        <v>91.863200424612089</v>
      </c>
      <c r="O45" s="30">
        <v>148.97110290725547</v>
      </c>
      <c r="P45" s="30">
        <v>188.68592914803813</v>
      </c>
      <c r="Q45" s="30">
        <v>191.23535517375765</v>
      </c>
      <c r="R45" s="30">
        <v>193.81922771644838</v>
      </c>
      <c r="S45" s="30">
        <v>196.43801219951126</v>
      </c>
      <c r="T45" s="30">
        <v>199.09218033490589</v>
      </c>
      <c r="U45" s="30">
        <v>201.78221020811833</v>
      </c>
      <c r="V45" s="30">
        <v>204.50858636427671</v>
      </c>
      <c r="W45" s="30">
        <v>207.27179989543055</v>
      </c>
      <c r="X45" s="30">
        <v>210.0723485290097</v>
      </c>
      <c r="Y45" s="30">
        <v>212.91073671747762</v>
      </c>
      <c r="Z45" s="30">
        <v>215.78747572919687</v>
      </c>
      <c r="AA45" s="30">
        <v>218.703083740522</v>
      </c>
      <c r="AB45" s="30">
        <v>221.65808592913652</v>
      </c>
      <c r="AC45" s="30">
        <v>224.65301456865132</v>
      </c>
      <c r="AD45" s="30">
        <v>227.68840912448135</v>
      </c>
      <c r="AE45" s="30">
        <v>230.76481635101712</v>
      </c>
      <c r="AF45" s="30">
        <v>233.8827903901099</v>
      </c>
      <c r="AG45" s="30">
        <v>237.04289287088702</v>
      </c>
      <c r="AH45" s="30">
        <v>240.24569301091631</v>
      </c>
      <c r="AI45" s="30">
        <v>243.49176771873687</v>
      </c>
      <c r="AJ45" s="48">
        <v>0</v>
      </c>
      <c r="AK45" s="48">
        <v>178907.85</v>
      </c>
      <c r="AL45" s="48">
        <v>195569.43</v>
      </c>
      <c r="AM45" s="48">
        <v>207146.73</v>
      </c>
      <c r="AN45" s="48">
        <v>207885.89</v>
      </c>
      <c r="AO45" s="48">
        <v>208634.96</v>
      </c>
      <c r="AP45" s="48">
        <v>209394.1</v>
      </c>
      <c r="AQ45" s="48">
        <v>210163.43</v>
      </c>
      <c r="AR45" s="48">
        <v>210943.09</v>
      </c>
      <c r="AS45" s="48">
        <v>211733.22</v>
      </c>
      <c r="AT45" s="48">
        <v>212533.96</v>
      </c>
      <c r="AU45" s="48">
        <v>213345.45</v>
      </c>
      <c r="AV45" s="48">
        <v>214167.84</v>
      </c>
      <c r="AW45" s="48">
        <v>215001.27</v>
      </c>
      <c r="AX45" s="48">
        <v>215845.89</v>
      </c>
      <c r="AY45" s="48">
        <v>216701.86</v>
      </c>
      <c r="AZ45" s="48">
        <v>217569.31</v>
      </c>
      <c r="BA45" s="48">
        <v>218448.42</v>
      </c>
      <c r="BB45" s="48">
        <v>219339.33</v>
      </c>
      <c r="BC45" s="48">
        <v>220242.21</v>
      </c>
      <c r="BD45" s="48">
        <v>221157.2</v>
      </c>
      <c r="BE45" s="48">
        <v>222084.49</v>
      </c>
      <c r="BF45" s="48">
        <v>223024.22</v>
      </c>
      <c r="BG45"/>
      <c r="BH45"/>
      <c r="BI45"/>
      <c r="BJ45"/>
      <c r="BK45"/>
      <c r="BL45"/>
      <c r="BM45"/>
      <c r="BN45"/>
      <c r="BO45"/>
      <c r="BP45"/>
      <c r="BQ45"/>
      <c r="BR45"/>
      <c r="BS45"/>
      <c r="BT45"/>
      <c r="BU45"/>
      <c r="BV45"/>
      <c r="BW45"/>
      <c r="BX45"/>
      <c r="BY45"/>
      <c r="BZ45"/>
      <c r="CA45"/>
      <c r="CB45"/>
      <c r="CC45"/>
      <c r="CD45"/>
      <c r="CE45"/>
      <c r="CF45"/>
      <c r="CG45"/>
    </row>
    <row r="46" spans="1:85" s="4" customFormat="1">
      <c r="A46" s="27" t="str">
        <f t="shared" ref="A46:A62" si="15">IF(K46="Residential",K46,"C&amp;I")</f>
        <v>Residential</v>
      </c>
      <c r="B46" s="27" t="s">
        <v>9</v>
      </c>
      <c r="C46" s="27" t="str">
        <f t="shared" ref="C46:C62" si="16">L46</f>
        <v>DLC Smart Thermostats - BYOT</v>
      </c>
      <c r="D46" s="38">
        <f t="shared" si="14"/>
        <v>0.50079710365775976</v>
      </c>
      <c r="E46" s="39">
        <f t="shared" ref="E46:E62" si="17">NPV($D$43,AM46:BF46)</f>
        <v>7574365.2293943977</v>
      </c>
      <c r="F46" s="40">
        <f t="shared" ref="F46:F62" si="18">NPV($D$43,P46:AI46)</f>
        <v>15124.618681043032</v>
      </c>
      <c r="H46" s="8"/>
      <c r="K46" s="28" t="s">
        <v>72</v>
      </c>
      <c r="L46" s="28" t="s">
        <v>78</v>
      </c>
      <c r="M46" s="30">
        <v>0</v>
      </c>
      <c r="N46" s="30">
        <v>109.18502305281365</v>
      </c>
      <c r="O46" s="30">
        <v>331.98984801482169</v>
      </c>
      <c r="P46" s="30">
        <v>784.92661914570851</v>
      </c>
      <c r="Q46" s="30">
        <v>1027.8175841840432</v>
      </c>
      <c r="R46" s="30">
        <v>1163.1248449182169</v>
      </c>
      <c r="S46" s="30">
        <v>1184.6482408058384</v>
      </c>
      <c r="T46" s="30">
        <v>1206.5984931027454</v>
      </c>
      <c r="U46" s="30">
        <v>1222.9014236646565</v>
      </c>
      <c r="V46" s="30">
        <v>1239.42463093537</v>
      </c>
      <c r="W46" s="30">
        <v>1256.1710911790767</v>
      </c>
      <c r="X46" s="30">
        <v>1273.1438208736997</v>
      </c>
      <c r="Y46" s="30">
        <v>1290.3458772542415</v>
      </c>
      <c r="Z46" s="30">
        <v>1307.7803588634715</v>
      </c>
      <c r="AA46" s="30">
        <v>1325.4504061100556</v>
      </c>
      <c r="AB46" s="30">
        <v>1343.3592018342258</v>
      </c>
      <c r="AC46" s="30">
        <v>1361.5099718810959</v>
      </c>
      <c r="AD46" s="30">
        <v>1379.9059856817173</v>
      </c>
      <c r="AE46" s="30">
        <v>1398.5505568419924</v>
      </c>
      <c r="AF46" s="30">
        <v>1417.4470437395403</v>
      </c>
      <c r="AG46" s="30">
        <v>1436.5988501286308</v>
      </c>
      <c r="AH46" s="30">
        <v>1456.0094257532878</v>
      </c>
      <c r="AI46" s="30">
        <v>1475.6822669686824</v>
      </c>
      <c r="AJ46" s="48">
        <v>0</v>
      </c>
      <c r="AK46" s="48">
        <v>179369.27</v>
      </c>
      <c r="AL46" s="48">
        <v>350883.23</v>
      </c>
      <c r="AM46" s="48">
        <v>698816.22</v>
      </c>
      <c r="AN46" s="48">
        <v>650642.06000000006</v>
      </c>
      <c r="AO46" s="48">
        <v>630408.79</v>
      </c>
      <c r="AP46" s="48">
        <v>559103.37</v>
      </c>
      <c r="AQ46" s="48">
        <v>568372.87</v>
      </c>
      <c r="AR46" s="48">
        <v>571047.85</v>
      </c>
      <c r="AS46" s="48">
        <v>577942.05000000005</v>
      </c>
      <c r="AT46" s="48">
        <v>584928.84</v>
      </c>
      <c r="AU46" s="48">
        <v>592009.43999999994</v>
      </c>
      <c r="AV46" s="48">
        <v>599185.12</v>
      </c>
      <c r="AW46" s="48">
        <v>606457.15</v>
      </c>
      <c r="AX46" s="48">
        <v>613826.84</v>
      </c>
      <c r="AY46" s="48">
        <v>621295.48</v>
      </c>
      <c r="AZ46" s="48">
        <v>628864.41</v>
      </c>
      <c r="BA46" s="48">
        <v>636534.98</v>
      </c>
      <c r="BB46" s="48">
        <v>644308.54</v>
      </c>
      <c r="BC46" s="48">
        <v>652186.49</v>
      </c>
      <c r="BD46" s="48">
        <v>660170.23</v>
      </c>
      <c r="BE46" s="48">
        <v>668261.17000000004</v>
      </c>
      <c r="BF46" s="48">
        <v>676460.75</v>
      </c>
      <c r="BG46"/>
      <c r="BH46"/>
      <c r="BI46"/>
      <c r="BJ46"/>
      <c r="BK46"/>
      <c r="BL46"/>
      <c r="BM46"/>
      <c r="BN46"/>
      <c r="BO46"/>
      <c r="BP46"/>
      <c r="BQ46"/>
      <c r="BR46"/>
      <c r="BS46"/>
      <c r="BT46"/>
      <c r="BU46"/>
      <c r="BV46"/>
      <c r="BW46"/>
      <c r="BX46"/>
      <c r="BY46"/>
      <c r="BZ46"/>
      <c r="CA46"/>
      <c r="CB46"/>
      <c r="CC46"/>
      <c r="CD46"/>
      <c r="CE46"/>
      <c r="CF46"/>
      <c r="CG46"/>
    </row>
    <row r="47" spans="1:85" s="4" customFormat="1">
      <c r="A47" s="27" t="str">
        <f t="shared" si="15"/>
        <v>Residential</v>
      </c>
      <c r="B47" s="27" t="s">
        <v>9</v>
      </c>
      <c r="C47" s="27" t="str">
        <f t="shared" si="16"/>
        <v>Time-of-Use</v>
      </c>
      <c r="D47" s="38">
        <f t="shared" si="14"/>
        <v>0.90740465190170405</v>
      </c>
      <c r="E47" s="39">
        <f t="shared" si="17"/>
        <v>2124976.4875085703</v>
      </c>
      <c r="F47" s="40">
        <f t="shared" si="18"/>
        <v>2341.8179343197389</v>
      </c>
      <c r="H47" s="8"/>
      <c r="K47" s="28" t="s">
        <v>72</v>
      </c>
      <c r="L47" s="28" t="s">
        <v>79</v>
      </c>
      <c r="M47" s="30">
        <v>0</v>
      </c>
      <c r="N47" s="30">
        <v>17.191307448849791</v>
      </c>
      <c r="O47" s="30">
        <v>52.272183377742458</v>
      </c>
      <c r="P47" s="30">
        <v>123.58759889616896</v>
      </c>
      <c r="Q47" s="30">
        <v>161.0452930889353</v>
      </c>
      <c r="R47" s="30">
        <v>181.356948036364</v>
      </c>
      <c r="S47" s="30">
        <v>183.80734868550957</v>
      </c>
      <c r="T47" s="30">
        <v>186.29085787230053</v>
      </c>
      <c r="U47" s="30">
        <v>188.8079229420581</v>
      </c>
      <c r="V47" s="30">
        <v>191.35899728440017</v>
      </c>
      <c r="W47" s="30">
        <v>193.94454041490931</v>
      </c>
      <c r="X47" s="30">
        <v>196.56501805790333</v>
      </c>
      <c r="Y47" s="30">
        <v>199.22090223032447</v>
      </c>
      <c r="Z47" s="30">
        <v>201.91267132676219</v>
      </c>
      <c r="AA47" s="30">
        <v>204.64081020562443</v>
      </c>
      <c r="AB47" s="30">
        <v>207.40581027647357</v>
      </c>
      <c r="AC47" s="30">
        <v>210.20816958854201</v>
      </c>
      <c r="AD47" s="30">
        <v>213.04839292044426</v>
      </c>
      <c r="AE47" s="30">
        <v>215.92699187110034</v>
      </c>
      <c r="AF47" s="30">
        <v>218.84448495188863</v>
      </c>
      <c r="AG47" s="30">
        <v>221.80139768004341</v>
      </c>
      <c r="AH47" s="30">
        <v>224.79826267331396</v>
      </c>
      <c r="AI47" s="30">
        <v>227.83561974590333</v>
      </c>
      <c r="AJ47" s="48">
        <v>0</v>
      </c>
      <c r="AK47" s="48">
        <v>193952</v>
      </c>
      <c r="AL47" s="48">
        <v>261570.03</v>
      </c>
      <c r="AM47" s="48">
        <v>398457.63</v>
      </c>
      <c r="AN47" s="48">
        <v>270481.18</v>
      </c>
      <c r="AO47" s="48">
        <v>205664.53</v>
      </c>
      <c r="AP47" s="48">
        <v>138161.39000000001</v>
      </c>
      <c r="AQ47" s="48">
        <v>138284.96</v>
      </c>
      <c r="AR47" s="48">
        <v>138410.19</v>
      </c>
      <c r="AS47" s="48">
        <v>138537.1</v>
      </c>
      <c r="AT47" s="48">
        <v>138665.72</v>
      </c>
      <c r="AU47" s="48">
        <v>138796.07</v>
      </c>
      <c r="AV47" s="48">
        <v>138928.16</v>
      </c>
      <c r="AW47" s="48">
        <v>139062.03</v>
      </c>
      <c r="AX47" s="48">
        <v>139197.69</v>
      </c>
      <c r="AY47" s="48">
        <v>139335.18</v>
      </c>
      <c r="AZ47" s="48">
        <v>139474.51</v>
      </c>
      <c r="BA47" s="48">
        <v>139615.72</v>
      </c>
      <c r="BB47" s="48">
        <v>139758.82</v>
      </c>
      <c r="BC47" s="48">
        <v>139903.84</v>
      </c>
      <c r="BD47" s="48">
        <v>140050.81</v>
      </c>
      <c r="BE47" s="48">
        <v>140199.75</v>
      </c>
      <c r="BF47" s="48">
        <v>140350.70000000001</v>
      </c>
      <c r="BG47"/>
      <c r="BH47"/>
      <c r="BI47"/>
      <c r="BJ47"/>
      <c r="BK47"/>
      <c r="BL47"/>
      <c r="BM47"/>
      <c r="BN47"/>
      <c r="BO47"/>
      <c r="BP47"/>
      <c r="BQ47"/>
      <c r="BR47"/>
      <c r="BS47"/>
      <c r="BT47"/>
      <c r="BU47"/>
      <c r="BV47"/>
      <c r="BW47"/>
      <c r="BX47"/>
      <c r="BY47"/>
      <c r="BZ47"/>
      <c r="CA47"/>
      <c r="CB47"/>
      <c r="CC47"/>
      <c r="CD47"/>
      <c r="CE47"/>
      <c r="CF47"/>
      <c r="CG47"/>
    </row>
    <row r="48" spans="1:85" s="4" customFormat="1">
      <c r="A48" s="27" t="str">
        <f t="shared" si="15"/>
        <v>Residential</v>
      </c>
      <c r="B48" s="27" t="s">
        <v>9</v>
      </c>
      <c r="C48" s="27" t="str">
        <f t="shared" si="16"/>
        <v>Variable Peak Pricing</v>
      </c>
      <c r="D48" s="38">
        <f t="shared" si="14"/>
        <v>0.20524785605681203</v>
      </c>
      <c r="E48" s="39">
        <f t="shared" si="17"/>
        <v>2432455.0116119366</v>
      </c>
      <c r="F48" s="40">
        <f t="shared" si="18"/>
        <v>11851.30533562621</v>
      </c>
      <c r="H48" s="8"/>
      <c r="K48" s="28" t="s">
        <v>72</v>
      </c>
      <c r="L48" s="28" t="s">
        <v>80</v>
      </c>
      <c r="M48" s="30">
        <v>0</v>
      </c>
      <c r="N48" s="30">
        <v>87.000543769482732</v>
      </c>
      <c r="O48" s="30">
        <v>264.535340980478</v>
      </c>
      <c r="P48" s="30">
        <v>625.44331425186749</v>
      </c>
      <c r="Q48" s="30">
        <v>815.00654397234428</v>
      </c>
      <c r="R48" s="30">
        <v>917.79832002208514</v>
      </c>
      <c r="S48" s="30">
        <v>930.19913302383361</v>
      </c>
      <c r="T48" s="30">
        <v>942.76749935374744</v>
      </c>
      <c r="U48" s="30">
        <v>955.50568290515207</v>
      </c>
      <c r="V48" s="30">
        <v>968.41597815991986</v>
      </c>
      <c r="W48" s="30">
        <v>981.50071060176776</v>
      </c>
      <c r="X48" s="30">
        <v>994.76223713513809</v>
      </c>
      <c r="Y48" s="30">
        <v>1008.2029465097394</v>
      </c>
      <c r="Z48" s="30">
        <v>1021.8252597508208</v>
      </c>
      <c r="AA48" s="30">
        <v>1035.6316305952653</v>
      </c>
      <c r="AB48" s="30">
        <v>1049.6245459335707</v>
      </c>
      <c r="AC48" s="30">
        <v>1063.8065262578039</v>
      </c>
      <c r="AD48" s="30">
        <v>1078.1801261156083</v>
      </c>
      <c r="AE48" s="30">
        <v>1092.7479345703457</v>
      </c>
      <c r="AF48" s="30">
        <v>1107.5125756674527</v>
      </c>
      <c r="AG48" s="30">
        <v>1122.4767089071022</v>
      </c>
      <c r="AH48" s="30">
        <v>1137.6430297232487</v>
      </c>
      <c r="AI48" s="30">
        <v>1153.0142699691462</v>
      </c>
      <c r="AJ48" s="48">
        <v>0</v>
      </c>
      <c r="AK48" s="48">
        <v>231351.84</v>
      </c>
      <c r="AL48" s="48">
        <v>339714.07</v>
      </c>
      <c r="AM48" s="48">
        <v>559085.23</v>
      </c>
      <c r="AN48" s="48">
        <v>353994.75</v>
      </c>
      <c r="AO48" s="48">
        <v>250121.91</v>
      </c>
      <c r="AP48" s="48">
        <v>141943.81</v>
      </c>
      <c r="AQ48" s="48">
        <v>142141.84</v>
      </c>
      <c r="AR48" s="48">
        <v>142342.53</v>
      </c>
      <c r="AS48" s="48">
        <v>142545.92000000001</v>
      </c>
      <c r="AT48" s="48">
        <v>142752.03</v>
      </c>
      <c r="AU48" s="48">
        <v>142960.92000000001</v>
      </c>
      <c r="AV48" s="48">
        <v>143172.60999999999</v>
      </c>
      <c r="AW48" s="48">
        <v>143387.14000000001</v>
      </c>
      <c r="AX48" s="48">
        <v>143604.54999999999</v>
      </c>
      <c r="AY48" s="48">
        <v>143824.88</v>
      </c>
      <c r="AZ48" s="48">
        <v>144048.17000000001</v>
      </c>
      <c r="BA48" s="48">
        <v>144274.46</v>
      </c>
      <c r="BB48" s="48">
        <v>144503.79</v>
      </c>
      <c r="BC48" s="48">
        <v>144736.20000000001</v>
      </c>
      <c r="BD48" s="48">
        <v>144971.73000000001</v>
      </c>
      <c r="BE48" s="48">
        <v>145210.42000000001</v>
      </c>
      <c r="BF48" s="48">
        <v>145452.31</v>
      </c>
      <c r="BG48"/>
      <c r="BH48"/>
      <c r="BI48"/>
      <c r="BJ48"/>
      <c r="BK48"/>
      <c r="BL48"/>
      <c r="BM48"/>
      <c r="BN48"/>
      <c r="BO48"/>
      <c r="BP48"/>
      <c r="BQ48"/>
      <c r="BR48"/>
      <c r="BS48"/>
      <c r="BT48"/>
      <c r="BU48"/>
      <c r="BV48"/>
      <c r="BW48"/>
      <c r="BX48"/>
      <c r="BY48"/>
      <c r="BZ48"/>
      <c r="CA48"/>
      <c r="CB48"/>
      <c r="CC48"/>
      <c r="CD48"/>
      <c r="CE48"/>
      <c r="CF48"/>
      <c r="CG48"/>
    </row>
    <row r="49" spans="1:85" s="4" customFormat="1">
      <c r="A49" s="27" t="str">
        <f t="shared" si="15"/>
        <v>C&amp;I</v>
      </c>
      <c r="B49" s="27" t="s">
        <v>9</v>
      </c>
      <c r="C49" s="27" t="str">
        <f t="shared" si="16"/>
        <v>Behavioral</v>
      </c>
      <c r="D49" s="38">
        <f t="shared" si="14"/>
        <v>0.73559890141316731</v>
      </c>
      <c r="E49" s="39">
        <f t="shared" si="17"/>
        <v>1005081.3062900158</v>
      </c>
      <c r="F49" s="40">
        <f t="shared" si="18"/>
        <v>1366.3442187843714</v>
      </c>
      <c r="H49" s="8"/>
      <c r="K49" s="28" t="s">
        <v>73</v>
      </c>
      <c r="L49" s="28" t="s">
        <v>77</v>
      </c>
      <c r="M49" s="30">
        <v>0</v>
      </c>
      <c r="N49" s="30">
        <v>50.812814093835662</v>
      </c>
      <c r="O49" s="30">
        <v>82.133011875317479</v>
      </c>
      <c r="P49" s="30">
        <v>103.72277947330537</v>
      </c>
      <c r="Q49" s="30">
        <v>104.67790403395476</v>
      </c>
      <c r="R49" s="30">
        <v>105.64182379784671</v>
      </c>
      <c r="S49" s="30">
        <v>106.61461975504614</v>
      </c>
      <c r="T49" s="30">
        <v>107.59637364140961</v>
      </c>
      <c r="U49" s="30">
        <v>108.58716794545315</v>
      </c>
      <c r="V49" s="30">
        <v>109.58708591528303</v>
      </c>
      <c r="W49" s="30">
        <v>110.59621156559032</v>
      </c>
      <c r="X49" s="30">
        <v>111.61462968471</v>
      </c>
      <c r="Y49" s="30">
        <v>112.64242584174498</v>
      </c>
      <c r="Z49" s="30">
        <v>113.67968639375579</v>
      </c>
      <c r="AA49" s="30">
        <v>114.72649849301638</v>
      </c>
      <c r="AB49" s="30">
        <v>115.78295009433685</v>
      </c>
      <c r="AC49" s="30">
        <v>116.84912996245347</v>
      </c>
      <c r="AD49" s="30">
        <v>117.92512767948703</v>
      </c>
      <c r="AE49" s="30">
        <v>119.01103365246932</v>
      </c>
      <c r="AF49" s="30">
        <v>120.10693912093974</v>
      </c>
      <c r="AG49" s="30">
        <v>121.21293616461084</v>
      </c>
      <c r="AH49" s="30">
        <v>122.32911771110558</v>
      </c>
      <c r="AI49" s="30">
        <v>123.45557754376473</v>
      </c>
      <c r="AJ49" s="48">
        <v>0</v>
      </c>
      <c r="AK49" s="48">
        <v>79330.62</v>
      </c>
      <c r="AL49" s="48">
        <v>80863.95</v>
      </c>
      <c r="AM49" s="48">
        <v>81901.63</v>
      </c>
      <c r="AN49" s="48">
        <v>81925.38</v>
      </c>
      <c r="AO49" s="48">
        <v>81949.23</v>
      </c>
      <c r="AP49" s="48">
        <v>81973.2</v>
      </c>
      <c r="AQ49" s="48">
        <v>81997.279999999999</v>
      </c>
      <c r="AR49" s="48">
        <v>82021.47</v>
      </c>
      <c r="AS49" s="48">
        <v>82045.77</v>
      </c>
      <c r="AT49" s="48">
        <v>82070.19</v>
      </c>
      <c r="AU49" s="48">
        <v>82094.720000000001</v>
      </c>
      <c r="AV49" s="48">
        <v>82119.360000000001</v>
      </c>
      <c r="AW49" s="48">
        <v>82144.12</v>
      </c>
      <c r="AX49" s="48">
        <v>82169</v>
      </c>
      <c r="AY49" s="48">
        <v>82193.990000000005</v>
      </c>
      <c r="AZ49" s="48">
        <v>82219.09</v>
      </c>
      <c r="BA49" s="48">
        <v>82244.320000000007</v>
      </c>
      <c r="BB49" s="48">
        <v>82269.66</v>
      </c>
      <c r="BC49" s="48">
        <v>82295.12</v>
      </c>
      <c r="BD49" s="48">
        <v>82320.7</v>
      </c>
      <c r="BE49" s="48">
        <v>82346.39</v>
      </c>
      <c r="BF49" s="48">
        <v>82372.210000000006</v>
      </c>
      <c r="BG49"/>
      <c r="BH49"/>
      <c r="BI49"/>
      <c r="BJ49"/>
      <c r="BK49"/>
      <c r="BL49"/>
      <c r="BM49"/>
      <c r="BN49"/>
      <c r="BO49"/>
      <c r="BP49"/>
      <c r="BQ49"/>
      <c r="BR49"/>
      <c r="BS49"/>
      <c r="BT49"/>
      <c r="BU49"/>
      <c r="BV49"/>
      <c r="BW49"/>
      <c r="BX49"/>
      <c r="BY49"/>
      <c r="BZ49"/>
      <c r="CA49"/>
      <c r="CB49"/>
      <c r="CC49"/>
      <c r="CD49"/>
      <c r="CE49"/>
      <c r="CF49"/>
      <c r="CG49"/>
    </row>
    <row r="50" spans="1:85" s="4" customFormat="1">
      <c r="A50" s="27" t="str">
        <f t="shared" si="15"/>
        <v>C&amp;I</v>
      </c>
      <c r="B50" s="27" t="s">
        <v>9</v>
      </c>
      <c r="C50" s="27" t="str">
        <f t="shared" si="16"/>
        <v>DLC Smart Thermostats - BYOT</v>
      </c>
      <c r="D50" s="38">
        <f t="shared" si="14"/>
        <v>0.11903205288825357</v>
      </c>
      <c r="E50" s="39">
        <f t="shared" si="17"/>
        <v>823960.28566122067</v>
      </c>
      <c r="F50" s="40">
        <f t="shared" si="18"/>
        <v>6922.1715132036625</v>
      </c>
      <c r="H50" s="8"/>
      <c r="K50" s="28" t="s">
        <v>73</v>
      </c>
      <c r="L50" s="28" t="s">
        <v>78</v>
      </c>
      <c r="M50" s="30">
        <v>0</v>
      </c>
      <c r="N50" s="30">
        <v>52.999615846554235</v>
      </c>
      <c r="O50" s="30">
        <v>160.62698044312268</v>
      </c>
      <c r="P50" s="30">
        <v>378.65322903876148</v>
      </c>
      <c r="Q50" s="30">
        <v>491.32289957993112</v>
      </c>
      <c r="R50" s="30">
        <v>550.94134997873368</v>
      </c>
      <c r="S50" s="30">
        <v>556.01465805545615</v>
      </c>
      <c r="T50" s="30">
        <v>561.13468336413462</v>
      </c>
      <c r="U50" s="30">
        <v>566.30185609740317</v>
      </c>
      <c r="V50" s="30">
        <v>571.51661040929639</v>
      </c>
      <c r="W50" s="30">
        <v>576.77938445172799</v>
      </c>
      <c r="X50" s="30">
        <v>582.09062041130687</v>
      </c>
      <c r="Y50" s="30">
        <v>587.45076454648745</v>
      </c>
      <c r="Z50" s="30">
        <v>592.86026722506745</v>
      </c>
      <c r="AA50" s="30">
        <v>598.31958296202697</v>
      </c>
      <c r="AB50" s="30">
        <v>603.82917045771887</v>
      </c>
      <c r="AC50" s="30">
        <v>609.38949263640802</v>
      </c>
      <c r="AD50" s="30">
        <v>615.00101668516788</v>
      </c>
      <c r="AE50" s="30">
        <v>620.66421409313477</v>
      </c>
      <c r="AF50" s="30">
        <v>626.37956069112147</v>
      </c>
      <c r="AG50" s="30">
        <v>632.14753669159904</v>
      </c>
      <c r="AH50" s="30">
        <v>637.96862672904376</v>
      </c>
      <c r="AI50" s="30">
        <v>643.843319900658</v>
      </c>
      <c r="AJ50" s="48">
        <v>0</v>
      </c>
      <c r="AK50" s="48">
        <v>36688</v>
      </c>
      <c r="AL50" s="48">
        <v>52205.47</v>
      </c>
      <c r="AM50" s="48">
        <v>83396.78</v>
      </c>
      <c r="AN50" s="48">
        <v>75229.75</v>
      </c>
      <c r="AO50" s="48">
        <v>71223.81</v>
      </c>
      <c r="AP50" s="48">
        <v>63348.62</v>
      </c>
      <c r="AQ50" s="48">
        <v>63527.15</v>
      </c>
      <c r="AR50" s="48">
        <v>63706.51</v>
      </c>
      <c r="AS50" s="48">
        <v>63886.71</v>
      </c>
      <c r="AT50" s="48">
        <v>64067.74</v>
      </c>
      <c r="AU50" s="48">
        <v>64249.62</v>
      </c>
      <c r="AV50" s="48">
        <v>64432.35</v>
      </c>
      <c r="AW50" s="48">
        <v>64615.93</v>
      </c>
      <c r="AX50" s="48">
        <v>64800.36</v>
      </c>
      <c r="AY50" s="48">
        <v>64985.66</v>
      </c>
      <c r="AZ50" s="48">
        <v>65171.81</v>
      </c>
      <c r="BA50" s="48">
        <v>65358.84</v>
      </c>
      <c r="BB50" s="48">
        <v>65546.73</v>
      </c>
      <c r="BC50" s="48">
        <v>65735.509999999995</v>
      </c>
      <c r="BD50" s="48">
        <v>65925.16</v>
      </c>
      <c r="BE50" s="48">
        <v>66115.69</v>
      </c>
      <c r="BF50" s="48">
        <v>66307.12</v>
      </c>
      <c r="BG50"/>
      <c r="BH50"/>
      <c r="BI50"/>
      <c r="BJ50"/>
      <c r="BK50"/>
      <c r="BL50"/>
      <c r="BM50"/>
      <c r="BN50"/>
      <c r="BO50"/>
      <c r="BP50"/>
      <c r="BQ50"/>
      <c r="BR50"/>
      <c r="BS50"/>
      <c r="BT50"/>
      <c r="BU50"/>
      <c r="BV50"/>
      <c r="BW50"/>
      <c r="BX50"/>
      <c r="BY50"/>
      <c r="BZ50"/>
      <c r="CA50"/>
      <c r="CB50"/>
      <c r="CC50"/>
      <c r="CD50"/>
      <c r="CE50"/>
      <c r="CF50"/>
      <c r="CG50"/>
    </row>
    <row r="51" spans="1:85" s="4" customFormat="1">
      <c r="A51" s="27" t="str">
        <f t="shared" si="15"/>
        <v>C&amp;I</v>
      </c>
      <c r="B51" s="27" t="s">
        <v>9</v>
      </c>
      <c r="C51" s="27" t="str">
        <f t="shared" si="16"/>
        <v>Time-of-Use</v>
      </c>
      <c r="D51" s="38">
        <f t="shared" si="14"/>
        <v>0.71855017609408789</v>
      </c>
      <c r="E51" s="39">
        <f t="shared" si="17"/>
        <v>407066.9184378981</v>
      </c>
      <c r="F51" s="40">
        <f t="shared" si="18"/>
        <v>566.51147265823818</v>
      </c>
      <c r="H51" s="8"/>
      <c r="K51" s="28" t="s">
        <v>73</v>
      </c>
      <c r="L51" s="28" t="s">
        <v>79</v>
      </c>
      <c r="M51" s="30">
        <v>0</v>
      </c>
      <c r="N51" s="30">
        <v>4.3374958806324715</v>
      </c>
      <c r="O51" s="30">
        <v>13.145734263577204</v>
      </c>
      <c r="P51" s="30">
        <v>30.989032560140576</v>
      </c>
      <c r="Q51" s="30">
        <v>40.209933957981818</v>
      </c>
      <c r="R51" s="30">
        <v>45.089116172494222</v>
      </c>
      <c r="S51" s="30">
        <v>45.504316406165231</v>
      </c>
      <c r="T51" s="30">
        <v>45.923339984551632</v>
      </c>
      <c r="U51" s="30">
        <v>46.346222114677978</v>
      </c>
      <c r="V51" s="30">
        <v>46.772998327770424</v>
      </c>
      <c r="W51" s="30">
        <v>47.203704482242131</v>
      </c>
      <c r="X51" s="30">
        <v>47.638376766706195</v>
      </c>
      <c r="Y51" s="30">
        <v>48.077051703016203</v>
      </c>
      <c r="Z51" s="30">
        <v>48.519766149334885</v>
      </c>
      <c r="AA51" s="30">
        <v>48.966557303231049</v>
      </c>
      <c r="AB51" s="30">
        <v>49.417462704804848</v>
      </c>
      <c r="AC51" s="30">
        <v>49.872520239842075</v>
      </c>
      <c r="AD51" s="30">
        <v>50.331768142997376</v>
      </c>
      <c r="AE51" s="30">
        <v>50.795245001006748</v>
      </c>
      <c r="AF51" s="30">
        <v>51.262989755929652</v>
      </c>
      <c r="AG51" s="30">
        <v>51.735041708421022</v>
      </c>
      <c r="AH51" s="30">
        <v>52.211440521033339</v>
      </c>
      <c r="AI51" s="30">
        <v>52.692226221549177</v>
      </c>
      <c r="AJ51" s="48">
        <v>0</v>
      </c>
      <c r="AK51" s="48">
        <v>35823.54</v>
      </c>
      <c r="AL51" s="48">
        <v>42029</v>
      </c>
      <c r="AM51" s="48">
        <v>54494.71</v>
      </c>
      <c r="AN51" s="48">
        <v>42316</v>
      </c>
      <c r="AO51" s="48">
        <v>36198.480000000003</v>
      </c>
      <c r="AP51" s="48">
        <v>29994.62</v>
      </c>
      <c r="AQ51" s="48">
        <v>29995.97</v>
      </c>
      <c r="AR51" s="48">
        <v>29997.34</v>
      </c>
      <c r="AS51" s="48">
        <v>29998.7</v>
      </c>
      <c r="AT51" s="48">
        <v>30000.07</v>
      </c>
      <c r="AU51" s="48">
        <v>30001.45</v>
      </c>
      <c r="AV51" s="48">
        <v>30002.84</v>
      </c>
      <c r="AW51" s="48">
        <v>30004.23</v>
      </c>
      <c r="AX51" s="48">
        <v>30005.63</v>
      </c>
      <c r="AY51" s="48">
        <v>30007.040000000001</v>
      </c>
      <c r="AZ51" s="48">
        <v>30008.45</v>
      </c>
      <c r="BA51" s="48">
        <v>30009.87</v>
      </c>
      <c r="BB51" s="48">
        <v>30011.29</v>
      </c>
      <c r="BC51" s="48">
        <v>30012.720000000001</v>
      </c>
      <c r="BD51" s="48">
        <v>30014.16</v>
      </c>
      <c r="BE51" s="48">
        <v>30015.61</v>
      </c>
      <c r="BF51" s="48">
        <v>30017.06</v>
      </c>
      <c r="BG51"/>
      <c r="BH51"/>
      <c r="BI51"/>
      <c r="BJ51"/>
      <c r="BK51"/>
      <c r="BL51"/>
      <c r="BM51"/>
      <c r="BN51"/>
      <c r="BO51"/>
      <c r="BP51"/>
      <c r="BQ51"/>
      <c r="BR51"/>
      <c r="BS51"/>
      <c r="BT51"/>
      <c r="BU51"/>
      <c r="BV51"/>
      <c r="BW51"/>
      <c r="BX51"/>
      <c r="BY51"/>
      <c r="BZ51"/>
      <c r="CA51"/>
      <c r="CB51"/>
      <c r="CC51"/>
      <c r="CD51"/>
      <c r="CE51"/>
      <c r="CF51"/>
      <c r="CG51"/>
    </row>
    <row r="52" spans="1:85" s="4" customFormat="1">
      <c r="A52" s="27" t="str">
        <f t="shared" si="15"/>
        <v>C&amp;I</v>
      </c>
      <c r="B52" s="27" t="s">
        <v>9</v>
      </c>
      <c r="C52" s="27" t="str">
        <f t="shared" si="16"/>
        <v>Variable Peak Pricing</v>
      </c>
      <c r="D52" s="38">
        <f t="shared" si="14"/>
        <v>0.21362605602055443</v>
      </c>
      <c r="E52" s="39">
        <f t="shared" si="17"/>
        <v>664566.4075807333</v>
      </c>
      <c r="F52" s="40">
        <f t="shared" si="18"/>
        <v>3110.8864712495129</v>
      </c>
      <c r="H52" s="8"/>
      <c r="K52" s="28" t="s">
        <v>73</v>
      </c>
      <c r="L52" s="28" t="s">
        <v>80</v>
      </c>
      <c r="M52" s="30">
        <v>0</v>
      </c>
      <c r="N52" s="30">
        <v>23.818506606485464</v>
      </c>
      <c r="O52" s="30">
        <v>72.187217468540751</v>
      </c>
      <c r="P52" s="30">
        <v>170.17018507339162</v>
      </c>
      <c r="Q52" s="30">
        <v>220.80495382162331</v>
      </c>
      <c r="R52" s="30">
        <v>247.59802452620326</v>
      </c>
      <c r="S52" s="30">
        <v>249.87801505088939</v>
      </c>
      <c r="T52" s="30">
        <v>252.17900072205376</v>
      </c>
      <c r="U52" s="30">
        <v>254.50117487215576</v>
      </c>
      <c r="V52" s="30">
        <v>256.84473261394459</v>
      </c>
      <c r="W52" s="30">
        <v>259.20987085685232</v>
      </c>
      <c r="X52" s="30">
        <v>261.59678832353893</v>
      </c>
      <c r="Y52" s="30">
        <v>264.00568556658976</v>
      </c>
      <c r="Z52" s="30">
        <v>266.43676498536502</v>
      </c>
      <c r="AA52" s="30">
        <v>268.89023084300715</v>
      </c>
      <c r="AB52" s="30">
        <v>271.36628928360199</v>
      </c>
      <c r="AC52" s="30">
        <v>273.86514834950037</v>
      </c>
      <c r="AD52" s="30">
        <v>276.38701799879772</v>
      </c>
      <c r="AE52" s="30">
        <v>278.93211012297508</v>
      </c>
      <c r="AF52" s="30">
        <v>281.5006385647024</v>
      </c>
      <c r="AG52" s="30">
        <v>284.09281913580674</v>
      </c>
      <c r="AH52" s="30">
        <v>286.70886963540363</v>
      </c>
      <c r="AI52" s="30">
        <v>289.34900986819861</v>
      </c>
      <c r="AJ52" s="48">
        <v>0</v>
      </c>
      <c r="AK52" s="48">
        <v>70621.759999999995</v>
      </c>
      <c r="AL52" s="48">
        <v>109998.56</v>
      </c>
      <c r="AM52" s="48">
        <v>189099.81</v>
      </c>
      <c r="AN52" s="48">
        <v>111819.71</v>
      </c>
      <c r="AO52" s="48">
        <v>73000.98</v>
      </c>
      <c r="AP52" s="48">
        <v>33634.35</v>
      </c>
      <c r="AQ52" s="48">
        <v>33642.94</v>
      </c>
      <c r="AR52" s="48">
        <v>33651.57</v>
      </c>
      <c r="AS52" s="48">
        <v>33660.239999999998</v>
      </c>
      <c r="AT52" s="48">
        <v>33668.959999999999</v>
      </c>
      <c r="AU52" s="48">
        <v>33677.71</v>
      </c>
      <c r="AV52" s="48">
        <v>33686.5</v>
      </c>
      <c r="AW52" s="48">
        <v>33695.339999999997</v>
      </c>
      <c r="AX52" s="48">
        <v>33704.21</v>
      </c>
      <c r="AY52" s="48">
        <v>33713.129999999997</v>
      </c>
      <c r="AZ52" s="48">
        <v>33722.089999999997</v>
      </c>
      <c r="BA52" s="48">
        <v>33731.089999999997</v>
      </c>
      <c r="BB52" s="48">
        <v>33740.129999999997</v>
      </c>
      <c r="BC52" s="48">
        <v>33749.22</v>
      </c>
      <c r="BD52" s="48">
        <v>33758.339999999997</v>
      </c>
      <c r="BE52" s="48">
        <v>33767.51</v>
      </c>
      <c r="BF52" s="48">
        <v>33776.720000000001</v>
      </c>
      <c r="BG52"/>
      <c r="BH52"/>
      <c r="BI52"/>
      <c r="BJ52"/>
      <c r="BK52"/>
      <c r="BL52"/>
      <c r="BM52"/>
      <c r="BN52"/>
      <c r="BO52"/>
      <c r="BP52"/>
      <c r="BQ52"/>
      <c r="BR52"/>
      <c r="BS52"/>
      <c r="BT52"/>
      <c r="BU52"/>
      <c r="BV52"/>
      <c r="BW52"/>
      <c r="BX52"/>
      <c r="BY52"/>
      <c r="BZ52"/>
      <c r="CA52"/>
      <c r="CB52"/>
      <c r="CC52"/>
      <c r="CD52"/>
      <c r="CE52"/>
      <c r="CF52"/>
      <c r="CG52"/>
    </row>
    <row r="53" spans="1:85" s="4" customFormat="1">
      <c r="A53" s="27" t="str">
        <f t="shared" si="15"/>
        <v>C&amp;I</v>
      </c>
      <c r="B53" s="27" t="s">
        <v>9</v>
      </c>
      <c r="C53" s="27" t="str">
        <f t="shared" si="16"/>
        <v>Third Party Contracts</v>
      </c>
      <c r="D53" s="38" t="str">
        <f t="shared" si="14"/>
        <v/>
      </c>
      <c r="E53" s="39">
        <f t="shared" si="17"/>
        <v>0</v>
      </c>
      <c r="F53" s="40">
        <f t="shared" si="18"/>
        <v>0</v>
      </c>
      <c r="H53" s="8"/>
      <c r="K53" s="28" t="s">
        <v>73</v>
      </c>
      <c r="L53" s="28" t="s">
        <v>81</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c r="BH53"/>
      <c r="BI53"/>
      <c r="BJ53"/>
      <c r="BK53"/>
      <c r="BL53"/>
      <c r="BM53"/>
      <c r="BN53"/>
      <c r="BO53"/>
      <c r="BP53"/>
      <c r="BQ53"/>
      <c r="BR53"/>
      <c r="BS53"/>
      <c r="BT53"/>
      <c r="BU53"/>
      <c r="BV53"/>
      <c r="BW53"/>
      <c r="BX53"/>
      <c r="BY53"/>
      <c r="BZ53"/>
      <c r="CA53"/>
      <c r="CB53"/>
      <c r="CC53"/>
      <c r="CD53"/>
      <c r="CE53"/>
      <c r="CF53"/>
      <c r="CG53"/>
    </row>
    <row r="54" spans="1:85" s="4" customFormat="1">
      <c r="A54" s="27" t="str">
        <f t="shared" si="15"/>
        <v>C&amp;I</v>
      </c>
      <c r="B54" s="27" t="s">
        <v>9</v>
      </c>
      <c r="C54" s="27" t="str">
        <f t="shared" si="16"/>
        <v>Time-of-Use</v>
      </c>
      <c r="D54" s="38">
        <f t="shared" si="14"/>
        <v>0.72506198696267965</v>
      </c>
      <c r="E54" s="39">
        <f t="shared" si="17"/>
        <v>14340.8551219449</v>
      </c>
      <c r="F54" s="40">
        <f t="shared" si="18"/>
        <v>19.778798750737781</v>
      </c>
      <c r="H54" s="8"/>
      <c r="K54" s="28" t="s">
        <v>74</v>
      </c>
      <c r="L54" s="28" t="s">
        <v>79</v>
      </c>
      <c r="M54" s="30">
        <v>0</v>
      </c>
      <c r="N54" s="30">
        <v>0.13825432273428745</v>
      </c>
      <c r="O54" s="30">
        <v>0.42079108100777007</v>
      </c>
      <c r="P54" s="30">
        <v>1.0006128218658186</v>
      </c>
      <c r="Q54" s="30">
        <v>1.3103277815244316</v>
      </c>
      <c r="R54" s="30">
        <v>1.4828828946220687</v>
      </c>
      <c r="S54" s="30">
        <v>1.5103453801033164</v>
      </c>
      <c r="T54" s="30">
        <v>1.5383164614497826</v>
      </c>
      <c r="U54" s="30">
        <v>1.5668055576834372</v>
      </c>
      <c r="V54" s="30">
        <v>1.5958222622633265</v>
      </c>
      <c r="W54" s="30">
        <v>1.6253763463160849</v>
      </c>
      <c r="X54" s="30">
        <v>1.6554777619262806</v>
      </c>
      <c r="Y54" s="30">
        <v>1.6861366454876934</v>
      </c>
      <c r="Z54" s="30">
        <v>1.7173633211166595</v>
      </c>
      <c r="AA54" s="30">
        <v>1.7491683041286281</v>
      </c>
      <c r="AB54" s="30">
        <v>1.7815623045791047</v>
      </c>
      <c r="AC54" s="30">
        <v>1.8145562308701697</v>
      </c>
      <c r="AD54" s="30">
        <v>1.8481611934237909</v>
      </c>
      <c r="AE54" s="30">
        <v>1.88238850842316</v>
      </c>
      <c r="AF54" s="30">
        <v>1.9172497016233245</v>
      </c>
      <c r="AG54" s="30">
        <v>1.9527565122323822</v>
      </c>
      <c r="AH54" s="30">
        <v>1.988920896864562</v>
      </c>
      <c r="AI54" s="30">
        <v>2.0257550335665129</v>
      </c>
      <c r="AJ54" s="48">
        <v>0</v>
      </c>
      <c r="AK54" s="48">
        <v>1191.04</v>
      </c>
      <c r="AL54" s="48">
        <v>1232.8399999999999</v>
      </c>
      <c r="AM54" s="48">
        <v>1316.42</v>
      </c>
      <c r="AN54" s="48">
        <v>1232.83</v>
      </c>
      <c r="AO54" s="48">
        <v>1191.04</v>
      </c>
      <c r="AP54" s="48">
        <v>1149.25</v>
      </c>
      <c r="AQ54" s="48">
        <v>1149.25</v>
      </c>
      <c r="AR54" s="48">
        <v>1149.25</v>
      </c>
      <c r="AS54" s="48">
        <v>1149.25</v>
      </c>
      <c r="AT54" s="48">
        <v>1149.25</v>
      </c>
      <c r="AU54" s="48">
        <v>1149.25</v>
      </c>
      <c r="AV54" s="48">
        <v>1149.25</v>
      </c>
      <c r="AW54" s="48">
        <v>1149.25</v>
      </c>
      <c r="AX54" s="48">
        <v>1149.25</v>
      </c>
      <c r="AY54" s="48">
        <v>1149.25</v>
      </c>
      <c r="AZ54" s="48">
        <v>1149.25</v>
      </c>
      <c r="BA54" s="48">
        <v>1149.25</v>
      </c>
      <c r="BB54" s="48">
        <v>1149.25</v>
      </c>
      <c r="BC54" s="48">
        <v>1149.25</v>
      </c>
      <c r="BD54" s="48">
        <v>1149.25</v>
      </c>
      <c r="BE54" s="48">
        <v>1149.25</v>
      </c>
      <c r="BF54" s="48">
        <v>1149.25</v>
      </c>
      <c r="BG54"/>
      <c r="BH54"/>
      <c r="BI54"/>
      <c r="BJ54"/>
      <c r="BK54"/>
      <c r="BL54"/>
      <c r="BM54"/>
      <c r="BN54"/>
      <c r="BO54"/>
      <c r="BP54"/>
      <c r="BQ54"/>
      <c r="BR54"/>
      <c r="BS54"/>
      <c r="BT54"/>
      <c r="BU54"/>
      <c r="BV54"/>
      <c r="BW54"/>
      <c r="BX54"/>
      <c r="BY54"/>
      <c r="BZ54"/>
      <c r="CA54"/>
      <c r="CB54"/>
      <c r="CC54"/>
      <c r="CD54"/>
      <c r="CE54"/>
      <c r="CF54"/>
      <c r="CG54"/>
    </row>
    <row r="55" spans="1:85" s="4" customFormat="1">
      <c r="A55" s="27" t="str">
        <f t="shared" si="15"/>
        <v>C&amp;I</v>
      </c>
      <c r="B55" s="27" t="s">
        <v>9</v>
      </c>
      <c r="C55" s="27" t="str">
        <f t="shared" si="16"/>
        <v>Variable Peak Pricing</v>
      </c>
      <c r="D55" s="38">
        <f t="shared" si="14"/>
        <v>0.18571842533080249</v>
      </c>
      <c r="E55" s="39">
        <f t="shared" si="17"/>
        <v>13534.181561558866</v>
      </c>
      <c r="F55" s="40">
        <f t="shared" si="18"/>
        <v>72.874737858948137</v>
      </c>
      <c r="H55" s="8"/>
      <c r="K55" s="28" t="s">
        <v>74</v>
      </c>
      <c r="L55" s="28" t="s">
        <v>80</v>
      </c>
      <c r="M55" s="30">
        <v>0</v>
      </c>
      <c r="N55" s="30">
        <v>0.50939633160238251</v>
      </c>
      <c r="O55" s="30">
        <v>1.5503995014197109</v>
      </c>
      <c r="P55" s="30">
        <v>3.6867454899936178</v>
      </c>
      <c r="Q55" s="30">
        <v>4.8278864045941168</v>
      </c>
      <c r="R55" s="30">
        <v>5.4636635714325417</v>
      </c>
      <c r="S55" s="30">
        <v>5.5648487574300693</v>
      </c>
      <c r="T55" s="30">
        <v>5.667907858563753</v>
      </c>
      <c r="U55" s="30">
        <v>5.7728755791028208</v>
      </c>
      <c r="V55" s="30">
        <v>5.8797872660277459</v>
      </c>
      <c r="W55" s="30">
        <v>5.9886789209330145</v>
      </c>
      <c r="X55" s="30">
        <v>6.0995872121503698</v>
      </c>
      <c r="Y55" s="30">
        <v>6.2125494870965463</v>
      </c>
      <c r="Z55" s="30">
        <v>6.3276037848497113</v>
      </c>
      <c r="AA55" s="30">
        <v>6.444788848958777</v>
      </c>
      <c r="AB55" s="30">
        <v>6.5641441404899705</v>
      </c>
      <c r="AC55" s="30">
        <v>6.6857098513150097</v>
      </c>
      <c r="AD55" s="30">
        <v>6.8095269176453685</v>
      </c>
      <c r="AE55" s="30">
        <v>6.9356370338171933</v>
      </c>
      <c r="AF55" s="30">
        <v>7.0640826663315206</v>
      </c>
      <c r="AG55" s="30">
        <v>7.1949070681545022</v>
      </c>
      <c r="AH55" s="30">
        <v>7.3281542932824681</v>
      </c>
      <c r="AI55" s="30">
        <v>7.4638692115767444</v>
      </c>
      <c r="AJ55" s="48">
        <v>0</v>
      </c>
      <c r="AK55" s="48">
        <v>1355.67</v>
      </c>
      <c r="AL55" s="48">
        <v>1886.05</v>
      </c>
      <c r="AM55" s="48">
        <v>2946.82</v>
      </c>
      <c r="AN55" s="48">
        <v>1885.97</v>
      </c>
      <c r="AO55" s="48">
        <v>1355.56</v>
      </c>
      <c r="AP55" s="48">
        <v>825.28</v>
      </c>
      <c r="AQ55" s="48">
        <v>825.28</v>
      </c>
      <c r="AR55" s="48">
        <v>825.28</v>
      </c>
      <c r="AS55" s="48">
        <v>825.28</v>
      </c>
      <c r="AT55" s="48">
        <v>825.28</v>
      </c>
      <c r="AU55" s="48">
        <v>825.28</v>
      </c>
      <c r="AV55" s="48">
        <v>825.28</v>
      </c>
      <c r="AW55" s="48">
        <v>825.28</v>
      </c>
      <c r="AX55" s="48">
        <v>825.28</v>
      </c>
      <c r="AY55" s="48">
        <v>825.28</v>
      </c>
      <c r="AZ55" s="48">
        <v>825.28</v>
      </c>
      <c r="BA55" s="48">
        <v>825.28</v>
      </c>
      <c r="BB55" s="48">
        <v>825.28</v>
      </c>
      <c r="BC55" s="48">
        <v>825.28</v>
      </c>
      <c r="BD55" s="48">
        <v>825.28</v>
      </c>
      <c r="BE55" s="48">
        <v>825.28</v>
      </c>
      <c r="BF55" s="48">
        <v>825.28</v>
      </c>
      <c r="BG55"/>
      <c r="BH55"/>
      <c r="BI55"/>
      <c r="BJ55"/>
      <c r="BK55"/>
      <c r="BL55"/>
      <c r="BM55"/>
      <c r="BN55"/>
      <c r="BO55"/>
      <c r="BP55"/>
      <c r="BQ55"/>
      <c r="BR55"/>
      <c r="BS55"/>
      <c r="BT55"/>
      <c r="BU55"/>
      <c r="BV55"/>
      <c r="BW55"/>
      <c r="BX55"/>
      <c r="BY55"/>
      <c r="BZ55"/>
      <c r="CA55"/>
      <c r="CB55"/>
      <c r="CC55"/>
      <c r="CD55"/>
      <c r="CE55"/>
      <c r="CF55"/>
      <c r="CG55"/>
    </row>
    <row r="56" spans="1:85" s="4" customFormat="1">
      <c r="A56" s="27" t="str">
        <f t="shared" si="15"/>
        <v>C&amp;I</v>
      </c>
      <c r="B56" s="27" t="s">
        <v>9</v>
      </c>
      <c r="C56" s="27" t="str">
        <f t="shared" si="16"/>
        <v>Third Party Contracts</v>
      </c>
      <c r="D56" s="38">
        <f t="shared" si="14"/>
        <v>8.0323220530099757</v>
      </c>
      <c r="E56" s="39">
        <f t="shared" si="17"/>
        <v>1337177.151452417</v>
      </c>
      <c r="F56" s="40">
        <f t="shared" si="18"/>
        <v>166.47454405184521</v>
      </c>
      <c r="H56" s="8"/>
      <c r="K56" s="28" t="s">
        <v>74</v>
      </c>
      <c r="L56" s="28" t="s">
        <v>81</v>
      </c>
      <c r="M56" s="30">
        <v>0</v>
      </c>
      <c r="N56" s="30">
        <v>5.6639208034450759</v>
      </c>
      <c r="O56" s="30">
        <v>9.1939832254584726</v>
      </c>
      <c r="P56" s="30">
        <v>11.712145860457714</v>
      </c>
      <c r="Q56" s="30">
        <v>11.92905080744549</v>
      </c>
      <c r="R56" s="30">
        <v>12.149972760077516</v>
      </c>
      <c r="S56" s="30">
        <v>12.374986111928349</v>
      </c>
      <c r="T56" s="30">
        <v>12.60416663431619</v>
      </c>
      <c r="U56" s="30">
        <v>12.837591501818185</v>
      </c>
      <c r="V56" s="30">
        <v>13.075339318258353</v>
      </c>
      <c r="W56" s="30">
        <v>13.317490143176707</v>
      </c>
      <c r="X56" s="30">
        <v>13.564125518788662</v>
      </c>
      <c r="Y56" s="30">
        <v>13.815328497443618</v>
      </c>
      <c r="Z56" s="30">
        <v>14.071183669592202</v>
      </c>
      <c r="AA56" s="30">
        <v>14.331777192271302</v>
      </c>
      <c r="AB56" s="30">
        <v>14.597196818116764</v>
      </c>
      <c r="AC56" s="30">
        <v>14.867531924913322</v>
      </c>
      <c r="AD56" s="30">
        <v>15.142873545691804</v>
      </c>
      <c r="AE56" s="30">
        <v>15.423314399383703</v>
      </c>
      <c r="AF56" s="30">
        <v>15.708948922043529</v>
      </c>
      <c r="AG56" s="30">
        <v>15.999873298649295</v>
      </c>
      <c r="AH56" s="30">
        <v>16.296185495492018</v>
      </c>
      <c r="AI56" s="30">
        <v>16.597985293164999</v>
      </c>
      <c r="AJ56" s="48">
        <v>0</v>
      </c>
      <c r="AK56" s="48">
        <v>108609.74</v>
      </c>
      <c r="AL56" s="48">
        <v>108919.38</v>
      </c>
      <c r="AM56" s="48">
        <v>109133.17</v>
      </c>
      <c r="AN56" s="48">
        <v>109142.86</v>
      </c>
      <c r="AO56" s="48">
        <v>109152.72</v>
      </c>
      <c r="AP56" s="48">
        <v>109162.77</v>
      </c>
      <c r="AQ56" s="48">
        <v>109173.01</v>
      </c>
      <c r="AR56" s="48">
        <v>109183.43</v>
      </c>
      <c r="AS56" s="48">
        <v>109194.05</v>
      </c>
      <c r="AT56" s="48">
        <v>109204.87</v>
      </c>
      <c r="AU56" s="48">
        <v>109215.89</v>
      </c>
      <c r="AV56" s="48">
        <v>109227.11</v>
      </c>
      <c r="AW56" s="48">
        <v>109238.53</v>
      </c>
      <c r="AX56" s="48">
        <v>109250.17</v>
      </c>
      <c r="AY56" s="48">
        <v>109262.03</v>
      </c>
      <c r="AZ56" s="48">
        <v>109274.11</v>
      </c>
      <c r="BA56" s="48">
        <v>109286.41</v>
      </c>
      <c r="BB56" s="48">
        <v>109298.93</v>
      </c>
      <c r="BC56" s="48">
        <v>109311.69</v>
      </c>
      <c r="BD56" s="48">
        <v>109324.69</v>
      </c>
      <c r="BE56" s="48">
        <v>109337.93</v>
      </c>
      <c r="BF56" s="48">
        <v>109351.41</v>
      </c>
      <c r="BG56"/>
      <c r="BH56"/>
      <c r="BI56"/>
      <c r="BJ56"/>
      <c r="BK56"/>
      <c r="BL56"/>
      <c r="BM56"/>
      <c r="BN56"/>
      <c r="BO56"/>
      <c r="BP56"/>
      <c r="BQ56"/>
      <c r="BR56"/>
      <c r="BS56"/>
      <c r="BT56"/>
      <c r="BU56"/>
      <c r="BV56"/>
      <c r="BW56"/>
      <c r="BX56"/>
      <c r="BY56"/>
      <c r="BZ56"/>
      <c r="CA56"/>
      <c r="CB56"/>
      <c r="CC56"/>
      <c r="CD56"/>
      <c r="CE56"/>
      <c r="CF56"/>
      <c r="CG56"/>
    </row>
    <row r="57" spans="1:85" s="4" customFormat="1">
      <c r="A57" s="27" t="str">
        <f t="shared" si="15"/>
        <v>C&amp;I</v>
      </c>
      <c r="B57" s="27" t="s">
        <v>9</v>
      </c>
      <c r="C57" s="27">
        <f t="shared" si="16"/>
        <v>0</v>
      </c>
      <c r="D57" s="38" t="str">
        <f t="shared" si="14"/>
        <v/>
      </c>
      <c r="E57" s="39">
        <f t="shared" si="17"/>
        <v>0</v>
      </c>
      <c r="F57" s="40">
        <f t="shared" si="18"/>
        <v>0</v>
      </c>
      <c r="H57" s="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s="4" customFormat="1">
      <c r="A58" s="27" t="str">
        <f t="shared" si="15"/>
        <v>C&amp;I</v>
      </c>
      <c r="B58" s="27" t="s">
        <v>9</v>
      </c>
      <c r="C58" s="27">
        <f t="shared" si="16"/>
        <v>0</v>
      </c>
      <c r="D58" s="38" t="str">
        <f t="shared" si="14"/>
        <v/>
      </c>
      <c r="E58" s="39">
        <f t="shared" si="17"/>
        <v>0</v>
      </c>
      <c r="F58" s="40">
        <f t="shared" si="18"/>
        <v>0</v>
      </c>
      <c r="H58" s="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s="4" customFormat="1">
      <c r="A59" s="27" t="str">
        <f t="shared" si="15"/>
        <v>C&amp;I</v>
      </c>
      <c r="B59" s="27" t="s">
        <v>9</v>
      </c>
      <c r="C59" s="27">
        <f t="shared" si="16"/>
        <v>0</v>
      </c>
      <c r="D59" s="38" t="str">
        <f t="shared" si="14"/>
        <v/>
      </c>
      <c r="E59" s="39">
        <f t="shared" si="17"/>
        <v>0</v>
      </c>
      <c r="F59" s="40">
        <f t="shared" si="18"/>
        <v>0</v>
      </c>
      <c r="H59" s="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s="4" customFormat="1">
      <c r="A60" s="27" t="str">
        <f t="shared" si="15"/>
        <v>C&amp;I</v>
      </c>
      <c r="B60" s="27" t="s">
        <v>9</v>
      </c>
      <c r="C60" s="27">
        <f t="shared" si="16"/>
        <v>0</v>
      </c>
      <c r="D60" s="38" t="str">
        <f t="shared" si="14"/>
        <v/>
      </c>
      <c r="E60" s="39">
        <f t="shared" si="17"/>
        <v>0</v>
      </c>
      <c r="F60" s="40">
        <f t="shared" si="18"/>
        <v>0</v>
      </c>
      <c r="H60" s="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s="4" customFormat="1">
      <c r="A61" s="27" t="str">
        <f t="shared" si="15"/>
        <v>C&amp;I</v>
      </c>
      <c r="B61" s="27" t="s">
        <v>9</v>
      </c>
      <c r="C61" s="27">
        <f t="shared" si="16"/>
        <v>0</v>
      </c>
      <c r="D61" s="38" t="str">
        <f t="shared" si="14"/>
        <v/>
      </c>
      <c r="E61" s="39">
        <f t="shared" si="17"/>
        <v>0</v>
      </c>
      <c r="F61" s="40">
        <f t="shared" si="18"/>
        <v>0</v>
      </c>
      <c r="H61" s="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s="4" customFormat="1">
      <c r="A62" s="27" t="str">
        <f t="shared" si="15"/>
        <v>C&amp;I</v>
      </c>
      <c r="B62" s="27" t="s">
        <v>9</v>
      </c>
      <c r="C62" s="27">
        <f t="shared" si="16"/>
        <v>0</v>
      </c>
      <c r="D62" s="38" t="str">
        <f t="shared" si="14"/>
        <v/>
      </c>
      <c r="E62" s="39">
        <f t="shared" si="17"/>
        <v>0</v>
      </c>
      <c r="F62" s="40">
        <f t="shared" si="18"/>
        <v>0</v>
      </c>
      <c r="H62" s="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sheetData>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9DF42-806A-499B-B5B5-B2F3CE9960B1}">
  <sheetPr>
    <tabColor theme="8"/>
  </sheetPr>
  <dimension ref="B2:I12"/>
  <sheetViews>
    <sheetView showGridLines="0" zoomScaleNormal="100" workbookViewId="0"/>
  </sheetViews>
  <sheetFormatPr defaultColWidth="9.140625" defaultRowHeight="15"/>
  <cols>
    <col min="2" max="2" width="26.5703125" bestFit="1" customWidth="1"/>
    <col min="3" max="3" width="15.28515625" bestFit="1" customWidth="1"/>
    <col min="4" max="4" width="35.85546875" bestFit="1" customWidth="1"/>
    <col min="5" max="5" width="18.140625" customWidth="1"/>
    <col min="6" max="6" width="12" bestFit="1" customWidth="1"/>
    <col min="7" max="7" width="26.5703125" bestFit="1" customWidth="1"/>
    <col min="8" max="8" width="15.28515625" bestFit="1" customWidth="1"/>
    <col min="9" max="9" width="35.85546875" bestFit="1" customWidth="1"/>
    <col min="10" max="10" width="12.5703125" customWidth="1"/>
    <col min="11" max="12" width="17.85546875" customWidth="1"/>
    <col min="13" max="15" width="10.85546875" customWidth="1"/>
  </cols>
  <sheetData>
    <row r="2" spans="2:9">
      <c r="B2" s="111" t="s">
        <v>47</v>
      </c>
      <c r="C2" t="s">
        <v>12</v>
      </c>
      <c r="G2" s="111" t="s">
        <v>47</v>
      </c>
      <c r="H2" t="s">
        <v>12</v>
      </c>
    </row>
    <row r="4" spans="2:9">
      <c r="B4" s="111" t="s">
        <v>41</v>
      </c>
      <c r="C4" s="111" t="s">
        <v>67</v>
      </c>
      <c r="G4" s="111" t="s">
        <v>31</v>
      </c>
      <c r="H4" s="111" t="s">
        <v>67</v>
      </c>
    </row>
    <row r="5" spans="2:9" ht="66">
      <c r="B5" s="182" t="s">
        <v>18</v>
      </c>
      <c r="C5" s="182" t="s">
        <v>16</v>
      </c>
      <c r="D5" s="54" t="str">
        <f>'ID Levelized Cost 2045'!$E$2</f>
        <v>Levelized $ / Winter Therms-year @ Gen 2026-2045</v>
      </c>
      <c r="E5" s="131"/>
      <c r="G5" s="182" t="s">
        <v>18</v>
      </c>
      <c r="H5" s="182" t="s">
        <v>16</v>
      </c>
      <c r="I5" s="54" t="str">
        <f>'ID Levelized Cost 2035'!$E$2</f>
        <v>Levelized $ / Winter Therms-year @ Gen 2026-2035</v>
      </c>
    </row>
    <row r="6" spans="2:9" ht="16.5">
      <c r="B6" s="112" t="s">
        <v>79</v>
      </c>
      <c r="C6" s="183">
        <v>0</v>
      </c>
      <c r="D6" s="123" t="str">
        <f>INDEX('ID Levelized Cost 2045'!$E$3:$G$10,MATCH($B6,'ID Levelized Cost 2045'!$D$3:$D$10,0),MATCH(D$5,'ID Levelized Cost 2045'!$E$2:$G$2,0))</f>
        <v/>
      </c>
      <c r="F6" s="102"/>
      <c r="G6" s="112" t="s">
        <v>79</v>
      </c>
      <c r="H6" s="181">
        <v>0</v>
      </c>
      <c r="I6" s="123" t="str">
        <f>INDEX('ID Levelized Cost 2035'!$E$3:$G$10,MATCH($G6,'ID Levelized Cost 2035'!$D$3:$D$10,0),MATCH(I$5,'ID Levelized Cost 2035'!$E$2:$G$2,0))</f>
        <v/>
      </c>
    </row>
    <row r="7" spans="2:9" ht="16.5">
      <c r="B7" s="112" t="s">
        <v>77</v>
      </c>
      <c r="C7" s="183">
        <v>0</v>
      </c>
      <c r="D7" s="132" t="str">
        <f>INDEX('ID Levelized Cost 2045'!$E$3:$G$10,MATCH($B7,'ID Levelized Cost 2045'!$D$3:$D$10,0),MATCH(D$5,'ID Levelized Cost 2045'!$E$2:$G$2,0))</f>
        <v/>
      </c>
      <c r="F7" s="102"/>
      <c r="G7" s="112" t="s">
        <v>77</v>
      </c>
      <c r="H7" s="181">
        <v>0</v>
      </c>
      <c r="I7" s="132" t="str">
        <f>INDEX('ID Levelized Cost 2035'!$E$3:$G$10,MATCH($G7,'ID Levelized Cost 2035'!$D$3:$D$10,0),MATCH(I$5,'ID Levelized Cost 2035'!$E$2:$G$2,0))</f>
        <v/>
      </c>
    </row>
    <row r="8" spans="2:9" ht="16.5">
      <c r="B8" s="112" t="s">
        <v>80</v>
      </c>
      <c r="C8" s="183">
        <v>0</v>
      </c>
      <c r="D8" s="123" t="str">
        <f>INDEX('ID Levelized Cost 2045'!$E$3:$G$10,MATCH($B8,'ID Levelized Cost 2045'!$D$3:$D$10,0),MATCH(D$5,'ID Levelized Cost 2045'!$E$2:$G$2,0))</f>
        <v/>
      </c>
      <c r="F8" s="102"/>
      <c r="G8" s="112" t="s">
        <v>80</v>
      </c>
      <c r="H8" s="181">
        <v>0</v>
      </c>
      <c r="I8" s="123" t="str">
        <f>INDEX('ID Levelized Cost 2035'!$E$3:$G$10,MATCH($G8,'ID Levelized Cost 2035'!$D$3:$D$10,0),MATCH(I$5,'ID Levelized Cost 2035'!$E$2:$G$2,0))</f>
        <v/>
      </c>
    </row>
    <row r="9" spans="2:9" ht="16.5">
      <c r="B9" s="112" t="s">
        <v>81</v>
      </c>
      <c r="C9" s="183">
        <v>8.5565706922090481</v>
      </c>
      <c r="D9" s="132">
        <f>INDEX('ID Levelized Cost 2045'!$E$3:$G$10,MATCH($B9,'ID Levelized Cost 2045'!$D$3:$D$10,0),MATCH(D$5,'ID Levelized Cost 2045'!$E$2:$G$2,0))</f>
        <v>6653.1656371748122</v>
      </c>
      <c r="F9" s="102"/>
      <c r="G9" s="112" t="s">
        <v>81</v>
      </c>
      <c r="H9" s="181">
        <v>8.5229453107199316</v>
      </c>
      <c r="I9" s="132">
        <f>INDEX('ID Levelized Cost 2035'!$E$3:$G$10,MATCH($G9,'ID Levelized Cost 2035'!$D$3:$D$10,0),MATCH(I$5,'ID Levelized Cost 2035'!$E$2:$G$2,0))</f>
        <v>6662.9601639411303</v>
      </c>
    </row>
    <row r="10" spans="2:9" ht="16.5">
      <c r="B10" s="112" t="s">
        <v>78</v>
      </c>
      <c r="C10" s="183">
        <v>1172.8011939697192</v>
      </c>
      <c r="D10" s="123">
        <f>INDEX('ID Levelized Cost 2045'!$E$3:$G$10,MATCH($B10,'ID Levelized Cost 2045'!$D$3:$D$10,0),MATCH(D$5,'ID Levelized Cost 2045'!$E$2:$G$2,0))</f>
        <v>415.80218226559663</v>
      </c>
      <c r="F10" s="102"/>
      <c r="G10" s="112" t="s">
        <v>78</v>
      </c>
      <c r="H10" s="181">
        <v>1014.7815720914895</v>
      </c>
      <c r="I10" s="123">
        <f>INDEX('ID Levelized Cost 2035'!$E$3:$G$10,MATCH($G10,'ID Levelized Cost 2035'!$D$3:$D$10,0),MATCH(I$5,'ID Levelized Cost 2035'!$E$2:$G$2,0))</f>
        <v>433.79508500379671</v>
      </c>
    </row>
    <row r="11" spans="2:9" ht="16.5">
      <c r="D11" s="132" t="str">
        <f>INDEX('ID Levelized Cost 2045'!$E$3:$G$10,MATCH($B11,'ID Levelized Cost 2045'!$D$3:$D$10,0),MATCH(D$5,'ID Levelized Cost 2045'!$E$2:$G$2,0))</f>
        <v/>
      </c>
      <c r="F11" s="102"/>
      <c r="I11" s="132" t="str">
        <f>INDEX('ID Levelized Cost 2035'!$E$3:$G$10,MATCH($G11,'ID Levelized Cost 2035'!$D$3:$D$10,0),MATCH(I$5,'ID Levelized Cost 2035'!$E$2:$G$2,0))</f>
        <v/>
      </c>
    </row>
    <row r="12" spans="2:9">
      <c r="F12" s="102"/>
    </row>
  </sheetData>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1CF4-C8E6-47E2-A1D3-4F97E0B49485}">
  <sheetPr>
    <tabColor theme="8"/>
  </sheetPr>
  <dimension ref="A1:CG62"/>
  <sheetViews>
    <sheetView showGridLines="0" zoomScaleNormal="100" workbookViewId="0"/>
  </sheetViews>
  <sheetFormatPr defaultColWidth="9.140625" defaultRowHeight="15"/>
  <cols>
    <col min="1" max="2" width="6.140625" customWidth="1"/>
    <col min="3" max="3" width="4.140625" customWidth="1"/>
    <col min="4" max="4" width="38.42578125" customWidth="1"/>
    <col min="5" max="6" width="19.5703125" customWidth="1"/>
    <col min="7" max="7" width="16.42578125" customWidth="1"/>
    <col min="8" max="8" width="15.140625" customWidth="1"/>
    <col min="9" max="11" width="15.85546875" customWidth="1"/>
    <col min="12" max="12" width="33.140625" bestFit="1" customWidth="1"/>
    <col min="13" max="15" width="12.140625" customWidth="1"/>
    <col min="16" max="16" width="23" customWidth="1"/>
    <col min="17" max="19" width="9.85546875" customWidth="1"/>
    <col min="20" max="21" width="5.85546875" customWidth="1"/>
    <col min="22" max="22" width="25.140625" customWidth="1"/>
    <col min="23" max="23" width="11.42578125" customWidth="1"/>
    <col min="24" max="25" width="13.42578125" customWidth="1"/>
    <col min="26" max="27" width="5.85546875" customWidth="1"/>
    <col min="28" max="28" width="16.5703125" customWidth="1"/>
    <col min="29" max="29" width="5.42578125" customWidth="1"/>
    <col min="30" max="30" width="14.85546875" customWidth="1"/>
    <col min="31" max="32" width="13.42578125" customWidth="1"/>
    <col min="33" max="33" width="12.140625" bestFit="1" customWidth="1"/>
    <col min="34" max="35" width="13.5703125" customWidth="1"/>
    <col min="36" max="37" width="12.140625" bestFit="1" customWidth="1"/>
    <col min="38" max="39" width="13.5703125" customWidth="1"/>
    <col min="40" max="42" width="12.140625" bestFit="1" customWidth="1"/>
    <col min="43" max="43" width="11.85546875" bestFit="1" customWidth="1"/>
    <col min="44" max="45" width="12.140625" bestFit="1" customWidth="1"/>
    <col min="46" max="46" width="5.140625" customWidth="1"/>
    <col min="47" max="47" width="12.140625" bestFit="1" customWidth="1"/>
    <col min="48" max="49" width="13.140625" customWidth="1"/>
    <col min="50" max="51" width="14.42578125" customWidth="1"/>
    <col min="52" max="52" width="9.140625" customWidth="1"/>
    <col min="53" max="55" width="15.85546875" customWidth="1"/>
    <col min="56" max="71" width="9.140625" bestFit="1" customWidth="1"/>
  </cols>
  <sheetData>
    <row r="1" spans="1:27" s="4" customFormat="1">
      <c r="A1" s="28"/>
      <c r="B1" s="21"/>
      <c r="C1" s="28"/>
      <c r="D1" s="41" t="s">
        <v>94</v>
      </c>
      <c r="E1" s="31" t="str">
        <f>E14</f>
        <v>Levelized $ / Winter Therms-year @ Gen 2026-2035</v>
      </c>
      <c r="F1" s="28"/>
      <c r="G1" s="28"/>
      <c r="H1" s="28"/>
      <c r="I1" s="28"/>
      <c r="J1"/>
      <c r="K1"/>
      <c r="L1" s="28"/>
      <c r="M1" s="28"/>
      <c r="N1" s="28"/>
      <c r="O1" s="28"/>
      <c r="P1" s="28"/>
      <c r="Q1" s="28"/>
      <c r="R1" s="28"/>
      <c r="S1" s="28"/>
      <c r="T1" s="28"/>
      <c r="U1" s="28"/>
      <c r="V1" s="28"/>
      <c r="W1" s="28"/>
      <c r="X1" s="28"/>
      <c r="Y1" s="28"/>
    </row>
    <row r="2" spans="1:27" s="4" customFormat="1" ht="66">
      <c r="B2" s="8" t="s">
        <v>95</v>
      </c>
      <c r="C2" s="37" t="s">
        <v>96</v>
      </c>
      <c r="D2" s="53" t="s">
        <v>17</v>
      </c>
      <c r="E2" s="54" t="str">
        <f>D44</f>
        <v>Levelized $ / Winter Therms-year @ Gen 2026-2035</v>
      </c>
      <c r="F2" s="54" t="s">
        <v>97</v>
      </c>
      <c r="G2" s="28"/>
      <c r="H2" s="28"/>
      <c r="I2" s="28"/>
      <c r="J2"/>
      <c r="K2"/>
      <c r="L2" s="28"/>
      <c r="M2" s="28"/>
      <c r="N2" s="28"/>
      <c r="O2" s="28"/>
      <c r="P2" s="28"/>
      <c r="Q2" s="28"/>
      <c r="R2" s="28"/>
      <c r="S2" s="28"/>
      <c r="T2" s="28"/>
      <c r="U2" s="28"/>
      <c r="V2" s="28"/>
      <c r="W2" s="28"/>
      <c r="X2" s="28"/>
      <c r="Y2" s="28"/>
    </row>
    <row r="3" spans="1:27" s="4" customFormat="1" ht="16.5">
      <c r="B3" s="28" t="str">
        <f t="shared" ref="B3:B8" si="0">IFERROR(RANK(E3,$E$3:$E$10,1),"")</f>
        <v/>
      </c>
      <c r="C3" s="90" t="str">
        <f>D3</f>
        <v>Behavioral</v>
      </c>
      <c r="D3" s="63" t="str">
        <f>'Potential by Option'!B6</f>
        <v>Behavioral</v>
      </c>
      <c r="E3" s="65" t="str">
        <f>IFERROR(SUMIFS($E$45:$E$160,$L$45:$L$160,$C3)/SUMIFS($F$45:$F$160,$L$45:$L$160,$C3),"")</f>
        <v/>
      </c>
      <c r="F3" s="85">
        <f>IFERROR(SUMIFS($F$45:$F$160,$L$45:$L$160,$C3),"")/1000</f>
        <v>0</v>
      </c>
      <c r="G3" s="28"/>
      <c r="H3" s="28"/>
      <c r="I3" s="28"/>
      <c r="J3"/>
      <c r="K3"/>
      <c r="L3" s="28"/>
      <c r="M3" s="28"/>
      <c r="N3" s="28"/>
      <c r="O3" s="28"/>
      <c r="P3" s="28"/>
      <c r="Q3" s="28"/>
      <c r="R3" s="28"/>
      <c r="S3" s="28"/>
      <c r="T3" s="28"/>
      <c r="U3" s="28"/>
      <c r="V3" s="28"/>
      <c r="W3" s="28"/>
      <c r="X3" s="28"/>
      <c r="Y3" s="28"/>
    </row>
    <row r="4" spans="1:27" s="4" customFormat="1" ht="16.5">
      <c r="B4" s="28">
        <f t="shared" si="0"/>
        <v>1</v>
      </c>
      <c r="C4" s="21" t="str">
        <f t="shared" ref="C4:C8" si="1">D4</f>
        <v>DLC Smart Thermostats - BYOT</v>
      </c>
      <c r="D4" s="61" t="str">
        <f>'Potential by Option'!B7</f>
        <v>DLC Smart Thermostats - BYOT</v>
      </c>
      <c r="E4" s="65">
        <f t="shared" ref="E4:E8" si="2">IFERROR(SUMIFS($E$45:$E$160,$L$45:$L$160,$C4)/SUMIFS($F$45:$F$160,$L$45:$L$160,$C4),"")</f>
        <v>433.79508500379671</v>
      </c>
      <c r="F4" s="85">
        <f t="shared" ref="F4:F8" si="3">IFERROR(SUMIFS($F$45:$F$160,$L$45:$L$160,$C4),"")/1000</f>
        <v>6.9402399524221776</v>
      </c>
      <c r="G4" s="28"/>
      <c r="H4" s="28"/>
      <c r="I4" s="28"/>
      <c r="J4"/>
      <c r="K4"/>
      <c r="L4" s="28"/>
      <c r="M4" s="28"/>
      <c r="N4" s="28"/>
      <c r="O4" s="28"/>
      <c r="P4" s="28"/>
      <c r="Q4" s="28"/>
      <c r="R4" s="28"/>
      <c r="S4" s="28"/>
      <c r="T4" s="28"/>
      <c r="U4" s="28"/>
      <c r="V4" s="28"/>
      <c r="W4" s="28"/>
      <c r="X4" s="28"/>
      <c r="Y4" s="28"/>
      <c r="Z4" s="28"/>
    </row>
    <row r="5" spans="1:27" s="4" customFormat="1" ht="16.5">
      <c r="B5" s="28" t="str">
        <f t="shared" si="0"/>
        <v/>
      </c>
      <c r="C5" s="21" t="str">
        <f t="shared" si="1"/>
        <v>Time-of-Use</v>
      </c>
      <c r="D5" s="63" t="str">
        <f>'Potential by Option'!B8</f>
        <v>Time-of-Use</v>
      </c>
      <c r="E5" s="65" t="str">
        <f t="shared" si="2"/>
        <v/>
      </c>
      <c r="F5" s="85">
        <f t="shared" si="3"/>
        <v>0</v>
      </c>
      <c r="G5" s="28"/>
      <c r="H5" s="28"/>
      <c r="I5" s="28"/>
      <c r="J5"/>
      <c r="K5"/>
      <c r="L5" s="28"/>
      <c r="M5" s="28"/>
      <c r="N5" s="28"/>
      <c r="O5" s="28"/>
      <c r="P5" s="28"/>
      <c r="Q5" s="28"/>
      <c r="R5" s="28"/>
      <c r="S5" s="28"/>
      <c r="T5" s="28"/>
      <c r="U5" s="28"/>
      <c r="V5" s="28"/>
      <c r="W5" s="28"/>
      <c r="X5" s="28"/>
      <c r="Y5" s="28"/>
      <c r="Z5" s="28"/>
    </row>
    <row r="6" spans="1:27" s="4" customFormat="1" ht="16.5">
      <c r="B6" s="28" t="str">
        <f t="shared" si="0"/>
        <v/>
      </c>
      <c r="C6" s="21" t="str">
        <f t="shared" si="1"/>
        <v>Variable Peak Pricing</v>
      </c>
      <c r="D6" s="61" t="str">
        <f>'Potential by Option'!B9</f>
        <v>Variable Peak Pricing</v>
      </c>
      <c r="E6" s="65" t="str">
        <f t="shared" si="2"/>
        <v/>
      </c>
      <c r="F6" s="85">
        <f t="shared" si="3"/>
        <v>0</v>
      </c>
      <c r="G6" s="28"/>
      <c r="H6" s="28"/>
      <c r="I6" s="28"/>
      <c r="J6"/>
      <c r="K6"/>
      <c r="L6" s="28"/>
      <c r="M6" s="28"/>
      <c r="N6" s="28"/>
      <c r="O6" s="28"/>
      <c r="P6" s="28"/>
      <c r="Q6" s="28"/>
      <c r="R6" s="28"/>
      <c r="S6" s="28"/>
      <c r="T6" s="28"/>
      <c r="U6" s="28"/>
      <c r="V6" s="28"/>
      <c r="W6" s="28"/>
      <c r="X6" s="28"/>
      <c r="Y6" s="28"/>
      <c r="Z6" s="28"/>
    </row>
    <row r="7" spans="1:27" s="4" customFormat="1" ht="16.5">
      <c r="B7" s="28">
        <f t="shared" si="0"/>
        <v>2</v>
      </c>
      <c r="C7" s="21" t="str">
        <f t="shared" si="1"/>
        <v>Third Party Contracts</v>
      </c>
      <c r="D7" s="63" t="str">
        <f>'Potential by Option'!B10</f>
        <v>Third Party Contracts</v>
      </c>
      <c r="E7" s="65">
        <f t="shared" si="2"/>
        <v>6662.9601639411303</v>
      </c>
      <c r="F7" s="85">
        <f t="shared" si="3"/>
        <v>6.5451910402979971E-2</v>
      </c>
      <c r="G7" s="28"/>
      <c r="H7" s="28"/>
      <c r="I7" s="28"/>
      <c r="J7"/>
      <c r="K7"/>
      <c r="L7" s="28"/>
      <c r="M7" s="28"/>
      <c r="N7" s="28"/>
      <c r="O7" s="28"/>
      <c r="P7" s="28"/>
      <c r="Q7" s="28"/>
      <c r="R7" s="28"/>
      <c r="S7" s="28"/>
      <c r="T7" s="28"/>
      <c r="U7" s="28"/>
      <c r="V7" s="28"/>
      <c r="W7" s="28"/>
      <c r="X7" s="28"/>
      <c r="Y7" s="28"/>
      <c r="Z7" s="28"/>
    </row>
    <row r="8" spans="1:27" s="4" customFormat="1" ht="16.5">
      <c r="B8" s="28" t="str">
        <f t="shared" si="0"/>
        <v/>
      </c>
      <c r="C8" s="21">
        <f t="shared" si="1"/>
        <v>0</v>
      </c>
      <c r="D8" s="61">
        <f>'Potential by Option'!B11</f>
        <v>0</v>
      </c>
      <c r="E8" s="65" t="str">
        <f t="shared" si="2"/>
        <v/>
      </c>
      <c r="F8" s="85">
        <f t="shared" si="3"/>
        <v>0</v>
      </c>
      <c r="G8" s="28"/>
      <c r="H8" s="28"/>
      <c r="I8" s="28"/>
      <c r="J8"/>
      <c r="K8"/>
      <c r="L8" s="28"/>
      <c r="M8" s="28"/>
      <c r="N8" s="28"/>
      <c r="O8" s="28"/>
      <c r="P8" s="28"/>
      <c r="Q8" s="28"/>
      <c r="R8" s="28"/>
      <c r="S8" s="28"/>
      <c r="T8" s="28"/>
      <c r="U8" s="28"/>
      <c r="V8" s="28"/>
      <c r="W8" s="28"/>
      <c r="X8" s="28"/>
      <c r="Y8" s="28"/>
      <c r="Z8" s="28"/>
    </row>
    <row r="9" spans="1:27" s="4" customFormat="1" ht="16.5">
      <c r="B9" s="28"/>
      <c r="C9" s="21"/>
      <c r="D9" s="63"/>
      <c r="E9" s="65"/>
      <c r="F9" s="85"/>
      <c r="G9" s="28"/>
      <c r="H9" s="28"/>
      <c r="I9" s="28"/>
      <c r="J9"/>
      <c r="K9"/>
      <c r="L9" s="28"/>
      <c r="M9" s="28"/>
      <c r="N9" s="28"/>
      <c r="O9" s="28"/>
      <c r="P9" s="28"/>
      <c r="Q9" s="28"/>
      <c r="R9" s="28"/>
      <c r="S9" s="28"/>
      <c r="T9" s="28"/>
      <c r="U9" s="28"/>
      <c r="V9" s="28"/>
      <c r="W9" s="28"/>
      <c r="X9" s="28"/>
      <c r="Y9" s="28"/>
      <c r="Z9" s="28"/>
    </row>
    <row r="10" spans="1:27" s="4" customFormat="1">
      <c r="B10" s="28"/>
      <c r="C10" s="28"/>
      <c r="D10" s="28"/>
      <c r="E10" s="28"/>
      <c r="F10" s="28"/>
      <c r="G10" s="28"/>
      <c r="H10" s="28"/>
      <c r="I10" s="28"/>
      <c r="J10"/>
      <c r="K10"/>
      <c r="L10" s="28"/>
      <c r="M10" s="28"/>
      <c r="N10" s="28"/>
      <c r="O10" s="28"/>
      <c r="P10" s="28"/>
      <c r="Q10" s="28"/>
      <c r="R10" s="28"/>
      <c r="S10" s="28"/>
      <c r="T10" s="28"/>
      <c r="U10" s="28"/>
      <c r="V10" s="28"/>
      <c r="W10" s="28"/>
      <c r="X10" s="28"/>
      <c r="Y10" s="28"/>
      <c r="Z10" s="28"/>
    </row>
    <row r="11" spans="1:27" s="4" customFormat="1">
      <c r="A11" s="28"/>
      <c r="B11" s="21"/>
      <c r="C11" s="21"/>
      <c r="D11" s="21"/>
      <c r="E11" s="21"/>
      <c r="F11" s="21"/>
      <c r="G11" s="21"/>
      <c r="H11" s="21"/>
      <c r="I11" s="21"/>
      <c r="J11"/>
      <c r="K11"/>
      <c r="L11" s="28"/>
      <c r="M11" s="28"/>
      <c r="N11" s="28"/>
      <c r="O11" s="28"/>
      <c r="P11" s="28"/>
      <c r="Q11" s="28"/>
      <c r="R11" s="28"/>
      <c r="S11" s="28"/>
      <c r="T11" s="28"/>
      <c r="U11" s="28"/>
      <c r="V11" s="28"/>
      <c r="W11" s="28"/>
      <c r="X11" s="28"/>
      <c r="Y11" s="28"/>
      <c r="Z11" s="28"/>
    </row>
    <row r="12" spans="1:27" s="4" customFormat="1">
      <c r="A12" s="28"/>
      <c r="B12" s="21"/>
      <c r="C12" s="21"/>
      <c r="D12" s="21"/>
      <c r="E12" s="21"/>
      <c r="F12" s="21"/>
      <c r="G12" s="21"/>
      <c r="H12" s="21"/>
      <c r="I12" s="21"/>
      <c r="J12"/>
      <c r="K12"/>
      <c r="L12" s="28"/>
      <c r="M12" s="28"/>
      <c r="N12" s="28"/>
      <c r="O12" s="28"/>
      <c r="P12" s="28"/>
      <c r="Q12" s="28"/>
      <c r="R12" s="28"/>
      <c r="S12" s="28"/>
      <c r="T12" s="28"/>
      <c r="U12" s="28"/>
      <c r="V12" s="28"/>
      <c r="W12" s="28"/>
      <c r="X12" s="28"/>
      <c r="Y12" s="28"/>
      <c r="Z12" s="28"/>
    </row>
    <row r="13" spans="1:27" s="4" customFormat="1">
      <c r="A13" s="28"/>
      <c r="B13" s="28"/>
      <c r="C13" s="21"/>
      <c r="D13" s="21"/>
      <c r="E13" s="21"/>
      <c r="F13" s="21"/>
      <c r="G13" s="21"/>
      <c r="H13" s="21"/>
      <c r="I13" s="21"/>
      <c r="J13"/>
      <c r="K13"/>
      <c r="L13" s="28"/>
      <c r="M13" s="28"/>
      <c r="N13" s="28"/>
      <c r="O13" s="28"/>
      <c r="P13" s="28"/>
      <c r="Q13" s="28"/>
      <c r="R13" s="28"/>
      <c r="S13" s="28"/>
      <c r="T13" s="28"/>
      <c r="U13" s="28"/>
      <c r="V13" s="28"/>
      <c r="W13" s="28"/>
      <c r="X13" s="28"/>
      <c r="Y13" s="28"/>
      <c r="Z13" s="28"/>
    </row>
    <row r="14" spans="1:27" s="4" customFormat="1">
      <c r="A14" s="28"/>
      <c r="B14" s="21"/>
      <c r="C14" s="28"/>
      <c r="D14" s="41" t="s">
        <v>72</v>
      </c>
      <c r="E14" s="31" t="str">
        <f>D44</f>
        <v>Levelized $ / Winter Therms-year @ Gen 2026-2035</v>
      </c>
      <c r="F14" s="28"/>
      <c r="G14" s="28"/>
      <c r="H14" s="28"/>
      <c r="I14" s="28"/>
      <c r="J14"/>
      <c r="K14"/>
      <c r="L14" s="28"/>
      <c r="M14" s="28"/>
      <c r="N14" s="28"/>
      <c r="O14" s="28"/>
      <c r="P14" s="28"/>
      <c r="Q14" s="28"/>
      <c r="R14" s="28"/>
      <c r="S14" s="28"/>
      <c r="T14" s="28"/>
      <c r="U14" s="28"/>
      <c r="V14" s="28"/>
      <c r="W14" s="28"/>
      <c r="X14" s="28"/>
      <c r="Y14" s="28"/>
      <c r="Z14" s="28"/>
      <c r="AA14" s="28"/>
    </row>
    <row r="15" spans="1:27" s="4" customFormat="1" ht="66">
      <c r="A15" s="28"/>
      <c r="B15" s="37" t="s">
        <v>96</v>
      </c>
      <c r="C15" s="28"/>
      <c r="D15" s="53" t="s">
        <v>17</v>
      </c>
      <c r="E15" s="54" t="str">
        <f>E2</f>
        <v>Levelized $ / Winter Therms-year @ Gen 2026-2035</v>
      </c>
      <c r="F15" s="54" t="str">
        <f>F2</f>
        <v xml:space="preserve"> System Winter Potential MTherms in Year 2035</v>
      </c>
      <c r="J15"/>
      <c r="K15"/>
      <c r="L15" s="28"/>
      <c r="M15" s="28"/>
      <c r="N15" s="28"/>
      <c r="O15" s="28"/>
      <c r="P15" s="28"/>
      <c r="Q15" s="28"/>
      <c r="R15" s="28"/>
      <c r="S15" s="28"/>
      <c r="T15" s="28"/>
      <c r="U15" s="28"/>
      <c r="V15" s="28"/>
      <c r="W15" s="28"/>
      <c r="X15" s="28"/>
      <c r="Y15" s="28"/>
    </row>
    <row r="16" spans="1:27" s="4" customFormat="1" ht="16.5">
      <c r="A16" s="28"/>
      <c r="B16" s="21" t="str">
        <f>$D$14</f>
        <v>Residential</v>
      </c>
      <c r="C16" s="90" t="str">
        <f>D16</f>
        <v>Behavioral</v>
      </c>
      <c r="D16" s="63" t="str">
        <f t="shared" ref="D16:D21" si="4">D3</f>
        <v>Behavioral</v>
      </c>
      <c r="E16" s="65" t="str">
        <f>IFERROR(SUMIFS($E$45:$E$160,$L$45:$L$160,$C16,$A$45:$A$160,$B16)/SUMIFS($F$45:$F$160,$L$45:$L$160,$C16,$A$45:$A$160,$B16),"")</f>
        <v/>
      </c>
      <c r="F16" s="85">
        <f>IFERROR(SUMIFS($F$45:$F$160,$L$45:$L$160,$C16,$A$45:$A$160,$B16),"")/1000</f>
        <v>0</v>
      </c>
      <c r="J16"/>
      <c r="K16"/>
      <c r="L16" s="28"/>
      <c r="M16" s="28"/>
      <c r="N16" s="28"/>
      <c r="O16" s="28"/>
      <c r="P16" s="28"/>
      <c r="Q16" s="28"/>
      <c r="R16" s="28"/>
      <c r="S16" s="28"/>
      <c r="T16" s="28"/>
      <c r="U16" s="28"/>
      <c r="V16" s="28"/>
      <c r="W16" s="28"/>
      <c r="X16" s="28"/>
      <c r="Y16" s="28"/>
      <c r="Z16" s="28"/>
    </row>
    <row r="17" spans="1:26" s="4" customFormat="1" ht="16.5">
      <c r="A17" s="28"/>
      <c r="B17" s="21" t="str">
        <f t="shared" ref="B17:B21" si="5">$D$14</f>
        <v>Residential</v>
      </c>
      <c r="C17" s="21" t="str">
        <f t="shared" ref="C17:C21" si="6">D17</f>
        <v>DLC Smart Thermostats - BYOT</v>
      </c>
      <c r="D17" s="61" t="str">
        <f t="shared" si="4"/>
        <v>DLC Smart Thermostats - BYOT</v>
      </c>
      <c r="E17" s="65">
        <f t="shared" ref="E17:E21" si="7">IFERROR(SUMIFS($E$45:$E$160,$L$45:$L$160,$C17,$A$45:$A$160,$B17)/SUMIFS($F$45:$F$160,$L$45:$L$160,$C17,$A$45:$A$160,$B17),"")</f>
        <v>533.79324164216712</v>
      </c>
      <c r="F17" s="85">
        <f t="shared" ref="F17:F21" si="8">IFERROR(SUMIFS($F$45:$F$160,$L$45:$L$160,$C17,$A$45:$A$160,$B17),"")/1000</f>
        <v>5.0782025519907359</v>
      </c>
      <c r="J17"/>
      <c r="K17"/>
      <c r="L17" s="28"/>
      <c r="M17" s="28"/>
      <c r="N17" s="28"/>
      <c r="O17" s="28"/>
      <c r="P17" s="28"/>
      <c r="Q17" s="28"/>
      <c r="R17" s="28"/>
      <c r="S17" s="28"/>
      <c r="T17" s="28"/>
      <c r="U17" s="28"/>
      <c r="V17" s="28"/>
      <c r="W17" s="28"/>
      <c r="X17" s="28"/>
      <c r="Y17" s="28"/>
      <c r="Z17" s="28"/>
    </row>
    <row r="18" spans="1:26" s="4" customFormat="1" ht="16.5">
      <c r="A18" s="28"/>
      <c r="B18" s="21" t="str">
        <f t="shared" si="5"/>
        <v>Residential</v>
      </c>
      <c r="C18" s="21" t="str">
        <f t="shared" si="6"/>
        <v>Time-of-Use</v>
      </c>
      <c r="D18" s="63" t="str">
        <f t="shared" si="4"/>
        <v>Time-of-Use</v>
      </c>
      <c r="E18" s="65" t="str">
        <f t="shared" si="7"/>
        <v/>
      </c>
      <c r="F18" s="85">
        <f t="shared" si="8"/>
        <v>0</v>
      </c>
      <c r="J18"/>
      <c r="K18"/>
      <c r="L18" s="28"/>
      <c r="M18" s="28"/>
      <c r="N18" s="28"/>
      <c r="O18" s="28"/>
      <c r="P18" s="28"/>
      <c r="Q18" s="28"/>
      <c r="R18" s="28"/>
      <c r="S18" s="28"/>
      <c r="T18" s="28"/>
      <c r="U18" s="28"/>
      <c r="V18" s="28"/>
      <c r="W18" s="28"/>
      <c r="X18" s="28"/>
      <c r="Y18" s="28"/>
      <c r="Z18" s="28"/>
    </row>
    <row r="19" spans="1:26" s="4" customFormat="1" ht="16.5">
      <c r="A19" s="28"/>
      <c r="B19" s="21" t="str">
        <f t="shared" si="5"/>
        <v>Residential</v>
      </c>
      <c r="C19" s="21" t="str">
        <f t="shared" si="6"/>
        <v>Variable Peak Pricing</v>
      </c>
      <c r="D19" s="61" t="str">
        <f t="shared" si="4"/>
        <v>Variable Peak Pricing</v>
      </c>
      <c r="E19" s="65" t="str">
        <f t="shared" si="7"/>
        <v/>
      </c>
      <c r="F19" s="85">
        <f t="shared" si="8"/>
        <v>0</v>
      </c>
      <c r="J19"/>
      <c r="K19"/>
      <c r="L19" s="28"/>
      <c r="M19" s="28"/>
      <c r="N19" s="28"/>
      <c r="O19" s="28"/>
      <c r="P19" s="28"/>
      <c r="Q19" s="28"/>
      <c r="R19" s="28"/>
      <c r="S19" s="28"/>
      <c r="T19" s="28"/>
      <c r="U19" s="28"/>
      <c r="V19" s="28"/>
      <c r="W19" s="28"/>
      <c r="X19" s="28"/>
      <c r="Y19" s="28"/>
      <c r="Z19" s="28"/>
    </row>
    <row r="20" spans="1:26" s="4" customFormat="1" ht="16.5">
      <c r="A20" s="28"/>
      <c r="B20" s="21" t="str">
        <f t="shared" si="5"/>
        <v>Residential</v>
      </c>
      <c r="C20" s="21" t="str">
        <f t="shared" si="6"/>
        <v>Third Party Contracts</v>
      </c>
      <c r="D20" s="63" t="str">
        <f t="shared" si="4"/>
        <v>Third Party Contracts</v>
      </c>
      <c r="E20" s="65" t="str">
        <f t="shared" si="7"/>
        <v/>
      </c>
      <c r="F20" s="85">
        <f t="shared" si="8"/>
        <v>0</v>
      </c>
      <c r="J20"/>
      <c r="K20"/>
      <c r="L20" s="28"/>
      <c r="M20" s="28"/>
      <c r="N20" s="28"/>
      <c r="O20" s="28"/>
      <c r="P20" s="28"/>
      <c r="Q20" s="28"/>
      <c r="R20" s="28"/>
      <c r="S20" s="28"/>
      <c r="T20" s="28"/>
      <c r="U20" s="28"/>
      <c r="V20" s="28"/>
      <c r="W20" s="28"/>
      <c r="X20" s="28"/>
      <c r="Y20" s="28"/>
      <c r="Z20" s="28"/>
    </row>
    <row r="21" spans="1:26" s="4" customFormat="1" ht="16.5">
      <c r="A21" s="28"/>
      <c r="B21" s="21" t="str">
        <f t="shared" si="5"/>
        <v>Residential</v>
      </c>
      <c r="C21" s="21">
        <f t="shared" si="6"/>
        <v>0</v>
      </c>
      <c r="D21" s="61">
        <f t="shared" si="4"/>
        <v>0</v>
      </c>
      <c r="E21" s="65" t="str">
        <f t="shared" si="7"/>
        <v/>
      </c>
      <c r="F21" s="85">
        <f t="shared" si="8"/>
        <v>0</v>
      </c>
      <c r="J21"/>
      <c r="K21"/>
      <c r="L21" s="28"/>
      <c r="M21" s="28"/>
      <c r="N21" s="28"/>
      <c r="O21" s="28"/>
      <c r="P21" s="28"/>
      <c r="Q21" s="28"/>
      <c r="R21" s="28"/>
      <c r="S21" s="28"/>
      <c r="T21" s="28"/>
      <c r="U21" s="28"/>
      <c r="V21" s="28"/>
      <c r="W21" s="28"/>
      <c r="X21" s="28"/>
      <c r="Y21" s="28"/>
      <c r="Z21" s="28"/>
    </row>
    <row r="22" spans="1:26" s="4" customFormat="1" ht="16.5">
      <c r="A22" s="28"/>
      <c r="B22" s="21"/>
      <c r="C22" s="21"/>
      <c r="D22" s="63"/>
      <c r="E22" s="65"/>
      <c r="F22" s="85"/>
      <c r="J22"/>
      <c r="K22"/>
      <c r="L22" s="28"/>
      <c r="M22" s="28"/>
      <c r="N22" s="28"/>
      <c r="O22" s="28"/>
      <c r="P22" s="28"/>
      <c r="Q22" s="28"/>
      <c r="R22" s="28"/>
      <c r="S22" s="28"/>
      <c r="T22" s="28"/>
      <c r="U22" s="28"/>
      <c r="V22" s="28"/>
      <c r="W22" s="28"/>
      <c r="X22" s="28"/>
      <c r="Y22" s="28"/>
      <c r="Z22" s="28"/>
    </row>
    <row r="23" spans="1:26" s="4" customFormat="1">
      <c r="A23" s="28"/>
      <c r="B23" s="28"/>
      <c r="C23" s="28"/>
      <c r="D23" s="28"/>
      <c r="E23" s="28"/>
      <c r="F23" s="28"/>
      <c r="J23"/>
      <c r="K23"/>
      <c r="L23" s="28"/>
      <c r="M23" s="28"/>
      <c r="N23" s="28"/>
      <c r="O23" s="28"/>
      <c r="P23" s="28"/>
      <c r="Q23" s="28"/>
      <c r="R23" s="28"/>
      <c r="S23" s="28"/>
      <c r="T23" s="28"/>
      <c r="U23" s="28"/>
      <c r="V23" s="28"/>
      <c r="W23" s="28"/>
      <c r="X23" s="28"/>
      <c r="Y23" s="28"/>
      <c r="Z23" s="28"/>
    </row>
    <row r="24" spans="1:26" s="4" customFormat="1">
      <c r="A24" s="28"/>
      <c r="B24" s="21"/>
      <c r="C24" s="21"/>
      <c r="D24" s="21"/>
      <c r="E24" s="21"/>
      <c r="F24" s="21"/>
      <c r="G24" s="21"/>
      <c r="H24" s="21"/>
      <c r="I24" s="21"/>
      <c r="J24"/>
      <c r="K24"/>
      <c r="L24" s="28"/>
      <c r="M24" s="28"/>
      <c r="N24" s="28"/>
      <c r="O24" s="28"/>
      <c r="P24" s="28"/>
      <c r="Q24" s="28"/>
      <c r="R24" s="28"/>
      <c r="S24" s="28"/>
      <c r="T24" s="28"/>
      <c r="U24" s="28"/>
      <c r="V24" s="28"/>
      <c r="W24" s="28"/>
      <c r="X24" s="28"/>
      <c r="Y24" s="28"/>
      <c r="Z24" s="28"/>
    </row>
    <row r="25" spans="1:26" s="4" customFormat="1">
      <c r="A25" s="28"/>
      <c r="B25" s="21"/>
      <c r="C25" s="21"/>
      <c r="D25" s="21"/>
      <c r="E25" s="21"/>
      <c r="F25" s="21"/>
      <c r="G25" s="21"/>
      <c r="H25" s="21"/>
      <c r="I25" s="21"/>
      <c r="J25"/>
      <c r="K25"/>
      <c r="L25" s="28"/>
      <c r="M25" s="28"/>
      <c r="N25" s="28"/>
      <c r="O25" s="28"/>
      <c r="P25" s="28"/>
      <c r="Q25" s="28"/>
      <c r="R25" s="28"/>
      <c r="S25" s="28"/>
      <c r="T25" s="28"/>
      <c r="U25" s="28"/>
      <c r="V25" s="28"/>
      <c r="W25" s="28"/>
      <c r="X25" s="28"/>
      <c r="Y25" s="28"/>
      <c r="Z25" s="28"/>
    </row>
    <row r="26" spans="1:26" s="4" customFormat="1">
      <c r="A26" s="28"/>
      <c r="B26" s="28"/>
      <c r="C26" s="21"/>
      <c r="D26" s="21"/>
      <c r="E26" s="21"/>
      <c r="F26" s="21"/>
      <c r="G26" s="21"/>
      <c r="H26" s="21"/>
      <c r="I26" s="21"/>
      <c r="J26"/>
      <c r="K26"/>
      <c r="L26" s="28"/>
      <c r="M26" s="28"/>
      <c r="N26" s="28"/>
      <c r="O26" s="28"/>
      <c r="P26" s="28"/>
      <c r="Q26" s="28"/>
      <c r="R26" s="28"/>
      <c r="S26" s="28"/>
      <c r="T26" s="28"/>
      <c r="U26" s="28"/>
      <c r="V26" s="28"/>
      <c r="W26" s="28"/>
      <c r="X26" s="28"/>
      <c r="Y26" s="28"/>
      <c r="Z26" s="28"/>
    </row>
    <row r="27" spans="1:26" s="4" customFormat="1">
      <c r="A27" s="28"/>
      <c r="B27" s="21"/>
      <c r="C27" s="28"/>
      <c r="D27" s="41" t="s">
        <v>98</v>
      </c>
      <c r="E27" s="31" t="str">
        <f>E14</f>
        <v>Levelized $ / Winter Therms-year @ Gen 2026-2035</v>
      </c>
      <c r="F27" s="28"/>
      <c r="G27" s="28"/>
      <c r="H27" s="28"/>
      <c r="I27" s="28"/>
      <c r="J27"/>
      <c r="K27"/>
      <c r="L27" s="28"/>
      <c r="M27" s="28"/>
      <c r="N27" s="28"/>
      <c r="O27" s="28"/>
      <c r="P27" s="28"/>
      <c r="Q27" s="28"/>
      <c r="R27" s="28"/>
      <c r="S27" s="28"/>
      <c r="T27" s="28"/>
      <c r="U27" s="28"/>
      <c r="V27" s="28"/>
      <c r="W27" s="28"/>
      <c r="X27" s="28"/>
      <c r="Y27" s="28"/>
      <c r="Z27" s="28"/>
    </row>
    <row r="28" spans="1:26" s="4" customFormat="1" ht="66">
      <c r="A28" s="28"/>
      <c r="B28" s="37" t="s">
        <v>96</v>
      </c>
      <c r="C28" s="28"/>
      <c r="D28" s="53" t="s">
        <v>17</v>
      </c>
      <c r="E28" s="54" t="str">
        <f>E15</f>
        <v>Levelized $ / Winter Therms-year @ Gen 2026-2035</v>
      </c>
      <c r="F28" s="54" t="str">
        <f>F15</f>
        <v xml:space="preserve"> System Winter Potential MTherms in Year 2035</v>
      </c>
      <c r="G28"/>
      <c r="H28"/>
      <c r="I28"/>
      <c r="J28"/>
      <c r="K28"/>
      <c r="L28" s="28"/>
      <c r="M28" s="28"/>
      <c r="N28" s="28"/>
      <c r="O28" s="28"/>
      <c r="P28" s="28"/>
      <c r="Q28" s="28"/>
      <c r="R28" s="28"/>
      <c r="S28" s="28"/>
      <c r="T28" s="28"/>
      <c r="U28" s="28"/>
      <c r="V28" s="28"/>
      <c r="W28" s="28"/>
      <c r="X28" s="28"/>
      <c r="Y28" s="28"/>
      <c r="Z28" s="28"/>
    </row>
    <row r="29" spans="1:26" s="4" customFormat="1" ht="16.5">
      <c r="A29" s="28"/>
      <c r="B29" s="21" t="str">
        <f>$D$27</f>
        <v>C&amp;I</v>
      </c>
      <c r="C29" s="90" t="str">
        <f>D29</f>
        <v>Behavioral</v>
      </c>
      <c r="D29" s="63" t="str">
        <f>D16</f>
        <v>Behavioral</v>
      </c>
      <c r="E29" s="65" t="str">
        <f>IFERROR(SUMIFS($E$45:$E$160,$L$45:$L$160,$C29,$A$45:$A$160,$B29)/SUMIFS($F$45:$F$160,$L$45:$L$160,$C29,$A$45:$A$160,$B29),"")</f>
        <v/>
      </c>
      <c r="F29" s="85">
        <f>IFERROR(SUMIFS($F$45:$F$160,$L$45:$L$160,$C29,$A$45:$A$160,$B29),"")/1000</f>
        <v>0</v>
      </c>
      <c r="G29"/>
      <c r="H29"/>
      <c r="I29"/>
      <c r="J29"/>
      <c r="K29"/>
      <c r="L29" s="28"/>
      <c r="M29" s="28"/>
      <c r="N29" s="28"/>
      <c r="O29" s="28"/>
      <c r="P29" s="28"/>
      <c r="Q29" s="28"/>
      <c r="R29" s="28"/>
      <c r="S29" s="28"/>
      <c r="T29" s="28"/>
      <c r="U29" s="28"/>
      <c r="V29" s="28"/>
      <c r="W29" s="28"/>
      <c r="X29" s="28"/>
      <c r="Y29" s="28"/>
      <c r="Z29" s="28"/>
    </row>
    <row r="30" spans="1:26" s="4" customFormat="1" ht="16.5">
      <c r="A30" s="28"/>
      <c r="B30" s="21" t="str">
        <f t="shared" ref="B30:B34" si="9">$D$27</f>
        <v>C&amp;I</v>
      </c>
      <c r="C30" s="21" t="str">
        <f t="shared" ref="C30:C34" si="10">D30</f>
        <v>DLC Smart Thermostats - BYOT</v>
      </c>
      <c r="D30" s="61" t="str">
        <f t="shared" ref="D30:D34" si="11">D17</f>
        <v>DLC Smart Thermostats - BYOT</v>
      </c>
      <c r="E30" s="65">
        <f>IFERROR(SUMIFS($E$45:$E$160,$L$45:$L$160,$C30,$A$45:$A$160,$B30)/SUMIFS($F$45:$F$160,$L$45:$L$160,$C30,$A$45:$A$160,$B30),"")</f>
        <v>161.07720397859288</v>
      </c>
      <c r="F30" s="85">
        <f>IFERROR(SUMIFS($F$45:$F$160,$L$45:$L$160,$C30,$A$45:$A$160,$B30),"")/1000</f>
        <v>1.8620374004314417</v>
      </c>
      <c r="G30"/>
      <c r="H30"/>
      <c r="I30"/>
      <c r="J30"/>
      <c r="K30"/>
      <c r="L30" s="28"/>
      <c r="M30" s="28"/>
      <c r="N30" s="28"/>
      <c r="O30" s="28"/>
      <c r="P30" s="28"/>
      <c r="Q30" s="28"/>
      <c r="R30" s="28"/>
      <c r="S30" s="28"/>
      <c r="T30" s="28"/>
      <c r="U30" s="28"/>
      <c r="V30" s="28"/>
      <c r="W30" s="28"/>
      <c r="X30" s="28"/>
      <c r="Y30" s="28"/>
      <c r="Z30" s="28"/>
    </row>
    <row r="31" spans="1:26" s="4" customFormat="1" ht="16.5">
      <c r="A31" s="28"/>
      <c r="B31" s="21" t="str">
        <f t="shared" si="9"/>
        <v>C&amp;I</v>
      </c>
      <c r="C31" s="21" t="str">
        <f t="shared" si="10"/>
        <v>Time-of-Use</v>
      </c>
      <c r="D31" s="63" t="str">
        <f t="shared" si="11"/>
        <v>Time-of-Use</v>
      </c>
      <c r="E31" s="65" t="str">
        <f>IFERROR(SUMIFS($E$45:$E$160,$L$45:$L$160,$C31,$A$45:$A$160,$B31)/SUMIFS($F$45:$F$160,$L$45:$L$160,$C31,$A$45:$A$160,$B31),"")</f>
        <v/>
      </c>
      <c r="F31" s="85">
        <f>IFERROR(SUMIFS($F$45:$F$160,$L$45:$L$160,$C31,$A$45:$A$160,$B31),"")/1000</f>
        <v>0</v>
      </c>
      <c r="G31"/>
      <c r="H31"/>
      <c r="I31"/>
      <c r="J31"/>
      <c r="K31"/>
      <c r="L31" s="28"/>
      <c r="M31" s="28"/>
      <c r="N31" s="28"/>
      <c r="O31" s="28"/>
      <c r="P31" s="28"/>
      <c r="Q31" s="28"/>
      <c r="R31" s="28"/>
      <c r="S31" s="28"/>
      <c r="T31" s="28"/>
      <c r="U31" s="28"/>
      <c r="V31" s="28"/>
      <c r="W31" s="28"/>
      <c r="X31" s="28"/>
      <c r="Y31" s="28"/>
      <c r="Z31" s="28"/>
    </row>
    <row r="32" spans="1:26" s="4" customFormat="1" ht="16.5">
      <c r="A32" s="28"/>
      <c r="B32" s="21" t="str">
        <f t="shared" si="9"/>
        <v>C&amp;I</v>
      </c>
      <c r="C32" s="21" t="str">
        <f t="shared" si="10"/>
        <v>Variable Peak Pricing</v>
      </c>
      <c r="D32" s="61" t="str">
        <f t="shared" si="11"/>
        <v>Variable Peak Pricing</v>
      </c>
      <c r="E32" s="65" t="str">
        <f t="shared" ref="E32:E34" si="12">IFERROR(SUMIFS($E$45:$E$160,$L$45:$L$160,$C32,$A$45:$A$160,$B32)/SUMIFS($F$45:$F$160,$L$45:$L$160,$C32,$A$45:$A$160,$B32),"")</f>
        <v/>
      </c>
      <c r="F32" s="85">
        <f>IFERROR(SUMIFS($F$45:$F$160,$L$45:$L$160,$C32,$A$45:$A$160,$B32),"")/1000</f>
        <v>0</v>
      </c>
      <c r="G32"/>
      <c r="H32"/>
      <c r="I32"/>
      <c r="J32"/>
      <c r="K32"/>
      <c r="L32" s="28"/>
      <c r="M32" s="28"/>
      <c r="N32" s="28"/>
      <c r="O32" s="28"/>
      <c r="P32" s="28"/>
      <c r="Q32" s="28"/>
      <c r="R32" s="28"/>
      <c r="S32" s="28"/>
      <c r="T32" s="28"/>
      <c r="U32" s="28"/>
      <c r="V32" s="28"/>
      <c r="W32" s="28"/>
      <c r="X32" s="28"/>
      <c r="Y32" s="28"/>
      <c r="Z32" s="28"/>
    </row>
    <row r="33" spans="1:85" s="4" customFormat="1" ht="16.5">
      <c r="A33" s="28"/>
      <c r="B33" s="21" t="str">
        <f t="shared" si="9"/>
        <v>C&amp;I</v>
      </c>
      <c r="C33" s="21" t="str">
        <f t="shared" si="10"/>
        <v>Third Party Contracts</v>
      </c>
      <c r="D33" s="63" t="str">
        <f t="shared" si="11"/>
        <v>Third Party Contracts</v>
      </c>
      <c r="E33" s="65">
        <f t="shared" si="12"/>
        <v>6662.9601639411303</v>
      </c>
      <c r="F33" s="85">
        <f t="shared" ref="F33:F34" si="13">IFERROR(SUMIFS($F$45:$F$160,$L$45:$L$160,$C33,$A$45:$A$160,$B33),"")/1000</f>
        <v>6.5451910402979971E-2</v>
      </c>
      <c r="G33"/>
      <c r="H33"/>
      <c r="I33"/>
      <c r="J33"/>
      <c r="K33"/>
      <c r="L33" s="28"/>
      <c r="M33" s="28"/>
      <c r="N33" s="28"/>
      <c r="O33" s="28"/>
      <c r="P33" s="28"/>
      <c r="Q33" s="28"/>
      <c r="R33" s="28"/>
      <c r="S33" s="28"/>
      <c r="T33" s="28"/>
      <c r="U33" s="28"/>
      <c r="V33" s="28"/>
      <c r="W33" s="28"/>
      <c r="X33" s="28"/>
      <c r="Y33" s="28"/>
      <c r="Z33" s="28"/>
    </row>
    <row r="34" spans="1:85" s="4" customFormat="1" ht="16.5">
      <c r="A34" s="28"/>
      <c r="B34" s="21" t="str">
        <f t="shared" si="9"/>
        <v>C&amp;I</v>
      </c>
      <c r="C34" s="21">
        <f t="shared" si="10"/>
        <v>0</v>
      </c>
      <c r="D34" s="122">
        <f t="shared" si="11"/>
        <v>0</v>
      </c>
      <c r="E34" s="65" t="str">
        <f t="shared" si="12"/>
        <v/>
      </c>
      <c r="F34" s="85">
        <f t="shared" si="13"/>
        <v>0</v>
      </c>
      <c r="G34"/>
      <c r="H34"/>
      <c r="I34"/>
      <c r="J34"/>
      <c r="K34"/>
      <c r="L34" s="28"/>
      <c r="M34" s="28"/>
      <c r="N34" s="28"/>
      <c r="O34" s="28"/>
      <c r="P34" s="28"/>
      <c r="Q34" s="28"/>
      <c r="R34" s="28"/>
      <c r="S34" s="28"/>
      <c r="T34" s="28"/>
      <c r="U34" s="28"/>
      <c r="V34" s="28"/>
      <c r="W34" s="28"/>
      <c r="X34" s="28"/>
      <c r="Y34" s="28"/>
      <c r="Z34" s="28"/>
    </row>
    <row r="35" spans="1:85" s="4" customFormat="1" ht="16.5">
      <c r="A35" s="28"/>
      <c r="B35" s="21"/>
      <c r="C35" s="21"/>
      <c r="D35" s="63"/>
      <c r="E35" s="65"/>
      <c r="F35" s="85"/>
      <c r="G35"/>
      <c r="H35"/>
      <c r="I35"/>
      <c r="J35"/>
      <c r="K35"/>
      <c r="L35" s="28"/>
      <c r="M35" s="28"/>
      <c r="N35" s="28"/>
      <c r="O35" s="28"/>
      <c r="P35" s="28"/>
      <c r="Q35" s="28"/>
      <c r="R35" s="28"/>
      <c r="S35" s="28"/>
      <c r="T35" s="28"/>
      <c r="U35" s="28"/>
      <c r="V35" s="28"/>
      <c r="W35" s="28"/>
      <c r="X35" s="28"/>
      <c r="Y35" s="28"/>
      <c r="Z35" s="28"/>
    </row>
    <row r="36" spans="1:85" s="4" customFormat="1">
      <c r="A36" s="28"/>
      <c r="B36" s="28"/>
      <c r="C36" s="28"/>
      <c r="D36" s="28"/>
      <c r="E36" s="28"/>
      <c r="F36" s="28"/>
      <c r="G36"/>
      <c r="H36"/>
      <c r="I36"/>
      <c r="J36"/>
      <c r="K36"/>
      <c r="L36" s="28"/>
      <c r="M36" s="28"/>
      <c r="N36" s="28"/>
      <c r="O36" s="28"/>
      <c r="P36" s="28"/>
      <c r="Q36" s="28"/>
      <c r="R36" s="28"/>
      <c r="S36" s="28"/>
      <c r="T36" s="28"/>
      <c r="U36" s="28"/>
      <c r="V36" s="28"/>
      <c r="W36" s="28"/>
      <c r="X36" s="28"/>
      <c r="Y36" s="28"/>
      <c r="Z36" s="28"/>
    </row>
    <row r="37" spans="1:85" s="4" customFormat="1">
      <c r="A37" s="28"/>
      <c r="B37" s="21"/>
      <c r="C37" s="21"/>
      <c r="D37" s="21"/>
      <c r="E37" s="21"/>
      <c r="F37" s="21"/>
      <c r="G37" s="21"/>
      <c r="H37" s="21"/>
      <c r="I37" s="21"/>
      <c r="J37"/>
      <c r="K37"/>
      <c r="L37" s="28"/>
      <c r="M37" s="28"/>
      <c r="N37" s="28"/>
      <c r="O37" s="28"/>
      <c r="P37" s="28"/>
      <c r="Q37" s="28"/>
      <c r="R37" s="28"/>
      <c r="S37" s="28"/>
      <c r="T37" s="28"/>
      <c r="U37" s="28"/>
      <c r="V37" s="28"/>
      <c r="W37" s="28"/>
      <c r="X37" s="28"/>
      <c r="Y37" s="28"/>
      <c r="Z37" s="28"/>
    </row>
    <row r="38" spans="1:85" s="4" customForma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row>
    <row r="39" spans="1:85" s="4" customForma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row>
    <row r="40" spans="1:85" s="4" customFormat="1">
      <c r="A40" s="28"/>
      <c r="B40" s="28"/>
      <c r="C40" s="28"/>
      <c r="D40" s="28"/>
      <c r="E40" s="28"/>
      <c r="F40" s="28"/>
      <c r="G40" s="28"/>
      <c r="H40" s="28"/>
      <c r="I40" s="28"/>
      <c r="J40" s="28"/>
      <c r="K40" s="34" t="s">
        <v>47</v>
      </c>
      <c r="L40" s="28" t="s">
        <v>12</v>
      </c>
      <c r="M40" s="28"/>
      <c r="N40" s="162" t="s">
        <v>99</v>
      </c>
      <c r="O40" s="162" t="s">
        <v>99</v>
      </c>
      <c r="P40" s="162" t="s">
        <v>99</v>
      </c>
      <c r="Q40" s="162" t="s">
        <v>99</v>
      </c>
      <c r="R40" s="162" t="s">
        <v>99</v>
      </c>
      <c r="S40" s="162" t="s">
        <v>99</v>
      </c>
      <c r="T40" s="162" t="s">
        <v>99</v>
      </c>
      <c r="U40" s="162" t="s">
        <v>99</v>
      </c>
      <c r="V40" s="162" t="s">
        <v>99</v>
      </c>
      <c r="W40" s="162" t="s">
        <v>99</v>
      </c>
      <c r="X40" s="162" t="s">
        <v>99</v>
      </c>
      <c r="Y40" s="162" t="s">
        <v>99</v>
      </c>
      <c r="Z40" s="162" t="s">
        <v>99</v>
      </c>
      <c r="AA40" s="162" t="s">
        <v>99</v>
      </c>
      <c r="AB40" s="162" t="s">
        <v>99</v>
      </c>
      <c r="AC40" s="162" t="s">
        <v>99</v>
      </c>
      <c r="AD40" s="162" t="s">
        <v>99</v>
      </c>
      <c r="AE40" s="162" t="s">
        <v>99</v>
      </c>
      <c r="AF40" s="162" t="s">
        <v>99</v>
      </c>
      <c r="AG40" s="162" t="s">
        <v>99</v>
      </c>
      <c r="AH40" s="162" t="s">
        <v>99</v>
      </c>
      <c r="AI40" s="162" t="s">
        <v>99</v>
      </c>
      <c r="AJ40" s="163" t="s">
        <v>92</v>
      </c>
      <c r="AK40" s="163" t="s">
        <v>92</v>
      </c>
      <c r="AL40" s="163" t="s">
        <v>92</v>
      </c>
      <c r="AM40" s="163" t="s">
        <v>92</v>
      </c>
      <c r="AN40" s="163" t="s">
        <v>92</v>
      </c>
      <c r="AO40" s="163" t="s">
        <v>92</v>
      </c>
      <c r="AP40" s="163" t="s">
        <v>92</v>
      </c>
      <c r="AQ40" s="163" t="s">
        <v>92</v>
      </c>
      <c r="AR40" s="163" t="s">
        <v>92</v>
      </c>
      <c r="AS40" s="163" t="s">
        <v>92</v>
      </c>
      <c r="AT40" s="163" t="s">
        <v>92</v>
      </c>
      <c r="AU40" s="163" t="s">
        <v>92</v>
      </c>
      <c r="AV40" s="163" t="s">
        <v>92</v>
      </c>
      <c r="AW40" s="163" t="s">
        <v>92</v>
      </c>
      <c r="AX40" s="163" t="s">
        <v>92</v>
      </c>
      <c r="AY40" s="163" t="s">
        <v>92</v>
      </c>
      <c r="AZ40" s="163" t="s">
        <v>92</v>
      </c>
      <c r="BA40" s="163" t="s">
        <v>92</v>
      </c>
      <c r="BB40" s="163" t="s">
        <v>92</v>
      </c>
      <c r="BC40" s="163" t="s">
        <v>92</v>
      </c>
      <c r="BD40" s="163" t="s">
        <v>92</v>
      </c>
      <c r="BE40" s="163" t="s">
        <v>92</v>
      </c>
      <c r="BF40" s="163" t="s">
        <v>92</v>
      </c>
      <c r="BG40" s="28"/>
      <c r="BH40" s="28"/>
      <c r="BI40" s="28"/>
      <c r="BJ40" s="28"/>
      <c r="BK40" s="28"/>
      <c r="BL40" s="28"/>
      <c r="BM40" s="28"/>
      <c r="BN40" s="28"/>
      <c r="BO40" s="28"/>
      <c r="BP40" s="28"/>
      <c r="BQ40" s="28"/>
      <c r="BR40" s="28"/>
      <c r="BS40" s="28"/>
      <c r="BT40" s="28"/>
      <c r="BU40" s="28"/>
    </row>
    <row r="41" spans="1:85" s="4" customForma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row>
    <row r="42" spans="1:85" s="4" customFormat="1">
      <c r="A42" s="32"/>
      <c r="B42" s="32"/>
      <c r="C42" s="32"/>
      <c r="D42" s="42" t="s">
        <v>100</v>
      </c>
      <c r="E42" s="32"/>
      <c r="F42" s="32"/>
      <c r="H42" s="8"/>
      <c r="K42" s="28"/>
      <c r="L42" s="28"/>
      <c r="M42" s="29" t="s">
        <v>15</v>
      </c>
      <c r="N42" s="29" t="s">
        <v>101</v>
      </c>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c r="BH42"/>
      <c r="BI42"/>
      <c r="BJ42"/>
      <c r="BK42"/>
      <c r="BL42"/>
      <c r="BM42"/>
      <c r="BN42"/>
      <c r="BO42"/>
      <c r="BP42"/>
      <c r="BQ42"/>
      <c r="BR42"/>
      <c r="BS42"/>
      <c r="BT42"/>
      <c r="BU42"/>
      <c r="BV42"/>
      <c r="BW42"/>
      <c r="BX42"/>
      <c r="BY42"/>
      <c r="BZ42"/>
      <c r="CA42"/>
      <c r="CB42"/>
      <c r="CC42"/>
      <c r="CD42"/>
      <c r="CE42"/>
      <c r="CF42"/>
      <c r="CG42"/>
    </row>
    <row r="43" spans="1:85" s="4" customFormat="1">
      <c r="A43" s="43" t="s">
        <v>84</v>
      </c>
      <c r="B43" s="44"/>
      <c r="C43" s="44"/>
      <c r="D43" s="45">
        <v>5.21E-2</v>
      </c>
      <c r="E43" s="32"/>
      <c r="F43" s="32"/>
      <c r="H43" s="8"/>
      <c r="K43" s="28"/>
      <c r="L43" s="28"/>
      <c r="M43" s="28" t="s">
        <v>99</v>
      </c>
      <c r="N43" s="28" t="s">
        <v>99</v>
      </c>
      <c r="O43" s="28" t="s">
        <v>99</v>
      </c>
      <c r="P43" s="28" t="s">
        <v>99</v>
      </c>
      <c r="Q43" s="28" t="s">
        <v>99</v>
      </c>
      <c r="R43" s="28" t="s">
        <v>99</v>
      </c>
      <c r="S43" s="28" t="s">
        <v>99</v>
      </c>
      <c r="T43" s="28" t="s">
        <v>99</v>
      </c>
      <c r="U43" s="28" t="s">
        <v>99</v>
      </c>
      <c r="V43" s="28" t="s">
        <v>99</v>
      </c>
      <c r="W43" s="28" t="s">
        <v>99</v>
      </c>
      <c r="X43" s="28" t="s">
        <v>99</v>
      </c>
      <c r="Y43" s="28" t="s">
        <v>99</v>
      </c>
      <c r="Z43" s="28" t="s">
        <v>99</v>
      </c>
      <c r="AA43" s="28" t="s">
        <v>99</v>
      </c>
      <c r="AB43" s="28" t="s">
        <v>99</v>
      </c>
      <c r="AC43" s="28" t="s">
        <v>99</v>
      </c>
      <c r="AD43" s="28" t="s">
        <v>99</v>
      </c>
      <c r="AE43" s="28" t="s">
        <v>99</v>
      </c>
      <c r="AF43" s="28" t="s">
        <v>99</v>
      </c>
      <c r="AG43" s="28" t="s">
        <v>99</v>
      </c>
      <c r="AH43" s="28" t="s">
        <v>99</v>
      </c>
      <c r="AI43" s="28" t="s">
        <v>99</v>
      </c>
      <c r="AJ43" s="28" t="s">
        <v>92</v>
      </c>
      <c r="AK43" s="28" t="s">
        <v>92</v>
      </c>
      <c r="AL43" s="28" t="s">
        <v>92</v>
      </c>
      <c r="AM43" s="28" t="s">
        <v>92</v>
      </c>
      <c r="AN43" s="28" t="s">
        <v>92</v>
      </c>
      <c r="AO43" s="28" t="s">
        <v>92</v>
      </c>
      <c r="AP43" s="28" t="s">
        <v>92</v>
      </c>
      <c r="AQ43" s="28" t="s">
        <v>92</v>
      </c>
      <c r="AR43" s="28" t="s">
        <v>92</v>
      </c>
      <c r="AS43" s="28" t="s">
        <v>92</v>
      </c>
      <c r="AT43" s="28" t="s">
        <v>92</v>
      </c>
      <c r="AU43" s="28" t="s">
        <v>92</v>
      </c>
      <c r="AV43" s="28" t="s">
        <v>92</v>
      </c>
      <c r="AW43" s="28" t="s">
        <v>92</v>
      </c>
      <c r="AX43" s="28" t="s">
        <v>92</v>
      </c>
      <c r="AY43" s="28" t="s">
        <v>92</v>
      </c>
      <c r="AZ43" s="28" t="s">
        <v>92</v>
      </c>
      <c r="BA43" s="28" t="s">
        <v>92</v>
      </c>
      <c r="BB43" s="28" t="s">
        <v>92</v>
      </c>
      <c r="BC43" s="28" t="s">
        <v>92</v>
      </c>
      <c r="BD43" s="28" t="s">
        <v>92</v>
      </c>
      <c r="BE43" s="28" t="s">
        <v>92</v>
      </c>
      <c r="BF43" s="28" t="s">
        <v>92</v>
      </c>
      <c r="BG43"/>
      <c r="BH43"/>
      <c r="BI43"/>
      <c r="BJ43"/>
      <c r="BK43"/>
      <c r="BL43"/>
      <c r="BM43"/>
      <c r="BN43"/>
      <c r="BO43"/>
      <c r="BP43"/>
      <c r="BQ43"/>
      <c r="BR43"/>
      <c r="BS43"/>
      <c r="BT43"/>
      <c r="BU43"/>
      <c r="BV43"/>
      <c r="BW43"/>
      <c r="BX43"/>
      <c r="BY43"/>
      <c r="BZ43"/>
      <c r="CA43"/>
      <c r="CB43"/>
      <c r="CC43"/>
      <c r="CD43"/>
      <c r="CE43"/>
      <c r="CF43"/>
      <c r="CG43"/>
    </row>
    <row r="44" spans="1:85" s="8" customFormat="1" ht="42.75">
      <c r="A44" s="33" t="s">
        <v>86</v>
      </c>
      <c r="B44" s="103" t="s">
        <v>47</v>
      </c>
      <c r="C44" s="103" t="s">
        <v>87</v>
      </c>
      <c r="D44" s="46" t="s">
        <v>102</v>
      </c>
      <c r="E44" s="33" t="s">
        <v>103</v>
      </c>
      <c r="F44" s="33" t="s">
        <v>109</v>
      </c>
      <c r="K44" s="47" t="s">
        <v>45</v>
      </c>
      <c r="L44" s="34" t="s">
        <v>17</v>
      </c>
      <c r="M44" s="47" t="s">
        <v>48</v>
      </c>
      <c r="N44" s="47" t="s">
        <v>49</v>
      </c>
      <c r="O44" s="47" t="s">
        <v>50</v>
      </c>
      <c r="P44" s="47" t="s">
        <v>51</v>
      </c>
      <c r="Q44" s="47" t="s">
        <v>52</v>
      </c>
      <c r="R44" s="47" t="s">
        <v>53</v>
      </c>
      <c r="S44" s="47" t="s">
        <v>54</v>
      </c>
      <c r="T44" s="47" t="s">
        <v>55</v>
      </c>
      <c r="U44" s="47" t="s">
        <v>56</v>
      </c>
      <c r="V44" s="47" t="s">
        <v>57</v>
      </c>
      <c r="W44" s="47" t="s">
        <v>58</v>
      </c>
      <c r="X44" s="47" t="s">
        <v>59</v>
      </c>
      <c r="Y44" s="47" t="s">
        <v>31</v>
      </c>
      <c r="Z44" s="47" t="s">
        <v>32</v>
      </c>
      <c r="AA44" s="47" t="s">
        <v>33</v>
      </c>
      <c r="AB44" s="47" t="s">
        <v>34</v>
      </c>
      <c r="AC44" s="47" t="s">
        <v>35</v>
      </c>
      <c r="AD44" s="47" t="s">
        <v>36</v>
      </c>
      <c r="AE44" s="47" t="s">
        <v>37</v>
      </c>
      <c r="AF44" s="47" t="s">
        <v>38</v>
      </c>
      <c r="AG44" s="47" t="s">
        <v>39</v>
      </c>
      <c r="AH44" s="47" t="s">
        <v>40</v>
      </c>
      <c r="AI44" s="47" t="s">
        <v>41</v>
      </c>
      <c r="AJ44" s="87" t="s">
        <v>48</v>
      </c>
      <c r="AK44" s="87" t="s">
        <v>49</v>
      </c>
      <c r="AL44" s="87" t="s">
        <v>50</v>
      </c>
      <c r="AM44" s="87" t="s">
        <v>51</v>
      </c>
      <c r="AN44" s="87" t="s">
        <v>52</v>
      </c>
      <c r="AO44" s="87" t="s">
        <v>53</v>
      </c>
      <c r="AP44" s="87" t="s">
        <v>54</v>
      </c>
      <c r="AQ44" s="87" t="s">
        <v>55</v>
      </c>
      <c r="AR44" s="87" t="s">
        <v>56</v>
      </c>
      <c r="AS44" s="87" t="s">
        <v>57</v>
      </c>
      <c r="AT44" s="87" t="s">
        <v>58</v>
      </c>
      <c r="AU44" s="87" t="s">
        <v>59</v>
      </c>
      <c r="AV44" s="87" t="s">
        <v>31</v>
      </c>
      <c r="AW44" s="87" t="s">
        <v>32</v>
      </c>
      <c r="AX44" s="28" t="s">
        <v>33</v>
      </c>
      <c r="AY44" s="28" t="s">
        <v>34</v>
      </c>
      <c r="AZ44" s="28" t="s">
        <v>35</v>
      </c>
      <c r="BA44" s="28" t="s">
        <v>36</v>
      </c>
      <c r="BB44" s="28" t="s">
        <v>37</v>
      </c>
      <c r="BC44" s="28" t="s">
        <v>38</v>
      </c>
      <c r="BD44" s="28" t="s">
        <v>39</v>
      </c>
      <c r="BE44" s="28" t="s">
        <v>40</v>
      </c>
      <c r="BF44" s="28" t="s">
        <v>41</v>
      </c>
      <c r="BG44"/>
      <c r="BH44"/>
      <c r="BI44"/>
      <c r="BJ44"/>
      <c r="BK44"/>
      <c r="BL44"/>
      <c r="BM44"/>
      <c r="BN44"/>
      <c r="BO44"/>
      <c r="BP44"/>
      <c r="BQ44"/>
      <c r="BR44"/>
      <c r="BS44"/>
      <c r="BT44"/>
      <c r="BU44"/>
      <c r="BV44"/>
      <c r="BW44"/>
      <c r="BX44"/>
      <c r="BY44"/>
      <c r="BZ44"/>
      <c r="CA44"/>
      <c r="CB44"/>
      <c r="CC44"/>
      <c r="CD44"/>
      <c r="CE44"/>
      <c r="CF44"/>
      <c r="CG44"/>
    </row>
    <row r="45" spans="1:85" s="4" customFormat="1">
      <c r="A45" s="27" t="str">
        <f>IF(K45="Residential",K45,"C&amp;I")</f>
        <v>Residential</v>
      </c>
      <c r="B45" s="27" t="s">
        <v>9</v>
      </c>
      <c r="C45" s="27" t="str">
        <f>L45</f>
        <v>Behavioral</v>
      </c>
      <c r="D45" s="38" t="str">
        <f>IFERROR(E45 / F45 / 1000,"")</f>
        <v/>
      </c>
      <c r="E45" s="39">
        <f>NPV($D$43,AM45:AV45)</f>
        <v>0</v>
      </c>
      <c r="F45" s="40">
        <f>NPV($D$43,P45:Y45)</f>
        <v>0</v>
      </c>
      <c r="H45" s="8"/>
      <c r="K45" s="28" t="s">
        <v>72</v>
      </c>
      <c r="L45" s="28" t="s">
        <v>77</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48">
        <v>0</v>
      </c>
      <c r="AK45" s="48">
        <v>0</v>
      </c>
      <c r="AL45" s="48">
        <v>0</v>
      </c>
      <c r="AM45" s="48">
        <v>0</v>
      </c>
      <c r="AN45" s="48">
        <v>0</v>
      </c>
      <c r="AO45" s="48">
        <v>0</v>
      </c>
      <c r="AP45" s="48">
        <v>0</v>
      </c>
      <c r="AQ45" s="48">
        <v>0</v>
      </c>
      <c r="AR45" s="48">
        <v>0</v>
      </c>
      <c r="AS45" s="48">
        <v>0</v>
      </c>
      <c r="AT45" s="48">
        <v>0</v>
      </c>
      <c r="AU45" s="48">
        <v>0</v>
      </c>
      <c r="AV45" s="48">
        <v>0</v>
      </c>
      <c r="AW45" s="48">
        <v>0</v>
      </c>
      <c r="AX45" s="48">
        <v>0</v>
      </c>
      <c r="AY45" s="48">
        <v>0</v>
      </c>
      <c r="AZ45" s="48">
        <v>0</v>
      </c>
      <c r="BA45" s="48">
        <v>0</v>
      </c>
      <c r="BB45" s="48">
        <v>0</v>
      </c>
      <c r="BC45" s="48">
        <v>0</v>
      </c>
      <c r="BD45" s="48">
        <v>0</v>
      </c>
      <c r="BE45" s="48">
        <v>0</v>
      </c>
      <c r="BF45" s="48">
        <v>0</v>
      </c>
      <c r="BG45"/>
      <c r="BH45"/>
      <c r="BI45"/>
      <c r="BJ45"/>
      <c r="BK45"/>
      <c r="BL45"/>
      <c r="BM45"/>
      <c r="BN45"/>
      <c r="BO45"/>
      <c r="BP45"/>
      <c r="BQ45"/>
      <c r="BR45"/>
      <c r="BS45"/>
      <c r="BT45"/>
      <c r="BU45"/>
      <c r="BV45"/>
      <c r="BW45"/>
      <c r="BX45"/>
      <c r="BY45"/>
      <c r="BZ45"/>
      <c r="CA45"/>
      <c r="CB45"/>
      <c r="CC45"/>
      <c r="CD45"/>
      <c r="CE45"/>
      <c r="CF45"/>
      <c r="CG45"/>
    </row>
    <row r="46" spans="1:85" s="4" customFormat="1">
      <c r="A46" s="27" t="str">
        <f t="shared" ref="A46:A62" si="14">IF(K46="Residential",K46,"C&amp;I")</f>
        <v>Residential</v>
      </c>
      <c r="B46" s="27" t="s">
        <v>9</v>
      </c>
      <c r="C46" s="27" t="str">
        <f t="shared" ref="C46:C62" si="15">L46</f>
        <v>DLC Smart Thermostats - BYOT</v>
      </c>
      <c r="D46" s="38">
        <f t="shared" ref="D46:D62" si="16">IFERROR(E46 / F46 / 1000,"")</f>
        <v>0.53379324164216713</v>
      </c>
      <c r="E46" s="39">
        <f t="shared" ref="E46:E62" si="17">NPV($D$43,AM46:AV46)</f>
        <v>2710710.2019426604</v>
      </c>
      <c r="F46" s="40">
        <f t="shared" ref="F46:F62" si="18">NPV($D$43,P46:Y46)</f>
        <v>5078.2025519907356</v>
      </c>
      <c r="H46" s="8"/>
      <c r="K46" s="28" t="s">
        <v>72</v>
      </c>
      <c r="L46" s="28" t="s">
        <v>78</v>
      </c>
      <c r="M46" s="30">
        <v>0</v>
      </c>
      <c r="N46" s="30">
        <v>61.388004098621636</v>
      </c>
      <c r="O46" s="30">
        <v>188.45280666478274</v>
      </c>
      <c r="P46" s="30">
        <v>450.40082368774614</v>
      </c>
      <c r="Q46" s="30">
        <v>590.98890583289347</v>
      </c>
      <c r="R46" s="30">
        <v>669.35454963668258</v>
      </c>
      <c r="S46" s="30">
        <v>682.30625099350823</v>
      </c>
      <c r="T46" s="30">
        <v>695.5145618651419</v>
      </c>
      <c r="U46" s="30">
        <v>707.89531951695028</v>
      </c>
      <c r="V46" s="30">
        <v>720.49646530789653</v>
      </c>
      <c r="W46" s="30">
        <v>733.32192233648914</v>
      </c>
      <c r="X46" s="30">
        <v>746.37568353576478</v>
      </c>
      <c r="Y46" s="30">
        <v>759.66181291640476</v>
      </c>
      <c r="Z46" s="30">
        <v>773.18444683197595</v>
      </c>
      <c r="AA46" s="30">
        <v>786.94779526670004</v>
      </c>
      <c r="AB46" s="30">
        <v>800.9561431461384</v>
      </c>
      <c r="AC46" s="30">
        <v>815.21385167121502</v>
      </c>
      <c r="AD46" s="30">
        <v>829.72535967598276</v>
      </c>
      <c r="AE46" s="30">
        <v>844.49518500956071</v>
      </c>
      <c r="AF46" s="30">
        <v>859.52792594266828</v>
      </c>
      <c r="AG46" s="30">
        <v>874.82826259920148</v>
      </c>
      <c r="AH46" s="30">
        <v>890.40095841328775</v>
      </c>
      <c r="AI46" s="30">
        <v>906.25086161228126</v>
      </c>
      <c r="AJ46" s="48">
        <v>0</v>
      </c>
      <c r="AK46" s="48">
        <v>104153.57</v>
      </c>
      <c r="AL46" s="48">
        <v>202018.35</v>
      </c>
      <c r="AM46" s="48">
        <v>401542.76</v>
      </c>
      <c r="AN46" s="48">
        <v>375586.32</v>
      </c>
      <c r="AO46" s="48">
        <v>364518.55</v>
      </c>
      <c r="AP46" s="48">
        <v>324362.12</v>
      </c>
      <c r="AQ46" s="48">
        <v>330296.15999999997</v>
      </c>
      <c r="AR46" s="48">
        <v>335141.69</v>
      </c>
      <c r="AS46" s="48">
        <v>340825.59999999998</v>
      </c>
      <c r="AT46" s="48">
        <v>346617.32</v>
      </c>
      <c r="AU46" s="48">
        <v>352518.9</v>
      </c>
      <c r="AV46" s="48">
        <v>358532.41</v>
      </c>
      <c r="AW46" s="48">
        <v>364659.98</v>
      </c>
      <c r="AX46" s="48">
        <v>370903.77</v>
      </c>
      <c r="AY46" s="48">
        <v>377266</v>
      </c>
      <c r="AZ46" s="48">
        <v>383748.9</v>
      </c>
      <c r="BA46" s="48">
        <v>390354.76</v>
      </c>
      <c r="BB46" s="48">
        <v>397085.91</v>
      </c>
      <c r="BC46" s="48">
        <v>403944.74</v>
      </c>
      <c r="BD46" s="48">
        <v>410933.66</v>
      </c>
      <c r="BE46" s="48">
        <v>418055.15</v>
      </c>
      <c r="BF46" s="48">
        <v>425311.7</v>
      </c>
      <c r="BG46"/>
      <c r="BH46"/>
      <c r="BI46"/>
      <c r="BJ46"/>
      <c r="BK46"/>
      <c r="BL46"/>
      <c r="BM46"/>
      <c r="BN46"/>
      <c r="BO46"/>
      <c r="BP46"/>
      <c r="BQ46"/>
      <c r="BR46"/>
      <c r="BS46"/>
      <c r="BT46"/>
      <c r="BU46"/>
      <c r="BV46"/>
      <c r="BW46"/>
      <c r="BX46"/>
      <c r="BY46"/>
      <c r="BZ46"/>
      <c r="CA46"/>
      <c r="CB46"/>
      <c r="CC46"/>
      <c r="CD46"/>
      <c r="CE46"/>
      <c r="CF46"/>
      <c r="CG46"/>
    </row>
    <row r="47" spans="1:85" s="4" customFormat="1">
      <c r="A47" s="27" t="str">
        <f t="shared" si="14"/>
        <v>Residential</v>
      </c>
      <c r="B47" s="27" t="s">
        <v>9</v>
      </c>
      <c r="C47" s="27" t="str">
        <f t="shared" si="15"/>
        <v>Time-of-Use</v>
      </c>
      <c r="D47" s="38" t="str">
        <f t="shared" si="16"/>
        <v/>
      </c>
      <c r="E47" s="39">
        <f t="shared" si="17"/>
        <v>0</v>
      </c>
      <c r="F47" s="40">
        <f t="shared" si="18"/>
        <v>0</v>
      </c>
      <c r="H47" s="8"/>
      <c r="K47" s="28" t="s">
        <v>72</v>
      </c>
      <c r="L47" s="28" t="s">
        <v>79</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48">
        <v>0</v>
      </c>
      <c r="AK47" s="48">
        <v>0</v>
      </c>
      <c r="AL47" s="48">
        <v>0</v>
      </c>
      <c r="AM47" s="48">
        <v>0</v>
      </c>
      <c r="AN47" s="48">
        <v>0</v>
      </c>
      <c r="AO47" s="48">
        <v>0</v>
      </c>
      <c r="AP47" s="48">
        <v>0</v>
      </c>
      <c r="AQ47" s="48">
        <v>0</v>
      </c>
      <c r="AR47" s="48">
        <v>0</v>
      </c>
      <c r="AS47" s="48">
        <v>0</v>
      </c>
      <c r="AT47" s="48">
        <v>0</v>
      </c>
      <c r="AU47" s="48">
        <v>0</v>
      </c>
      <c r="AV47" s="48">
        <v>0</v>
      </c>
      <c r="AW47" s="48">
        <v>0</v>
      </c>
      <c r="AX47" s="48">
        <v>0</v>
      </c>
      <c r="AY47" s="48">
        <v>0</v>
      </c>
      <c r="AZ47" s="48">
        <v>0</v>
      </c>
      <c r="BA47" s="48">
        <v>0</v>
      </c>
      <c r="BB47" s="48">
        <v>0</v>
      </c>
      <c r="BC47" s="48">
        <v>0</v>
      </c>
      <c r="BD47" s="48">
        <v>0</v>
      </c>
      <c r="BE47" s="48">
        <v>0</v>
      </c>
      <c r="BF47" s="48">
        <v>0</v>
      </c>
      <c r="BG47"/>
      <c r="BH47"/>
      <c r="BI47"/>
      <c r="BJ47"/>
      <c r="BK47"/>
      <c r="BL47"/>
      <c r="BM47"/>
      <c r="BN47"/>
      <c r="BO47"/>
      <c r="BP47"/>
      <c r="BQ47"/>
      <c r="BR47"/>
      <c r="BS47"/>
      <c r="BT47"/>
      <c r="BU47"/>
      <c r="BV47"/>
      <c r="BW47"/>
      <c r="BX47"/>
      <c r="BY47"/>
      <c r="BZ47"/>
      <c r="CA47"/>
      <c r="CB47"/>
      <c r="CC47"/>
      <c r="CD47"/>
      <c r="CE47"/>
      <c r="CF47"/>
      <c r="CG47"/>
    </row>
    <row r="48" spans="1:85" s="4" customFormat="1">
      <c r="A48" s="27" t="str">
        <f t="shared" si="14"/>
        <v>Residential</v>
      </c>
      <c r="B48" s="27" t="s">
        <v>9</v>
      </c>
      <c r="C48" s="27" t="str">
        <f t="shared" si="15"/>
        <v>Variable Peak Pricing</v>
      </c>
      <c r="D48" s="38" t="str">
        <f t="shared" si="16"/>
        <v/>
      </c>
      <c r="E48" s="39">
        <f t="shared" si="17"/>
        <v>0</v>
      </c>
      <c r="F48" s="40">
        <f t="shared" si="18"/>
        <v>0</v>
      </c>
      <c r="H48" s="8"/>
      <c r="K48" s="28" t="s">
        <v>72</v>
      </c>
      <c r="L48" s="28" t="s">
        <v>80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48">
        <v>0</v>
      </c>
      <c r="AK48" s="48">
        <v>0</v>
      </c>
      <c r="AL48" s="48">
        <v>0</v>
      </c>
      <c r="AM48" s="48">
        <v>0</v>
      </c>
      <c r="AN48" s="48">
        <v>0</v>
      </c>
      <c r="AO48" s="48">
        <v>0</v>
      </c>
      <c r="AP48" s="48">
        <v>0</v>
      </c>
      <c r="AQ48" s="48">
        <v>0</v>
      </c>
      <c r="AR48" s="48">
        <v>0</v>
      </c>
      <c r="AS48" s="48">
        <v>0</v>
      </c>
      <c r="AT48" s="48">
        <v>0</v>
      </c>
      <c r="AU48" s="48">
        <v>0</v>
      </c>
      <c r="AV48" s="48">
        <v>0</v>
      </c>
      <c r="AW48" s="48">
        <v>0</v>
      </c>
      <c r="AX48" s="48">
        <v>0</v>
      </c>
      <c r="AY48" s="48">
        <v>0</v>
      </c>
      <c r="AZ48" s="48">
        <v>0</v>
      </c>
      <c r="BA48" s="48">
        <v>0</v>
      </c>
      <c r="BB48" s="48">
        <v>0</v>
      </c>
      <c r="BC48" s="48">
        <v>0</v>
      </c>
      <c r="BD48" s="48">
        <v>0</v>
      </c>
      <c r="BE48" s="48">
        <v>0</v>
      </c>
      <c r="BF48" s="48">
        <v>0</v>
      </c>
      <c r="BG48"/>
      <c r="BH48"/>
      <c r="BI48"/>
      <c r="BJ48"/>
      <c r="BK48"/>
      <c r="BL48"/>
      <c r="BM48"/>
      <c r="BN48"/>
      <c r="BO48"/>
      <c r="BP48"/>
      <c r="BQ48"/>
      <c r="BR48"/>
      <c r="BS48"/>
      <c r="BT48"/>
      <c r="BU48"/>
      <c r="BV48"/>
      <c r="BW48"/>
      <c r="BX48"/>
      <c r="BY48"/>
      <c r="BZ48"/>
      <c r="CA48"/>
      <c r="CB48"/>
      <c r="CC48"/>
      <c r="CD48"/>
      <c r="CE48"/>
      <c r="CF48"/>
      <c r="CG48"/>
    </row>
    <row r="49" spans="1:85" s="4" customFormat="1">
      <c r="A49" s="27" t="str">
        <f t="shared" si="14"/>
        <v>C&amp;I</v>
      </c>
      <c r="B49" s="27" t="s">
        <v>9</v>
      </c>
      <c r="C49" s="27" t="str">
        <f t="shared" si="15"/>
        <v>Behavioral</v>
      </c>
      <c r="D49" s="38" t="str">
        <f t="shared" si="16"/>
        <v/>
      </c>
      <c r="E49" s="39">
        <f t="shared" si="17"/>
        <v>0</v>
      </c>
      <c r="F49" s="40">
        <f t="shared" si="18"/>
        <v>0</v>
      </c>
      <c r="H49" s="8"/>
      <c r="K49" s="28" t="s">
        <v>73</v>
      </c>
      <c r="L49" s="28" t="s">
        <v>77</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c r="BH49"/>
      <c r="BI49"/>
      <c r="BJ49"/>
      <c r="BK49"/>
      <c r="BL49"/>
      <c r="BM49"/>
      <c r="BN49"/>
      <c r="BO49"/>
      <c r="BP49"/>
      <c r="BQ49"/>
      <c r="BR49"/>
      <c r="BS49"/>
      <c r="BT49"/>
      <c r="BU49"/>
      <c r="BV49"/>
      <c r="BW49"/>
      <c r="BX49"/>
      <c r="BY49"/>
      <c r="BZ49"/>
      <c r="CA49"/>
      <c r="CB49"/>
      <c r="CC49"/>
      <c r="CD49"/>
      <c r="CE49"/>
      <c r="CF49"/>
      <c r="CG49"/>
    </row>
    <row r="50" spans="1:85" s="4" customFormat="1">
      <c r="A50" s="27" t="str">
        <f t="shared" si="14"/>
        <v>C&amp;I</v>
      </c>
      <c r="B50" s="27" t="s">
        <v>9</v>
      </c>
      <c r="C50" s="27" t="str">
        <f t="shared" si="15"/>
        <v>DLC Smart Thermostats - BYOT</v>
      </c>
      <c r="D50" s="38">
        <f t="shared" si="16"/>
        <v>0.16107720397859288</v>
      </c>
      <c r="E50" s="39">
        <f t="shared" si="17"/>
        <v>299931.77816506417</v>
      </c>
      <c r="F50" s="40">
        <f t="shared" si="18"/>
        <v>1862.0374004314417</v>
      </c>
      <c r="H50" s="8"/>
      <c r="K50" s="28" t="s">
        <v>73</v>
      </c>
      <c r="L50" s="28" t="s">
        <v>78</v>
      </c>
      <c r="M50" s="30">
        <v>0</v>
      </c>
      <c r="N50" s="30">
        <v>24.82587422184346</v>
      </c>
      <c r="O50" s="30">
        <v>74.832286330982441</v>
      </c>
      <c r="P50" s="30">
        <v>175.78092615404691</v>
      </c>
      <c r="Q50" s="30">
        <v>227.05876403912058</v>
      </c>
      <c r="R50" s="30">
        <v>253.46489146350004</v>
      </c>
      <c r="S50" s="30">
        <v>254.64776190793282</v>
      </c>
      <c r="T50" s="30">
        <v>255.83615257443751</v>
      </c>
      <c r="U50" s="30">
        <v>257.03008922479717</v>
      </c>
      <c r="V50" s="30">
        <v>258.22959774101986</v>
      </c>
      <c r="W50" s="30">
        <v>259.43470412590005</v>
      </c>
      <c r="X50" s="30">
        <v>260.64543450358184</v>
      </c>
      <c r="Y50" s="30">
        <v>261.86181512012593</v>
      </c>
      <c r="Z50" s="30">
        <v>263.08387234407763</v>
      </c>
      <c r="AA50" s="30">
        <v>264.31163266703959</v>
      </c>
      <c r="AB50" s="30">
        <v>265.54512270424516</v>
      </c>
      <c r="AC50" s="30">
        <v>266.78436919513587</v>
      </c>
      <c r="AD50" s="30">
        <v>268.02939900394074</v>
      </c>
      <c r="AE50" s="30">
        <v>269.2802391202593</v>
      </c>
      <c r="AF50" s="30">
        <v>270.5369166596455</v>
      </c>
      <c r="AG50" s="30">
        <v>271.79945886419671</v>
      </c>
      <c r="AH50" s="30">
        <v>273.0678931031436</v>
      </c>
      <c r="AI50" s="30">
        <v>274.34224687344386</v>
      </c>
      <c r="AJ50" s="48">
        <v>0</v>
      </c>
      <c r="AK50" s="48">
        <v>18121.330000000002</v>
      </c>
      <c r="AL50" s="48">
        <v>28037.919999999998</v>
      </c>
      <c r="AM50" s="48">
        <v>47960.82</v>
      </c>
      <c r="AN50" s="48">
        <v>43092.01</v>
      </c>
      <c r="AO50" s="48">
        <v>40753.72</v>
      </c>
      <c r="AP50" s="48">
        <v>35856.32</v>
      </c>
      <c r="AQ50" s="48">
        <v>36114</v>
      </c>
      <c r="AR50" s="48">
        <v>36374.32</v>
      </c>
      <c r="AS50" s="48">
        <v>36637.32</v>
      </c>
      <c r="AT50" s="48">
        <v>36903.019999999997</v>
      </c>
      <c r="AU50" s="48">
        <v>37171.449999999997</v>
      </c>
      <c r="AV50" s="48">
        <v>37442.639999999999</v>
      </c>
      <c r="AW50" s="48">
        <v>37716.620000000003</v>
      </c>
      <c r="AX50" s="48">
        <v>37993.410000000003</v>
      </c>
      <c r="AY50" s="48">
        <v>38273.050000000003</v>
      </c>
      <c r="AZ50" s="48">
        <v>38555.56</v>
      </c>
      <c r="BA50" s="48">
        <v>38840.97</v>
      </c>
      <c r="BB50" s="48">
        <v>39129.32</v>
      </c>
      <c r="BC50" s="48">
        <v>39420.629999999997</v>
      </c>
      <c r="BD50" s="48">
        <v>39714.93</v>
      </c>
      <c r="BE50" s="48">
        <v>40012.26</v>
      </c>
      <c r="BF50" s="48">
        <v>40312.639999999999</v>
      </c>
      <c r="BG50"/>
      <c r="BH50"/>
      <c r="BI50"/>
      <c r="BJ50"/>
      <c r="BK50"/>
      <c r="BL50"/>
      <c r="BM50"/>
      <c r="BN50"/>
      <c r="BO50"/>
      <c r="BP50"/>
      <c r="BQ50"/>
      <c r="BR50"/>
      <c r="BS50"/>
      <c r="BT50"/>
      <c r="BU50"/>
      <c r="BV50"/>
      <c r="BW50"/>
      <c r="BX50"/>
      <c r="BY50"/>
      <c r="BZ50"/>
      <c r="CA50"/>
      <c r="CB50"/>
      <c r="CC50"/>
      <c r="CD50"/>
      <c r="CE50"/>
      <c r="CF50"/>
      <c r="CG50"/>
    </row>
    <row r="51" spans="1:85" s="4" customFormat="1">
      <c r="A51" s="27" t="str">
        <f t="shared" si="14"/>
        <v>C&amp;I</v>
      </c>
      <c r="B51" s="27" t="s">
        <v>9</v>
      </c>
      <c r="C51" s="27" t="str">
        <f t="shared" si="15"/>
        <v>Time-of-Use</v>
      </c>
      <c r="D51" s="38" t="str">
        <f t="shared" si="16"/>
        <v/>
      </c>
      <c r="E51" s="39">
        <f t="shared" si="17"/>
        <v>0</v>
      </c>
      <c r="F51" s="40">
        <f t="shared" si="18"/>
        <v>0</v>
      </c>
      <c r="H51" s="8"/>
      <c r="K51" s="28" t="s">
        <v>73</v>
      </c>
      <c r="L51" s="28" t="s">
        <v>79</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c r="BH51"/>
      <c r="BI51"/>
      <c r="BJ51"/>
      <c r="BK51"/>
      <c r="BL51"/>
      <c r="BM51"/>
      <c r="BN51"/>
      <c r="BO51"/>
      <c r="BP51"/>
      <c r="BQ51"/>
      <c r="BR51"/>
      <c r="BS51"/>
      <c r="BT51"/>
      <c r="BU51"/>
      <c r="BV51"/>
      <c r="BW51"/>
      <c r="BX51"/>
      <c r="BY51"/>
      <c r="BZ51"/>
      <c r="CA51"/>
      <c r="CB51"/>
      <c r="CC51"/>
      <c r="CD51"/>
      <c r="CE51"/>
      <c r="CF51"/>
      <c r="CG51"/>
    </row>
    <row r="52" spans="1:85" s="4" customFormat="1">
      <c r="A52" s="27" t="str">
        <f t="shared" si="14"/>
        <v>C&amp;I</v>
      </c>
      <c r="B52" s="27" t="s">
        <v>9</v>
      </c>
      <c r="C52" s="27" t="str">
        <f t="shared" si="15"/>
        <v>Variable Peak Pricing</v>
      </c>
      <c r="D52" s="38" t="str">
        <f t="shared" si="16"/>
        <v/>
      </c>
      <c r="E52" s="39">
        <f t="shared" si="17"/>
        <v>0</v>
      </c>
      <c r="F52" s="40">
        <f t="shared" si="18"/>
        <v>0</v>
      </c>
      <c r="H52" s="8"/>
      <c r="K52" s="28" t="s">
        <v>73</v>
      </c>
      <c r="L52" s="28" t="s">
        <v>80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c r="BH52"/>
      <c r="BI52"/>
      <c r="BJ52"/>
      <c r="BK52"/>
      <c r="BL52"/>
      <c r="BM52"/>
      <c r="BN52"/>
      <c r="BO52"/>
      <c r="BP52"/>
      <c r="BQ52"/>
      <c r="BR52"/>
      <c r="BS52"/>
      <c r="BT52"/>
      <c r="BU52"/>
      <c r="BV52"/>
      <c r="BW52"/>
      <c r="BX52"/>
      <c r="BY52"/>
      <c r="BZ52"/>
      <c r="CA52"/>
      <c r="CB52"/>
      <c r="CC52"/>
      <c r="CD52"/>
      <c r="CE52"/>
      <c r="CF52"/>
      <c r="CG52"/>
    </row>
    <row r="53" spans="1:85" s="4" customFormat="1">
      <c r="A53" s="27" t="str">
        <f t="shared" si="14"/>
        <v>C&amp;I</v>
      </c>
      <c r="B53" s="27" t="s">
        <v>9</v>
      </c>
      <c r="C53" s="27" t="str">
        <f t="shared" si="15"/>
        <v>Third Party Contracts</v>
      </c>
      <c r="D53" s="38" t="str">
        <f t="shared" si="16"/>
        <v/>
      </c>
      <c r="E53" s="39">
        <f t="shared" si="17"/>
        <v>0</v>
      </c>
      <c r="F53" s="40">
        <f t="shared" si="18"/>
        <v>0</v>
      </c>
      <c r="H53" s="8"/>
      <c r="K53" s="28" t="s">
        <v>73</v>
      </c>
      <c r="L53" s="28" t="s">
        <v>81</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c r="BH53"/>
      <c r="BI53"/>
      <c r="BJ53"/>
      <c r="BK53"/>
      <c r="BL53"/>
      <c r="BM53"/>
      <c r="BN53"/>
      <c r="BO53"/>
      <c r="BP53"/>
      <c r="BQ53"/>
      <c r="BR53"/>
      <c r="BS53"/>
      <c r="BT53"/>
      <c r="BU53"/>
      <c r="BV53"/>
      <c r="BW53"/>
      <c r="BX53"/>
      <c r="BY53"/>
      <c r="BZ53"/>
      <c r="CA53"/>
      <c r="CB53"/>
      <c r="CC53"/>
      <c r="CD53"/>
      <c r="CE53"/>
      <c r="CF53"/>
      <c r="CG53"/>
    </row>
    <row r="54" spans="1:85" s="4" customFormat="1">
      <c r="A54" s="27" t="str">
        <f t="shared" si="14"/>
        <v>C&amp;I</v>
      </c>
      <c r="B54" s="27" t="s">
        <v>9</v>
      </c>
      <c r="C54" s="27" t="str">
        <f t="shared" si="15"/>
        <v>Time-of-Use</v>
      </c>
      <c r="D54" s="38" t="str">
        <f t="shared" si="16"/>
        <v/>
      </c>
      <c r="E54" s="39">
        <f t="shared" si="17"/>
        <v>0</v>
      </c>
      <c r="F54" s="40">
        <f t="shared" si="18"/>
        <v>0</v>
      </c>
      <c r="H54" s="8"/>
      <c r="K54" s="28" t="s">
        <v>74</v>
      </c>
      <c r="L54" s="28" t="s">
        <v>79</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c r="BH54"/>
      <c r="BI54"/>
      <c r="BJ54"/>
      <c r="BK54"/>
      <c r="BL54"/>
      <c r="BM54"/>
      <c r="BN54"/>
      <c r="BO54"/>
      <c r="BP54"/>
      <c r="BQ54"/>
      <c r="BR54"/>
      <c r="BS54"/>
      <c r="BT54"/>
      <c r="BU54"/>
      <c r="BV54"/>
      <c r="BW54"/>
      <c r="BX54"/>
      <c r="BY54"/>
      <c r="BZ54"/>
      <c r="CA54"/>
      <c r="CB54"/>
      <c r="CC54"/>
      <c r="CD54"/>
      <c r="CE54"/>
      <c r="CF54"/>
      <c r="CG54"/>
    </row>
    <row r="55" spans="1:85" s="4" customFormat="1">
      <c r="A55" s="27" t="str">
        <f t="shared" si="14"/>
        <v>C&amp;I</v>
      </c>
      <c r="B55" s="27" t="s">
        <v>9</v>
      </c>
      <c r="C55" s="27" t="str">
        <f t="shared" si="15"/>
        <v>Variable Peak Pricing</v>
      </c>
      <c r="D55" s="38" t="str">
        <f t="shared" si="16"/>
        <v/>
      </c>
      <c r="E55" s="39">
        <f t="shared" si="17"/>
        <v>0</v>
      </c>
      <c r="F55" s="40">
        <f t="shared" si="18"/>
        <v>0</v>
      </c>
      <c r="H55" s="8"/>
      <c r="K55" s="28" t="s">
        <v>74</v>
      </c>
      <c r="L55" s="28" t="s">
        <v>80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c r="BH55"/>
      <c r="BI55"/>
      <c r="BJ55"/>
      <c r="BK55"/>
      <c r="BL55"/>
      <c r="BM55"/>
      <c r="BN55"/>
      <c r="BO55"/>
      <c r="BP55"/>
      <c r="BQ55"/>
      <c r="BR55"/>
      <c r="BS55"/>
      <c r="BT55"/>
      <c r="BU55"/>
      <c r="BV55"/>
      <c r="BW55"/>
      <c r="BX55"/>
      <c r="BY55"/>
      <c r="BZ55"/>
      <c r="CA55"/>
      <c r="CB55"/>
      <c r="CC55"/>
      <c r="CD55"/>
      <c r="CE55"/>
      <c r="CF55"/>
      <c r="CG55"/>
    </row>
    <row r="56" spans="1:85" s="4" customFormat="1">
      <c r="A56" s="27" t="str">
        <f t="shared" si="14"/>
        <v>C&amp;I</v>
      </c>
      <c r="B56" s="27" t="s">
        <v>9</v>
      </c>
      <c r="C56" s="27" t="str">
        <f t="shared" si="15"/>
        <v>Third Party Contracts</v>
      </c>
      <c r="D56" s="38">
        <f t="shared" si="16"/>
        <v>6.66296016394113</v>
      </c>
      <c r="E56" s="39">
        <f t="shared" si="17"/>
        <v>436103.47166889964</v>
      </c>
      <c r="F56" s="40">
        <f t="shared" si="18"/>
        <v>65.451910402979976</v>
      </c>
      <c r="H56" s="8"/>
      <c r="K56" s="28" t="s">
        <v>74</v>
      </c>
      <c r="L56" s="28" t="s">
        <v>81</v>
      </c>
      <c r="M56" s="30">
        <v>0</v>
      </c>
      <c r="N56" s="30">
        <v>4.2764122362450836</v>
      </c>
      <c r="O56" s="30">
        <v>6.8368630966704194</v>
      </c>
      <c r="P56" s="30">
        <v>8.5492203160842273</v>
      </c>
      <c r="Q56" s="30">
        <v>8.552587247201668</v>
      </c>
      <c r="R56" s="30">
        <v>8.5559555043143138</v>
      </c>
      <c r="S56" s="30">
        <v>8.5593250879443818</v>
      </c>
      <c r="T56" s="30">
        <v>8.5626959986142896</v>
      </c>
      <c r="U56" s="30">
        <v>8.5660682368466698</v>
      </c>
      <c r="V56" s="30">
        <v>8.5694418031643487</v>
      </c>
      <c r="W56" s="30">
        <v>8.5728166980903691</v>
      </c>
      <c r="X56" s="30">
        <v>8.5761929221479729</v>
      </c>
      <c r="Y56" s="30">
        <v>8.5795704758606117</v>
      </c>
      <c r="Z56" s="30">
        <v>8.5829493597519431</v>
      </c>
      <c r="AA56" s="30">
        <v>8.586329574345827</v>
      </c>
      <c r="AB56" s="30">
        <v>8.589711120166335</v>
      </c>
      <c r="AC56" s="30">
        <v>8.5930939977377463</v>
      </c>
      <c r="AD56" s="30">
        <v>8.5964782075845374</v>
      </c>
      <c r="AE56" s="30">
        <v>8.5998637502313979</v>
      </c>
      <c r="AF56" s="30">
        <v>8.6032506262032289</v>
      </c>
      <c r="AG56" s="30">
        <v>8.6066388360251249</v>
      </c>
      <c r="AH56" s="30">
        <v>8.6100283802223974</v>
      </c>
      <c r="AI56" s="30">
        <v>8.6134192593205636</v>
      </c>
      <c r="AJ56" s="48">
        <v>0</v>
      </c>
      <c r="AK56" s="48">
        <v>56678.11</v>
      </c>
      <c r="AL56" s="48">
        <v>56903.61</v>
      </c>
      <c r="AM56" s="48">
        <v>57054.18</v>
      </c>
      <c r="AN56" s="48">
        <v>57054.33</v>
      </c>
      <c r="AO56" s="48">
        <v>57054.48</v>
      </c>
      <c r="AP56" s="48">
        <v>57054.63</v>
      </c>
      <c r="AQ56" s="48">
        <v>57054.79</v>
      </c>
      <c r="AR56" s="48">
        <v>57054.94</v>
      </c>
      <c r="AS56" s="48">
        <v>57055.09</v>
      </c>
      <c r="AT56" s="48">
        <v>57055.24</v>
      </c>
      <c r="AU56" s="48">
        <v>57055.39</v>
      </c>
      <c r="AV56" s="48">
        <v>57055.55</v>
      </c>
      <c r="AW56" s="48">
        <v>57055.7</v>
      </c>
      <c r="AX56" s="48">
        <v>57055.85</v>
      </c>
      <c r="AY56" s="48">
        <v>57056</v>
      </c>
      <c r="AZ56" s="48">
        <v>57056.160000000003</v>
      </c>
      <c r="BA56" s="48">
        <v>57056.31</v>
      </c>
      <c r="BB56" s="48">
        <v>57056.46</v>
      </c>
      <c r="BC56" s="48">
        <v>57056.61</v>
      </c>
      <c r="BD56" s="48">
        <v>57056.77</v>
      </c>
      <c r="BE56" s="48">
        <v>57056.92</v>
      </c>
      <c r="BF56" s="48">
        <v>57057.07</v>
      </c>
      <c r="BG56"/>
      <c r="BH56"/>
      <c r="BI56"/>
      <c r="BJ56"/>
      <c r="BK56"/>
      <c r="BL56"/>
      <c r="BM56"/>
      <c r="BN56"/>
      <c r="BO56"/>
      <c r="BP56"/>
      <c r="BQ56"/>
      <c r="BR56"/>
      <c r="BS56"/>
      <c r="BT56"/>
      <c r="BU56"/>
      <c r="BV56"/>
      <c r="BW56"/>
      <c r="BX56"/>
      <c r="BY56"/>
      <c r="BZ56"/>
      <c r="CA56"/>
      <c r="CB56"/>
      <c r="CC56"/>
      <c r="CD56"/>
      <c r="CE56"/>
      <c r="CF56"/>
      <c r="CG56"/>
    </row>
    <row r="57" spans="1:85" s="4" customFormat="1">
      <c r="A57" s="27" t="str">
        <f t="shared" si="14"/>
        <v>C&amp;I</v>
      </c>
      <c r="B57" s="27" t="s">
        <v>9</v>
      </c>
      <c r="C57" s="27">
        <f t="shared" si="15"/>
        <v>0</v>
      </c>
      <c r="D57" s="38" t="str">
        <f t="shared" si="16"/>
        <v/>
      </c>
      <c r="E57" s="39">
        <f t="shared" si="17"/>
        <v>0</v>
      </c>
      <c r="F57" s="40">
        <f t="shared" si="18"/>
        <v>0</v>
      </c>
      <c r="H57" s="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s="4" customFormat="1">
      <c r="A58" s="27" t="str">
        <f t="shared" si="14"/>
        <v>C&amp;I</v>
      </c>
      <c r="B58" s="27" t="s">
        <v>9</v>
      </c>
      <c r="C58" s="27">
        <f t="shared" si="15"/>
        <v>0</v>
      </c>
      <c r="D58" s="38" t="str">
        <f t="shared" si="16"/>
        <v/>
      </c>
      <c r="E58" s="39">
        <f t="shared" si="17"/>
        <v>0</v>
      </c>
      <c r="F58" s="40">
        <f t="shared" si="18"/>
        <v>0</v>
      </c>
      <c r="H58" s="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s="4" customFormat="1">
      <c r="A59" s="27" t="str">
        <f t="shared" si="14"/>
        <v>C&amp;I</v>
      </c>
      <c r="B59" s="27" t="s">
        <v>9</v>
      </c>
      <c r="C59" s="27">
        <f t="shared" si="15"/>
        <v>0</v>
      </c>
      <c r="D59" s="38" t="str">
        <f t="shared" si="16"/>
        <v/>
      </c>
      <c r="E59" s="39">
        <f t="shared" si="17"/>
        <v>0</v>
      </c>
      <c r="F59" s="40">
        <f t="shared" si="18"/>
        <v>0</v>
      </c>
      <c r="H59" s="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s="4" customFormat="1">
      <c r="A60" s="27" t="str">
        <f t="shared" si="14"/>
        <v>C&amp;I</v>
      </c>
      <c r="B60" s="27" t="s">
        <v>9</v>
      </c>
      <c r="C60" s="27">
        <f t="shared" si="15"/>
        <v>0</v>
      </c>
      <c r="D60" s="38" t="str">
        <f t="shared" si="16"/>
        <v/>
      </c>
      <c r="E60" s="39">
        <f t="shared" si="17"/>
        <v>0</v>
      </c>
      <c r="F60" s="40">
        <f t="shared" si="18"/>
        <v>0</v>
      </c>
      <c r="H60" s="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s="4" customFormat="1">
      <c r="A61" s="27" t="str">
        <f t="shared" si="14"/>
        <v>C&amp;I</v>
      </c>
      <c r="B61" s="27" t="s">
        <v>9</v>
      </c>
      <c r="C61" s="27">
        <f t="shared" si="15"/>
        <v>0</v>
      </c>
      <c r="D61" s="38" t="str">
        <f t="shared" si="16"/>
        <v/>
      </c>
      <c r="E61" s="39">
        <f t="shared" si="17"/>
        <v>0</v>
      </c>
      <c r="F61" s="40">
        <f t="shared" si="18"/>
        <v>0</v>
      </c>
      <c r="H61" s="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s="4" customFormat="1">
      <c r="A62" s="27" t="str">
        <f t="shared" si="14"/>
        <v>C&amp;I</v>
      </c>
      <c r="B62" s="27" t="s">
        <v>9</v>
      </c>
      <c r="C62" s="27">
        <f t="shared" si="15"/>
        <v>0</v>
      </c>
      <c r="D62" s="38" t="str">
        <f t="shared" si="16"/>
        <v/>
      </c>
      <c r="E62" s="39">
        <f t="shared" si="17"/>
        <v>0</v>
      </c>
      <c r="F62" s="40">
        <f t="shared" si="18"/>
        <v>0</v>
      </c>
      <c r="H62" s="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sheetData>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759A2-E41C-4CA5-B7FB-7F3BA9D3DFFB}">
  <sheetPr>
    <tabColor theme="8"/>
  </sheetPr>
  <dimension ref="A1:CG62"/>
  <sheetViews>
    <sheetView showGridLines="0" zoomScaleNormal="100" workbookViewId="0"/>
  </sheetViews>
  <sheetFormatPr defaultColWidth="9.140625" defaultRowHeight="15"/>
  <cols>
    <col min="1" max="2" width="6.140625" customWidth="1"/>
    <col min="3" max="3" width="4.140625" customWidth="1"/>
    <col min="4" max="4" width="38.42578125" customWidth="1"/>
    <col min="5" max="6" width="19.5703125" customWidth="1"/>
    <col min="7" max="7" width="16.42578125" customWidth="1"/>
    <col min="8" max="8" width="15.140625" customWidth="1"/>
    <col min="9" max="11" width="15.85546875" customWidth="1"/>
    <col min="12" max="12" width="33.140625" bestFit="1" customWidth="1"/>
    <col min="13" max="15" width="12.140625" customWidth="1"/>
    <col min="16" max="16" width="23" customWidth="1"/>
    <col min="17" max="19" width="9.85546875" customWidth="1"/>
    <col min="20" max="21" width="5.85546875" customWidth="1"/>
    <col min="22" max="22" width="25.140625" customWidth="1"/>
    <col min="23" max="23" width="11.42578125" customWidth="1"/>
    <col min="24" max="25" width="13.42578125" customWidth="1"/>
    <col min="26" max="27" width="5.85546875" customWidth="1"/>
    <col min="28" max="28" width="16.5703125" customWidth="1"/>
    <col min="29" max="29" width="5.42578125" customWidth="1"/>
    <col min="30" max="30" width="14.85546875" customWidth="1"/>
    <col min="31" max="32" width="13.42578125" customWidth="1"/>
    <col min="33" max="33" width="12.140625" bestFit="1" customWidth="1"/>
    <col min="34" max="35" width="13.5703125" customWidth="1"/>
    <col min="36" max="37" width="12.140625" bestFit="1" customWidth="1"/>
    <col min="38" max="39" width="13.5703125" customWidth="1"/>
    <col min="40" max="42" width="12.140625" bestFit="1" customWidth="1"/>
    <col min="43" max="43" width="11.85546875" bestFit="1" customWidth="1"/>
    <col min="44" max="45" width="12.140625" bestFit="1" customWidth="1"/>
    <col min="46" max="46" width="5.140625" customWidth="1"/>
    <col min="47" max="47" width="12.140625" bestFit="1" customWidth="1"/>
    <col min="48" max="49" width="13.140625" customWidth="1"/>
    <col min="50" max="51" width="14.42578125" customWidth="1"/>
    <col min="52" max="52" width="9.140625" customWidth="1"/>
    <col min="53" max="55" width="15.85546875" customWidth="1"/>
    <col min="56" max="71" width="9.140625" bestFit="1" customWidth="1"/>
  </cols>
  <sheetData>
    <row r="1" spans="1:27" s="4" customFormat="1">
      <c r="A1" s="28"/>
      <c r="B1" s="21"/>
      <c r="C1" s="28"/>
      <c r="D1" s="41" t="s">
        <v>94</v>
      </c>
      <c r="E1" s="31" t="str">
        <f>E14</f>
        <v>Levelized $ / Winter Therms-year @ Gen 2026-2045</v>
      </c>
      <c r="F1" s="28"/>
      <c r="G1" s="28"/>
      <c r="H1" s="28"/>
      <c r="I1" s="28"/>
      <c r="J1"/>
      <c r="K1"/>
      <c r="L1" s="28"/>
      <c r="M1" s="28"/>
      <c r="N1" s="28"/>
      <c r="O1" s="28"/>
      <c r="P1" s="28"/>
      <c r="Q1" s="28"/>
      <c r="R1" s="28"/>
      <c r="S1" s="28"/>
      <c r="T1" s="28"/>
      <c r="U1" s="28"/>
      <c r="V1" s="28"/>
      <c r="W1" s="28"/>
      <c r="X1" s="28"/>
      <c r="Y1" s="28"/>
    </row>
    <row r="2" spans="1:27" s="4" customFormat="1" ht="66">
      <c r="B2" s="8" t="s">
        <v>95</v>
      </c>
      <c r="C2" s="37" t="s">
        <v>96</v>
      </c>
      <c r="D2" s="53" t="s">
        <v>17</v>
      </c>
      <c r="E2" s="54" t="str">
        <f>D44</f>
        <v>Levelized $ / Winter Therms-year @ Gen 2026-2045</v>
      </c>
      <c r="F2" s="54" t="s">
        <v>110</v>
      </c>
      <c r="G2" s="28"/>
      <c r="H2" s="28"/>
      <c r="I2" s="28"/>
      <c r="J2"/>
      <c r="K2"/>
      <c r="L2" s="28"/>
      <c r="M2" s="28"/>
      <c r="N2" s="28"/>
      <c r="O2" s="28"/>
      <c r="P2" s="28"/>
      <c r="Q2" s="28"/>
      <c r="R2" s="28"/>
      <c r="S2" s="28"/>
      <c r="T2" s="28"/>
      <c r="U2" s="28"/>
      <c r="V2" s="28"/>
      <c r="W2" s="28"/>
      <c r="X2" s="28"/>
      <c r="Y2" s="28"/>
    </row>
    <row r="3" spans="1:27" s="4" customFormat="1" ht="16.5">
      <c r="B3" s="28" t="str">
        <f t="shared" ref="B3:B9" si="0">IFERROR(RANK(E3,$E$3:$E$10,1),"")</f>
        <v/>
      </c>
      <c r="C3" s="90" t="str">
        <f>D3</f>
        <v>Behavioral</v>
      </c>
      <c r="D3" s="63" t="str">
        <f>'Potential by Option'!B6</f>
        <v>Behavioral</v>
      </c>
      <c r="E3" s="65" t="str">
        <f>IFERROR(SUMIFS($E$45:$E$160,$L$45:$L$160,$C3)/SUMIFS($F$45:$F$160,$L$45:$L$160,$C3),"")</f>
        <v/>
      </c>
      <c r="F3" s="85">
        <f>IFERROR(SUMIFS($F$45:$F$160,$L$45:$L$160,$C3),"")/1000</f>
        <v>0</v>
      </c>
      <c r="G3" s="28"/>
      <c r="H3" s="28"/>
      <c r="I3" s="28"/>
      <c r="J3"/>
      <c r="K3"/>
      <c r="L3" s="28"/>
      <c r="M3" s="28"/>
      <c r="N3" s="28"/>
      <c r="O3" s="28"/>
      <c r="P3" s="28"/>
      <c r="Q3" s="28"/>
      <c r="R3" s="28"/>
      <c r="S3" s="28"/>
      <c r="T3" s="28"/>
      <c r="U3" s="28"/>
      <c r="V3" s="28"/>
      <c r="W3" s="28"/>
      <c r="X3" s="28"/>
      <c r="Y3" s="28"/>
    </row>
    <row r="4" spans="1:27" s="4" customFormat="1" ht="16.5">
      <c r="B4" s="28">
        <f t="shared" si="0"/>
        <v>1</v>
      </c>
      <c r="C4" s="21" t="str">
        <f t="shared" ref="C4:C8" si="1">D4</f>
        <v>DLC Smart Thermostats - BYOT</v>
      </c>
      <c r="D4" s="61" t="str">
        <f>'Potential by Option'!B7</f>
        <v>DLC Smart Thermostats - BYOT</v>
      </c>
      <c r="E4" s="65">
        <f t="shared" ref="E4:E8" si="2">IFERROR(SUMIFS($E$45:$E$160,$L$45:$L$160,$C4)/SUMIFS($F$45:$F$160,$L$45:$L$160,$C4),"")</f>
        <v>415.80218226559663</v>
      </c>
      <c r="F4" s="85">
        <f t="shared" ref="F4:F8" si="3">IFERROR(SUMIFS($F$45:$F$160,$L$45:$L$160,$C4),"")/1000</f>
        <v>12.000581076400788</v>
      </c>
      <c r="G4" s="28"/>
      <c r="H4" s="28"/>
      <c r="I4" s="28"/>
      <c r="J4"/>
      <c r="K4"/>
      <c r="L4" s="28"/>
      <c r="M4" s="28"/>
      <c r="N4" s="28"/>
      <c r="O4" s="28"/>
      <c r="P4" s="28"/>
      <c r="Q4" s="28"/>
      <c r="R4" s="28"/>
      <c r="S4" s="28"/>
      <c r="T4" s="28"/>
      <c r="U4" s="28"/>
      <c r="V4" s="28"/>
      <c r="W4" s="28"/>
      <c r="X4" s="28"/>
      <c r="Y4" s="28"/>
      <c r="Z4" s="28"/>
    </row>
    <row r="5" spans="1:27" s="4" customFormat="1" ht="16.5">
      <c r="B5" s="28" t="str">
        <f t="shared" si="0"/>
        <v/>
      </c>
      <c r="C5" s="21" t="str">
        <f t="shared" si="1"/>
        <v>Time-of-Use</v>
      </c>
      <c r="D5" s="63" t="str">
        <f>'Potential by Option'!B8</f>
        <v>Time-of-Use</v>
      </c>
      <c r="E5" s="65" t="str">
        <f t="shared" si="2"/>
        <v/>
      </c>
      <c r="F5" s="85">
        <f t="shared" si="3"/>
        <v>0</v>
      </c>
      <c r="G5" s="28"/>
      <c r="H5" s="28"/>
      <c r="I5" s="28"/>
      <c r="J5"/>
      <c r="K5"/>
      <c r="L5" s="28"/>
      <c r="M5" s="28"/>
      <c r="N5" s="28"/>
      <c r="O5" s="28"/>
      <c r="P5" s="28"/>
      <c r="Q5" s="28"/>
      <c r="R5" s="28"/>
      <c r="S5" s="28"/>
      <c r="T5" s="28"/>
      <c r="U5" s="28"/>
      <c r="V5" s="28"/>
      <c r="W5" s="28"/>
      <c r="X5" s="28"/>
      <c r="Y5" s="28"/>
      <c r="Z5" s="28"/>
    </row>
    <row r="6" spans="1:27" s="4" customFormat="1" ht="16.5">
      <c r="B6" s="28" t="str">
        <f t="shared" si="0"/>
        <v/>
      </c>
      <c r="C6" s="21" t="str">
        <f t="shared" si="1"/>
        <v>Variable Peak Pricing</v>
      </c>
      <c r="D6" s="61" t="str">
        <f>'Potential by Option'!B9</f>
        <v>Variable Peak Pricing</v>
      </c>
      <c r="E6" s="65" t="str">
        <f t="shared" si="2"/>
        <v/>
      </c>
      <c r="F6" s="85">
        <f t="shared" si="3"/>
        <v>0</v>
      </c>
      <c r="G6" s="28"/>
      <c r="H6" s="28"/>
      <c r="I6" s="28"/>
      <c r="J6"/>
      <c r="K6"/>
      <c r="L6" s="28"/>
      <c r="M6" s="28"/>
      <c r="N6" s="28"/>
      <c r="O6" s="28"/>
      <c r="P6" s="28"/>
      <c r="Q6" s="28"/>
      <c r="R6" s="28"/>
      <c r="S6" s="28"/>
      <c r="T6" s="28"/>
      <c r="U6" s="28"/>
      <c r="V6" s="28"/>
      <c r="W6" s="28"/>
      <c r="X6" s="28"/>
      <c r="Y6" s="28"/>
      <c r="Z6" s="28"/>
    </row>
    <row r="7" spans="1:27" s="4" customFormat="1" ht="16.5">
      <c r="B7" s="28">
        <f t="shared" si="0"/>
        <v>2</v>
      </c>
      <c r="C7" s="21" t="str">
        <f t="shared" si="1"/>
        <v>Third Party Contracts</v>
      </c>
      <c r="D7" s="63" t="str">
        <f>'Potential by Option'!B10</f>
        <v>Third Party Contracts</v>
      </c>
      <c r="E7" s="65">
        <f t="shared" si="2"/>
        <v>6653.1656371748122</v>
      </c>
      <c r="F7" s="85">
        <f t="shared" si="3"/>
        <v>0.10499423184756886</v>
      </c>
      <c r="G7" s="28"/>
      <c r="H7" s="28"/>
      <c r="I7" s="28"/>
      <c r="J7"/>
      <c r="K7"/>
      <c r="L7" s="28"/>
      <c r="M7" s="28"/>
      <c r="N7" s="28"/>
      <c r="O7" s="28"/>
      <c r="P7" s="28"/>
      <c r="Q7" s="28"/>
      <c r="R7" s="28"/>
      <c r="S7" s="28"/>
      <c r="T7" s="28"/>
      <c r="U7" s="28"/>
      <c r="V7" s="28"/>
      <c r="W7" s="28"/>
      <c r="X7" s="28"/>
      <c r="Y7" s="28"/>
      <c r="Z7" s="28"/>
    </row>
    <row r="8" spans="1:27" s="4" customFormat="1" ht="16.5">
      <c r="B8" s="28" t="str">
        <f t="shared" si="0"/>
        <v/>
      </c>
      <c r="C8" s="21">
        <f t="shared" si="1"/>
        <v>0</v>
      </c>
      <c r="D8" s="61">
        <f>'Potential by Option'!B11</f>
        <v>0</v>
      </c>
      <c r="E8" s="65" t="str">
        <f t="shared" si="2"/>
        <v/>
      </c>
      <c r="F8" s="85">
        <f t="shared" si="3"/>
        <v>0</v>
      </c>
      <c r="G8" s="28"/>
      <c r="H8" s="28"/>
      <c r="I8" s="28"/>
      <c r="J8"/>
      <c r="K8"/>
      <c r="L8" s="28"/>
      <c r="M8" s="28"/>
      <c r="N8" s="28"/>
      <c r="O8" s="28"/>
      <c r="P8" s="28"/>
      <c r="Q8" s="28"/>
      <c r="R8" s="28"/>
      <c r="S8" s="28"/>
      <c r="T8" s="28"/>
      <c r="U8" s="28"/>
      <c r="V8" s="28"/>
      <c r="W8" s="28"/>
      <c r="X8" s="28"/>
      <c r="Y8" s="28"/>
      <c r="Z8" s="28"/>
    </row>
    <row r="9" spans="1:27" s="4" customFormat="1" ht="16.5">
      <c r="B9" s="28" t="str">
        <f t="shared" si="0"/>
        <v/>
      </c>
      <c r="C9" s="21"/>
      <c r="D9" s="63"/>
      <c r="E9" s="65"/>
      <c r="F9" s="85"/>
      <c r="G9" s="28"/>
      <c r="H9" s="28"/>
      <c r="I9" s="28"/>
      <c r="J9"/>
      <c r="K9"/>
      <c r="L9" s="28"/>
      <c r="M9" s="28"/>
      <c r="N9" s="28"/>
      <c r="O9" s="28"/>
      <c r="P9" s="28"/>
      <c r="Q9" s="28"/>
      <c r="R9" s="28"/>
      <c r="S9" s="28"/>
      <c r="T9" s="28"/>
      <c r="U9" s="28"/>
      <c r="V9" s="28"/>
      <c r="W9" s="28"/>
      <c r="X9" s="28"/>
      <c r="Y9" s="28"/>
      <c r="Z9" s="28"/>
    </row>
    <row r="10" spans="1:27" s="4" customFormat="1">
      <c r="B10" s="28"/>
      <c r="C10" s="28"/>
      <c r="D10" s="28"/>
      <c r="E10" s="28"/>
      <c r="F10" s="28"/>
      <c r="G10" s="28"/>
      <c r="H10" s="28"/>
      <c r="I10" s="28"/>
      <c r="J10"/>
      <c r="K10"/>
      <c r="L10" s="28"/>
      <c r="M10" s="28"/>
      <c r="N10" s="28"/>
      <c r="O10" s="28"/>
      <c r="P10" s="28"/>
      <c r="Q10" s="28"/>
      <c r="R10" s="28"/>
      <c r="S10" s="28"/>
      <c r="T10" s="28"/>
      <c r="U10" s="28"/>
      <c r="V10" s="28"/>
      <c r="W10" s="28"/>
      <c r="X10" s="28"/>
      <c r="Y10" s="28"/>
      <c r="Z10" s="28"/>
    </row>
    <row r="11" spans="1:27" s="4" customFormat="1">
      <c r="A11" s="28"/>
      <c r="B11" s="21"/>
      <c r="C11" s="21"/>
      <c r="D11" s="21"/>
      <c r="E11" s="21"/>
      <c r="F11" s="21"/>
      <c r="G11" s="21"/>
      <c r="H11" s="21"/>
      <c r="I11" s="21"/>
      <c r="J11"/>
      <c r="K11"/>
      <c r="L11" s="28"/>
      <c r="M11" s="28"/>
      <c r="N11" s="28"/>
      <c r="O11" s="28"/>
      <c r="P11" s="28"/>
      <c r="Q11" s="28"/>
      <c r="R11" s="28"/>
      <c r="S11" s="28"/>
      <c r="T11" s="28"/>
      <c r="U11" s="28"/>
      <c r="V11" s="28"/>
      <c r="W11" s="28"/>
      <c r="X11" s="28"/>
      <c r="Y11" s="28"/>
      <c r="Z11" s="28"/>
    </row>
    <row r="12" spans="1:27" s="4" customFormat="1">
      <c r="A12" s="28"/>
      <c r="B12" s="21"/>
      <c r="C12" s="21"/>
      <c r="D12" s="21"/>
      <c r="E12" s="21"/>
      <c r="F12" s="21"/>
      <c r="G12" s="21"/>
      <c r="H12" s="21"/>
      <c r="I12" s="21"/>
      <c r="J12"/>
      <c r="K12"/>
      <c r="L12" s="28"/>
      <c r="M12" s="28"/>
      <c r="N12" s="28"/>
      <c r="O12" s="28"/>
      <c r="P12" s="28"/>
      <c r="Q12" s="28"/>
      <c r="R12" s="28"/>
      <c r="S12" s="28"/>
      <c r="T12" s="28"/>
      <c r="U12" s="28"/>
      <c r="V12" s="28"/>
      <c r="W12" s="28"/>
      <c r="X12" s="28"/>
      <c r="Y12" s="28"/>
      <c r="Z12" s="28"/>
    </row>
    <row r="13" spans="1:27" s="4" customFormat="1">
      <c r="A13" s="28"/>
      <c r="B13" s="28"/>
      <c r="C13" s="21"/>
      <c r="D13" s="21"/>
      <c r="E13" s="21"/>
      <c r="F13" s="21"/>
      <c r="G13" s="21"/>
      <c r="H13" s="21"/>
      <c r="I13" s="21"/>
      <c r="J13"/>
      <c r="K13"/>
      <c r="L13" s="28"/>
      <c r="M13" s="28"/>
      <c r="N13" s="28"/>
      <c r="O13" s="28"/>
      <c r="P13" s="28"/>
      <c r="Q13" s="28"/>
      <c r="R13" s="28"/>
      <c r="S13" s="28"/>
      <c r="T13" s="28"/>
      <c r="U13" s="28"/>
      <c r="V13" s="28"/>
      <c r="W13" s="28"/>
      <c r="X13" s="28"/>
      <c r="Y13" s="28"/>
      <c r="Z13" s="28"/>
    </row>
    <row r="14" spans="1:27" s="4" customFormat="1">
      <c r="A14" s="28"/>
      <c r="B14" s="21"/>
      <c r="C14" s="28"/>
      <c r="D14" s="41" t="s">
        <v>72</v>
      </c>
      <c r="E14" s="31" t="str">
        <f>D44</f>
        <v>Levelized $ / Winter Therms-year @ Gen 2026-2045</v>
      </c>
      <c r="F14" s="28"/>
      <c r="G14" s="28"/>
      <c r="H14" s="28"/>
      <c r="I14" s="28"/>
      <c r="J14"/>
      <c r="K14"/>
      <c r="L14" s="28"/>
      <c r="M14" s="28"/>
      <c r="N14" s="28"/>
      <c r="O14" s="28"/>
      <c r="P14" s="28"/>
      <c r="Q14" s="28"/>
      <c r="R14" s="28"/>
      <c r="S14" s="28"/>
      <c r="T14" s="28"/>
      <c r="U14" s="28"/>
      <c r="V14" s="28"/>
      <c r="W14" s="28"/>
      <c r="X14" s="28"/>
      <c r="Y14" s="28"/>
      <c r="Z14" s="28"/>
      <c r="AA14" s="28"/>
    </row>
    <row r="15" spans="1:27" s="4" customFormat="1" ht="66">
      <c r="A15" s="28"/>
      <c r="B15" s="37" t="s">
        <v>96</v>
      </c>
      <c r="C15" s="28"/>
      <c r="D15" s="53" t="s">
        <v>17</v>
      </c>
      <c r="E15" s="54" t="str">
        <f>E2</f>
        <v>Levelized $ / Winter Therms-year @ Gen 2026-2045</v>
      </c>
      <c r="F15" s="54" t="str">
        <f>F2</f>
        <v xml:space="preserve"> System Winter Potential MTherms in Year 2045</v>
      </c>
      <c r="J15"/>
      <c r="K15"/>
      <c r="L15" s="28"/>
      <c r="M15" s="28"/>
      <c r="N15" s="28"/>
      <c r="O15" s="28"/>
      <c r="P15" s="28"/>
      <c r="Q15" s="28"/>
      <c r="R15" s="28"/>
      <c r="S15" s="28"/>
      <c r="T15" s="28"/>
      <c r="U15" s="28"/>
      <c r="V15" s="28"/>
      <c r="W15" s="28"/>
      <c r="X15" s="28"/>
      <c r="Y15" s="28"/>
    </row>
    <row r="16" spans="1:27" s="4" customFormat="1" ht="16.5">
      <c r="A16" s="28"/>
      <c r="B16" s="21" t="str">
        <f>$D$14</f>
        <v>Residential</v>
      </c>
      <c r="C16" s="90" t="str">
        <f>D16</f>
        <v>Behavioral</v>
      </c>
      <c r="D16" s="63" t="str">
        <f t="shared" ref="D16:D21" si="4">D3</f>
        <v>Behavioral</v>
      </c>
      <c r="E16" s="65" t="str">
        <f>IFERROR(SUMIFS($E$45:$E$160,$L$45:$L$160,$C16,$A$45:$A$160,$B16)/SUMIFS($F$45:$F$160,$L$45:$L$160,$C16,$A$45:$A$160,$B16),"")</f>
        <v/>
      </c>
      <c r="F16" s="85">
        <f>IFERROR(SUMIFS($F$45:$F$160,$L$45:$L$160,$C16,$A$45:$A$160,$B16),"")/1000</f>
        <v>0</v>
      </c>
      <c r="J16"/>
      <c r="K16"/>
      <c r="L16" s="28"/>
      <c r="M16" s="28"/>
      <c r="N16" s="28"/>
      <c r="O16" s="28"/>
      <c r="P16" s="28"/>
      <c r="Q16" s="28"/>
      <c r="R16" s="28"/>
      <c r="S16" s="28"/>
      <c r="T16" s="28"/>
      <c r="U16" s="28"/>
      <c r="V16" s="28"/>
      <c r="W16" s="28"/>
      <c r="X16" s="28"/>
      <c r="Y16" s="28"/>
      <c r="Z16" s="28"/>
    </row>
    <row r="17" spans="1:26" s="4" customFormat="1" ht="16.5">
      <c r="A17" s="28"/>
      <c r="B17" s="21" t="str">
        <f t="shared" ref="B17:B21" si="5">$D$14</f>
        <v>Residential</v>
      </c>
      <c r="C17" s="21" t="str">
        <f t="shared" ref="C17:C21" si="6">D17</f>
        <v>DLC Smart Thermostats - BYOT</v>
      </c>
      <c r="D17" s="61" t="str">
        <f t="shared" si="4"/>
        <v>DLC Smart Thermostats - BYOT</v>
      </c>
      <c r="E17" s="65">
        <f t="shared" ref="E17:E21" si="7">IFERROR(SUMIFS($E$45:$E$160,$L$45:$L$160,$C17,$A$45:$A$160,$B17)/SUMIFS($F$45:$F$160,$L$45:$L$160,$C17,$A$45:$A$160,$B17),"")</f>
        <v>506.57602104637942</v>
      </c>
      <c r="F17" s="85">
        <f t="shared" ref="F17:F21" si="8">IFERROR(SUMIFS($F$45:$F$160,$L$45:$L$160,$C17,$A$45:$A$160,$B17),"")/1000</f>
        <v>8.9051111532567866</v>
      </c>
      <c r="J17"/>
      <c r="K17"/>
      <c r="L17" s="28"/>
      <c r="M17" s="28"/>
      <c r="N17" s="28"/>
      <c r="O17" s="28"/>
      <c r="P17" s="28"/>
      <c r="Q17" s="28"/>
      <c r="R17" s="28"/>
      <c r="S17" s="28"/>
      <c r="T17" s="28"/>
      <c r="U17" s="28"/>
      <c r="V17" s="28"/>
      <c r="W17" s="28"/>
      <c r="X17" s="28"/>
      <c r="Y17" s="28"/>
      <c r="Z17" s="28"/>
    </row>
    <row r="18" spans="1:26" s="4" customFormat="1" ht="16.5">
      <c r="A18" s="28"/>
      <c r="B18" s="21" t="str">
        <f t="shared" si="5"/>
        <v>Residential</v>
      </c>
      <c r="C18" s="21" t="str">
        <f t="shared" si="6"/>
        <v>Time-of-Use</v>
      </c>
      <c r="D18" s="63" t="str">
        <f t="shared" si="4"/>
        <v>Time-of-Use</v>
      </c>
      <c r="E18" s="65" t="str">
        <f t="shared" si="7"/>
        <v/>
      </c>
      <c r="F18" s="85">
        <f t="shared" si="8"/>
        <v>0</v>
      </c>
      <c r="J18"/>
      <c r="K18"/>
      <c r="L18" s="28"/>
      <c r="M18" s="28"/>
      <c r="N18" s="28"/>
      <c r="O18" s="28"/>
      <c r="P18" s="28"/>
      <c r="Q18" s="28"/>
      <c r="R18" s="28"/>
      <c r="S18" s="28"/>
      <c r="T18" s="28"/>
      <c r="U18" s="28"/>
      <c r="V18" s="28"/>
      <c r="W18" s="28"/>
      <c r="X18" s="28"/>
      <c r="Y18" s="28"/>
      <c r="Z18" s="28"/>
    </row>
    <row r="19" spans="1:26" s="4" customFormat="1" ht="16.5">
      <c r="A19" s="28"/>
      <c r="B19" s="21" t="str">
        <f t="shared" si="5"/>
        <v>Residential</v>
      </c>
      <c r="C19" s="21" t="str">
        <f t="shared" si="6"/>
        <v>Variable Peak Pricing</v>
      </c>
      <c r="D19" s="61" t="str">
        <f t="shared" si="4"/>
        <v>Variable Peak Pricing</v>
      </c>
      <c r="E19" s="65" t="str">
        <f t="shared" si="7"/>
        <v/>
      </c>
      <c r="F19" s="85">
        <f t="shared" si="8"/>
        <v>0</v>
      </c>
      <c r="J19"/>
      <c r="K19"/>
      <c r="L19" s="28"/>
      <c r="M19" s="28"/>
      <c r="N19" s="28"/>
      <c r="O19" s="28"/>
      <c r="P19" s="28"/>
      <c r="Q19" s="28"/>
      <c r="R19" s="28"/>
      <c r="S19" s="28"/>
      <c r="T19" s="28"/>
      <c r="U19" s="28"/>
      <c r="V19" s="28"/>
      <c r="W19" s="28"/>
      <c r="X19" s="28"/>
      <c r="Y19" s="28"/>
      <c r="Z19" s="28"/>
    </row>
    <row r="20" spans="1:26" s="4" customFormat="1" ht="16.5">
      <c r="A20" s="28"/>
      <c r="B20" s="21" t="str">
        <f t="shared" si="5"/>
        <v>Residential</v>
      </c>
      <c r="C20" s="21" t="str">
        <f t="shared" si="6"/>
        <v>Third Party Contracts</v>
      </c>
      <c r="D20" s="63" t="str">
        <f t="shared" si="4"/>
        <v>Third Party Contracts</v>
      </c>
      <c r="E20" s="65" t="str">
        <f t="shared" si="7"/>
        <v/>
      </c>
      <c r="F20" s="85">
        <f t="shared" si="8"/>
        <v>0</v>
      </c>
      <c r="J20"/>
      <c r="K20"/>
      <c r="L20" s="28"/>
      <c r="M20" s="28"/>
      <c r="N20" s="28"/>
      <c r="O20" s="28"/>
      <c r="P20" s="28"/>
      <c r="Q20" s="28"/>
      <c r="R20" s="28"/>
      <c r="S20" s="28"/>
      <c r="T20" s="28"/>
      <c r="U20" s="28"/>
      <c r="V20" s="28"/>
      <c r="W20" s="28"/>
      <c r="X20" s="28"/>
      <c r="Y20" s="28"/>
      <c r="Z20" s="28"/>
    </row>
    <row r="21" spans="1:26" s="4" customFormat="1" ht="16.5">
      <c r="A21" s="28"/>
      <c r="B21" s="21" t="str">
        <f t="shared" si="5"/>
        <v>Residential</v>
      </c>
      <c r="C21" s="21">
        <f t="shared" si="6"/>
        <v>0</v>
      </c>
      <c r="D21" s="61">
        <f t="shared" si="4"/>
        <v>0</v>
      </c>
      <c r="E21" s="65" t="str">
        <f t="shared" si="7"/>
        <v/>
      </c>
      <c r="F21" s="85">
        <f t="shared" si="8"/>
        <v>0</v>
      </c>
      <c r="J21"/>
      <c r="K21"/>
      <c r="L21" s="28"/>
      <c r="M21" s="28"/>
      <c r="N21" s="28"/>
      <c r="O21" s="28"/>
      <c r="P21" s="28"/>
      <c r="Q21" s="28"/>
      <c r="R21" s="28"/>
      <c r="S21" s="28"/>
      <c r="T21" s="28"/>
      <c r="U21" s="28"/>
      <c r="V21" s="28"/>
      <c r="W21" s="28"/>
      <c r="X21" s="28"/>
      <c r="Y21" s="28"/>
      <c r="Z21" s="28"/>
    </row>
    <row r="22" spans="1:26" s="4" customFormat="1" ht="16.5">
      <c r="A22" s="28"/>
      <c r="B22" s="21"/>
      <c r="C22" s="21"/>
      <c r="D22" s="63"/>
      <c r="E22" s="65"/>
      <c r="F22" s="85"/>
      <c r="J22"/>
      <c r="K22"/>
      <c r="L22" s="28"/>
      <c r="M22" s="28"/>
      <c r="N22" s="28"/>
      <c r="O22" s="28"/>
      <c r="P22" s="28"/>
      <c r="Q22" s="28"/>
      <c r="R22" s="28"/>
      <c r="S22" s="28"/>
      <c r="T22" s="28"/>
      <c r="U22" s="28"/>
      <c r="V22" s="28"/>
      <c r="W22" s="28"/>
      <c r="X22" s="28"/>
      <c r="Y22" s="28"/>
      <c r="Z22" s="28"/>
    </row>
    <row r="23" spans="1:26" s="4" customFormat="1">
      <c r="A23" s="28"/>
      <c r="B23" s="28"/>
      <c r="C23" s="28"/>
      <c r="D23" s="28"/>
      <c r="E23" s="28"/>
      <c r="F23" s="28"/>
      <c r="J23"/>
      <c r="K23"/>
      <c r="L23" s="28"/>
      <c r="M23" s="28"/>
      <c r="N23" s="28"/>
      <c r="O23" s="28"/>
      <c r="P23" s="28"/>
      <c r="Q23" s="28"/>
      <c r="R23" s="28"/>
      <c r="S23" s="28"/>
      <c r="T23" s="28"/>
      <c r="U23" s="28"/>
      <c r="V23" s="28"/>
      <c r="W23" s="28"/>
      <c r="X23" s="28"/>
      <c r="Y23" s="28"/>
      <c r="Z23" s="28"/>
    </row>
    <row r="24" spans="1:26" s="4" customFormat="1">
      <c r="A24" s="28"/>
      <c r="B24" s="21"/>
      <c r="C24" s="21"/>
      <c r="D24" s="21"/>
      <c r="E24" s="21"/>
      <c r="F24" s="21"/>
      <c r="G24" s="21"/>
      <c r="H24" s="21"/>
      <c r="I24" s="21"/>
      <c r="J24"/>
      <c r="K24"/>
      <c r="L24" s="28"/>
      <c r="M24" s="28"/>
      <c r="N24" s="28"/>
      <c r="O24" s="28"/>
      <c r="P24" s="28"/>
      <c r="Q24" s="28"/>
      <c r="R24" s="28"/>
      <c r="S24" s="28"/>
      <c r="T24" s="28"/>
      <c r="U24" s="28"/>
      <c r="V24" s="28"/>
      <c r="W24" s="28"/>
      <c r="X24" s="28"/>
      <c r="Y24" s="28"/>
      <c r="Z24" s="28"/>
    </row>
    <row r="25" spans="1:26" s="4" customFormat="1">
      <c r="A25" s="28"/>
      <c r="B25" s="21"/>
      <c r="C25" s="21"/>
      <c r="D25" s="21"/>
      <c r="E25" s="21"/>
      <c r="F25" s="21"/>
      <c r="G25" s="21"/>
      <c r="H25" s="21"/>
      <c r="I25" s="21"/>
      <c r="J25"/>
      <c r="K25"/>
      <c r="L25" s="28"/>
      <c r="M25" s="28"/>
      <c r="N25" s="28"/>
      <c r="O25" s="28"/>
      <c r="P25" s="28"/>
      <c r="Q25" s="28"/>
      <c r="R25" s="28"/>
      <c r="S25" s="28"/>
      <c r="T25" s="28"/>
      <c r="U25" s="28"/>
      <c r="V25" s="28"/>
      <c r="W25" s="28"/>
      <c r="X25" s="28"/>
      <c r="Y25" s="28"/>
      <c r="Z25" s="28"/>
    </row>
    <row r="26" spans="1:26" s="4" customFormat="1">
      <c r="A26" s="28"/>
      <c r="B26" s="28"/>
      <c r="C26" s="21"/>
      <c r="D26" s="21"/>
      <c r="E26" s="21"/>
      <c r="F26" s="21"/>
      <c r="G26" s="21"/>
      <c r="H26" s="21"/>
      <c r="I26" s="21"/>
      <c r="J26"/>
      <c r="K26"/>
      <c r="L26" s="28"/>
      <c r="M26" s="28"/>
      <c r="N26" s="28"/>
      <c r="O26" s="28"/>
      <c r="P26" s="28"/>
      <c r="Q26" s="28"/>
      <c r="R26" s="28"/>
      <c r="S26" s="28"/>
      <c r="T26" s="28"/>
      <c r="U26" s="28"/>
      <c r="V26" s="28"/>
      <c r="W26" s="28"/>
      <c r="X26" s="28"/>
      <c r="Y26" s="28"/>
      <c r="Z26" s="28"/>
    </row>
    <row r="27" spans="1:26" s="4" customFormat="1">
      <c r="A27" s="28"/>
      <c r="B27" s="21"/>
      <c r="C27" s="28"/>
      <c r="D27" s="41" t="s">
        <v>98</v>
      </c>
      <c r="E27" s="31" t="str">
        <f>E14</f>
        <v>Levelized $ / Winter Therms-year @ Gen 2026-2045</v>
      </c>
      <c r="F27" s="28"/>
      <c r="G27" s="28"/>
      <c r="H27" s="28"/>
      <c r="I27" s="28"/>
      <c r="J27"/>
      <c r="K27"/>
      <c r="L27" s="28"/>
      <c r="M27" s="28"/>
      <c r="N27" s="28"/>
      <c r="O27" s="28"/>
      <c r="P27" s="28"/>
      <c r="Q27" s="28"/>
      <c r="R27" s="28"/>
      <c r="S27" s="28"/>
      <c r="T27" s="28"/>
      <c r="U27" s="28"/>
      <c r="V27" s="28"/>
      <c r="W27" s="28"/>
      <c r="X27" s="28"/>
      <c r="Y27" s="28"/>
      <c r="Z27" s="28"/>
    </row>
    <row r="28" spans="1:26" s="4" customFormat="1" ht="66">
      <c r="A28" s="28"/>
      <c r="B28" s="37" t="s">
        <v>96</v>
      </c>
      <c r="C28" s="28"/>
      <c r="D28" s="53" t="s">
        <v>17</v>
      </c>
      <c r="E28" s="54" t="str">
        <f>E15</f>
        <v>Levelized $ / Winter Therms-year @ Gen 2026-2045</v>
      </c>
      <c r="F28" s="54" t="str">
        <f>F15</f>
        <v xml:space="preserve"> System Winter Potential MTherms in Year 2045</v>
      </c>
      <c r="G28"/>
      <c r="H28"/>
      <c r="I28"/>
      <c r="J28"/>
      <c r="K28"/>
      <c r="L28" s="28"/>
      <c r="M28" s="28"/>
      <c r="N28" s="28"/>
      <c r="O28" s="28"/>
      <c r="P28" s="28"/>
      <c r="Q28" s="28"/>
      <c r="R28" s="28"/>
      <c r="S28" s="28"/>
      <c r="T28" s="28"/>
      <c r="U28" s="28"/>
      <c r="V28" s="28"/>
      <c r="W28" s="28"/>
      <c r="X28" s="28"/>
      <c r="Y28" s="28"/>
      <c r="Z28" s="28"/>
    </row>
    <row r="29" spans="1:26" s="4" customFormat="1" ht="16.5">
      <c r="A29" s="28"/>
      <c r="B29" s="21" t="str">
        <f>$D$27</f>
        <v>C&amp;I</v>
      </c>
      <c r="C29" s="90" t="str">
        <f>D29</f>
        <v>Behavioral</v>
      </c>
      <c r="D29" s="63" t="str">
        <f>D16</f>
        <v>Behavioral</v>
      </c>
      <c r="E29" s="65" t="str">
        <f>IFERROR(SUMIFS($E$45:$E$160,$L$45:$L$160,$C29,$A$45:$A$160,$B29)/SUMIFS($F$45:$F$160,$L$45:$L$160,$C29,$A$45:$A$160,$B29),"")</f>
        <v/>
      </c>
      <c r="F29" s="85">
        <f>IFERROR(SUMIFS($F$45:$F$160,$L$45:$L$160,$C29,$A$45:$A$160,$B29),"")/1000</f>
        <v>0</v>
      </c>
      <c r="G29"/>
      <c r="H29"/>
      <c r="I29"/>
      <c r="J29"/>
      <c r="K29"/>
      <c r="L29" s="28"/>
      <c r="M29" s="28"/>
      <c r="N29" s="28"/>
      <c r="O29" s="28"/>
      <c r="P29" s="28"/>
      <c r="Q29" s="28"/>
      <c r="R29" s="28"/>
      <c r="S29" s="28"/>
      <c r="T29" s="28"/>
      <c r="U29" s="28"/>
      <c r="V29" s="28"/>
      <c r="W29" s="28"/>
      <c r="X29" s="28"/>
      <c r="Y29" s="28"/>
      <c r="Z29" s="28"/>
    </row>
    <row r="30" spans="1:26" s="4" customFormat="1" ht="16.5">
      <c r="A30" s="28"/>
      <c r="B30" s="21" t="str">
        <f t="shared" ref="B30:B34" si="9">$D$27</f>
        <v>C&amp;I</v>
      </c>
      <c r="C30" s="21" t="str">
        <f t="shared" ref="C30:C34" si="10">D30</f>
        <v>DLC Smart Thermostats - BYOT</v>
      </c>
      <c r="D30" s="61" t="str">
        <f t="shared" ref="D30:D34" si="11">D17</f>
        <v>DLC Smart Thermostats - BYOT</v>
      </c>
      <c r="E30" s="65">
        <f t="shared" ref="E30:E34" si="12">IFERROR(SUMIFS($E$45:$E$160,$L$45:$L$160,$C30,$A$45:$A$160,$B30)/SUMIFS($F$45:$F$160,$L$45:$L$160,$C30,$A$45:$A$160,$B30),"")</f>
        <v>154.66214723994273</v>
      </c>
      <c r="F30" s="85">
        <f t="shared" ref="F30:F34" si="13">IFERROR(SUMIFS($F$45:$F$160,$L$45:$L$160,$C30,$A$45:$A$160,$B30),"")/1000</f>
        <v>3.0954699231439999</v>
      </c>
      <c r="G30"/>
      <c r="H30"/>
      <c r="I30"/>
      <c r="J30"/>
      <c r="K30"/>
      <c r="L30" s="28"/>
      <c r="M30" s="28"/>
      <c r="N30" s="28"/>
      <c r="O30" s="28"/>
      <c r="P30" s="28"/>
      <c r="Q30" s="28"/>
      <c r="R30" s="28"/>
      <c r="S30" s="28"/>
      <c r="T30" s="28"/>
      <c r="U30" s="28"/>
      <c r="V30" s="28"/>
      <c r="W30" s="28"/>
      <c r="X30" s="28"/>
      <c r="Y30" s="28"/>
      <c r="Z30" s="28"/>
    </row>
    <row r="31" spans="1:26" s="4" customFormat="1" ht="16.5">
      <c r="A31" s="28"/>
      <c r="B31" s="21" t="str">
        <f t="shared" si="9"/>
        <v>C&amp;I</v>
      </c>
      <c r="C31" s="21" t="str">
        <f t="shared" si="10"/>
        <v>Time-of-Use</v>
      </c>
      <c r="D31" s="63" t="str">
        <f t="shared" si="11"/>
        <v>Time-of-Use</v>
      </c>
      <c r="E31" s="65" t="str">
        <f t="shared" si="12"/>
        <v/>
      </c>
      <c r="F31" s="85">
        <f t="shared" si="13"/>
        <v>0</v>
      </c>
      <c r="G31"/>
      <c r="H31"/>
      <c r="I31"/>
      <c r="J31"/>
      <c r="K31"/>
      <c r="L31" s="28"/>
      <c r="M31" s="28"/>
      <c r="N31" s="28"/>
      <c r="O31" s="28"/>
      <c r="P31" s="28"/>
      <c r="Q31" s="28"/>
      <c r="R31" s="28"/>
      <c r="S31" s="28"/>
      <c r="T31" s="28"/>
      <c r="U31" s="28"/>
      <c r="V31" s="28"/>
      <c r="W31" s="28"/>
      <c r="X31" s="28"/>
      <c r="Y31" s="28"/>
      <c r="Z31" s="28"/>
    </row>
    <row r="32" spans="1:26" s="4" customFormat="1" ht="16.5">
      <c r="A32" s="28"/>
      <c r="B32" s="21" t="str">
        <f t="shared" si="9"/>
        <v>C&amp;I</v>
      </c>
      <c r="C32" s="21" t="str">
        <f t="shared" si="10"/>
        <v>Variable Peak Pricing</v>
      </c>
      <c r="D32" s="61" t="str">
        <f t="shared" si="11"/>
        <v>Variable Peak Pricing</v>
      </c>
      <c r="E32" s="65" t="str">
        <f t="shared" si="12"/>
        <v/>
      </c>
      <c r="F32" s="85">
        <f t="shared" si="13"/>
        <v>0</v>
      </c>
      <c r="G32"/>
      <c r="H32"/>
      <c r="I32"/>
      <c r="J32"/>
      <c r="K32"/>
      <c r="L32" s="28"/>
      <c r="M32" s="28"/>
      <c r="N32" s="28"/>
      <c r="O32" s="28"/>
      <c r="P32" s="28"/>
      <c r="Q32" s="28"/>
      <c r="R32" s="28"/>
      <c r="S32" s="28"/>
      <c r="T32" s="28"/>
      <c r="U32" s="28"/>
      <c r="V32" s="28"/>
      <c r="W32" s="28"/>
      <c r="X32" s="28"/>
      <c r="Y32" s="28"/>
      <c r="Z32" s="28"/>
    </row>
    <row r="33" spans="1:85" s="4" customFormat="1" ht="16.5">
      <c r="A33" s="28"/>
      <c r="B33" s="21" t="str">
        <f t="shared" si="9"/>
        <v>C&amp;I</v>
      </c>
      <c r="C33" s="21" t="str">
        <f t="shared" si="10"/>
        <v>Third Party Contracts</v>
      </c>
      <c r="D33" s="63" t="str">
        <f t="shared" si="11"/>
        <v>Third Party Contracts</v>
      </c>
      <c r="E33" s="65">
        <f t="shared" si="12"/>
        <v>6653.1656371748122</v>
      </c>
      <c r="F33" s="85">
        <f t="shared" si="13"/>
        <v>0.10499423184756886</v>
      </c>
      <c r="G33"/>
      <c r="H33"/>
      <c r="I33"/>
      <c r="J33"/>
      <c r="K33"/>
      <c r="L33" s="28"/>
      <c r="M33" s="28"/>
      <c r="N33" s="28"/>
      <c r="O33" s="28"/>
      <c r="P33" s="28"/>
      <c r="Q33" s="28"/>
      <c r="R33" s="28"/>
      <c r="S33" s="28"/>
      <c r="T33" s="28"/>
      <c r="U33" s="28"/>
      <c r="V33" s="28"/>
      <c r="W33" s="28"/>
      <c r="X33" s="28"/>
      <c r="Y33" s="28"/>
      <c r="Z33" s="28"/>
    </row>
    <row r="34" spans="1:85" s="4" customFormat="1" ht="16.5">
      <c r="A34" s="28"/>
      <c r="B34" s="21" t="str">
        <f t="shared" si="9"/>
        <v>C&amp;I</v>
      </c>
      <c r="C34" s="21">
        <f t="shared" si="10"/>
        <v>0</v>
      </c>
      <c r="D34" s="122">
        <f t="shared" si="11"/>
        <v>0</v>
      </c>
      <c r="E34" s="65" t="str">
        <f t="shared" si="12"/>
        <v/>
      </c>
      <c r="F34" s="85">
        <f t="shared" si="13"/>
        <v>0</v>
      </c>
      <c r="G34"/>
      <c r="H34"/>
      <c r="I34"/>
      <c r="J34"/>
      <c r="K34"/>
      <c r="L34" s="28"/>
      <c r="M34" s="28"/>
      <c r="N34" s="28"/>
      <c r="O34" s="28"/>
      <c r="P34" s="28"/>
      <c r="Q34" s="28"/>
      <c r="R34" s="28"/>
      <c r="S34" s="28"/>
      <c r="T34" s="28"/>
      <c r="U34" s="28"/>
      <c r="V34" s="28"/>
      <c r="W34" s="28"/>
      <c r="X34" s="28"/>
      <c r="Y34" s="28"/>
      <c r="Z34" s="28"/>
    </row>
    <row r="35" spans="1:85" s="4" customFormat="1" ht="16.5">
      <c r="A35" s="28"/>
      <c r="B35" s="21"/>
      <c r="C35" s="21"/>
      <c r="D35" s="63"/>
      <c r="E35" s="65"/>
      <c r="F35" s="85"/>
      <c r="G35"/>
      <c r="H35"/>
      <c r="I35"/>
      <c r="J35"/>
      <c r="K35"/>
      <c r="L35" s="28"/>
      <c r="M35" s="28"/>
      <c r="N35" s="28"/>
      <c r="O35" s="28"/>
      <c r="P35" s="28"/>
      <c r="Q35" s="28"/>
      <c r="R35" s="28"/>
      <c r="S35" s="28"/>
      <c r="T35" s="28"/>
      <c r="U35" s="28"/>
      <c r="V35" s="28"/>
      <c r="W35" s="28"/>
      <c r="X35" s="28"/>
      <c r="Y35" s="28"/>
      <c r="Z35" s="28"/>
    </row>
    <row r="36" spans="1:85" s="4" customFormat="1">
      <c r="A36" s="28"/>
      <c r="B36" s="28"/>
      <c r="C36" s="28"/>
      <c r="D36" s="28"/>
      <c r="E36" s="28"/>
      <c r="F36" s="28"/>
      <c r="G36"/>
      <c r="H36"/>
      <c r="I36"/>
      <c r="J36"/>
      <c r="K36"/>
      <c r="L36" s="28"/>
      <c r="M36" s="28"/>
      <c r="N36" s="28"/>
      <c r="O36" s="28"/>
      <c r="P36" s="28"/>
      <c r="Q36" s="28"/>
      <c r="R36" s="28"/>
      <c r="S36" s="28"/>
      <c r="T36" s="28"/>
      <c r="U36" s="28"/>
      <c r="V36" s="28"/>
      <c r="W36" s="28"/>
      <c r="X36" s="28"/>
      <c r="Y36" s="28"/>
      <c r="Z36" s="28"/>
    </row>
    <row r="37" spans="1:85" s="4" customFormat="1">
      <c r="A37" s="28"/>
      <c r="B37" s="21"/>
      <c r="C37" s="21"/>
      <c r="D37" s="21"/>
      <c r="E37" s="21"/>
      <c r="F37" s="21"/>
      <c r="G37" s="21"/>
      <c r="H37" s="21"/>
      <c r="I37" s="21"/>
      <c r="J37"/>
      <c r="K37"/>
      <c r="L37" s="28"/>
      <c r="M37" s="28"/>
      <c r="N37" s="28"/>
      <c r="O37" s="28"/>
      <c r="P37" s="28"/>
      <c r="Q37" s="28"/>
      <c r="R37" s="28"/>
      <c r="S37" s="28"/>
      <c r="T37" s="28"/>
      <c r="U37" s="28"/>
      <c r="V37" s="28"/>
      <c r="W37" s="28"/>
      <c r="X37" s="28"/>
      <c r="Y37" s="28"/>
      <c r="Z37" s="28"/>
    </row>
    <row r="38" spans="1:85" s="4" customForma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row>
    <row r="39" spans="1:85" s="4" customForma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row>
    <row r="40" spans="1:85" s="4" customFormat="1">
      <c r="A40" s="28"/>
      <c r="B40" s="28"/>
      <c r="C40" s="28"/>
      <c r="D40" s="28"/>
      <c r="E40" s="28"/>
      <c r="F40" s="28"/>
      <c r="G40" s="28"/>
      <c r="H40" s="28"/>
      <c r="I40" s="28"/>
      <c r="J40" s="28"/>
      <c r="K40" s="34" t="s">
        <v>47</v>
      </c>
      <c r="L40" s="28" t="s">
        <v>12</v>
      </c>
      <c r="M40" s="28"/>
      <c r="N40" s="162" t="s">
        <v>99</v>
      </c>
      <c r="O40" s="162" t="s">
        <v>99</v>
      </c>
      <c r="P40" s="162" t="s">
        <v>99</v>
      </c>
      <c r="Q40" s="162" t="s">
        <v>99</v>
      </c>
      <c r="R40" s="162" t="s">
        <v>99</v>
      </c>
      <c r="S40" s="162" t="s">
        <v>99</v>
      </c>
      <c r="T40" s="162" t="s">
        <v>99</v>
      </c>
      <c r="U40" s="162" t="s">
        <v>99</v>
      </c>
      <c r="V40" s="162" t="s">
        <v>99</v>
      </c>
      <c r="W40" s="162" t="s">
        <v>99</v>
      </c>
      <c r="X40" s="162" t="s">
        <v>99</v>
      </c>
      <c r="Y40" s="162" t="s">
        <v>99</v>
      </c>
      <c r="Z40" s="162" t="s">
        <v>99</v>
      </c>
      <c r="AA40" s="162" t="s">
        <v>99</v>
      </c>
      <c r="AB40" s="162" t="s">
        <v>99</v>
      </c>
      <c r="AC40" s="162" t="s">
        <v>99</v>
      </c>
      <c r="AD40" s="162" t="s">
        <v>99</v>
      </c>
      <c r="AE40" s="162" t="s">
        <v>99</v>
      </c>
      <c r="AF40" s="162" t="s">
        <v>99</v>
      </c>
      <c r="AG40" s="162" t="s">
        <v>99</v>
      </c>
      <c r="AH40" s="162" t="s">
        <v>99</v>
      </c>
      <c r="AI40" s="162" t="s">
        <v>99</v>
      </c>
      <c r="AJ40" s="163" t="s">
        <v>92</v>
      </c>
      <c r="AK40" s="163" t="s">
        <v>92</v>
      </c>
      <c r="AL40" s="163" t="s">
        <v>92</v>
      </c>
      <c r="AM40" s="163" t="s">
        <v>92</v>
      </c>
      <c r="AN40" s="163" t="s">
        <v>92</v>
      </c>
      <c r="AO40" s="163" t="s">
        <v>92</v>
      </c>
      <c r="AP40" s="163" t="s">
        <v>92</v>
      </c>
      <c r="AQ40" s="163" t="s">
        <v>92</v>
      </c>
      <c r="AR40" s="163" t="s">
        <v>92</v>
      </c>
      <c r="AS40" s="163" t="s">
        <v>92</v>
      </c>
      <c r="AT40" s="163" t="s">
        <v>92</v>
      </c>
      <c r="AU40" s="163" t="s">
        <v>92</v>
      </c>
      <c r="AV40" s="163" t="s">
        <v>92</v>
      </c>
      <c r="AW40" s="163" t="s">
        <v>92</v>
      </c>
      <c r="AX40" s="163" t="s">
        <v>92</v>
      </c>
      <c r="AY40" s="163" t="s">
        <v>92</v>
      </c>
      <c r="AZ40" s="163" t="s">
        <v>92</v>
      </c>
      <c r="BA40" s="163" t="s">
        <v>92</v>
      </c>
      <c r="BB40" s="163" t="s">
        <v>92</v>
      </c>
      <c r="BC40" s="163" t="s">
        <v>92</v>
      </c>
      <c r="BD40" s="163" t="s">
        <v>92</v>
      </c>
      <c r="BE40" s="163" t="s">
        <v>92</v>
      </c>
      <c r="BF40" s="163" t="s">
        <v>92</v>
      </c>
      <c r="BG40" s="28"/>
      <c r="BH40" s="28"/>
      <c r="BI40" s="28"/>
      <c r="BJ40" s="28"/>
      <c r="BK40" s="28"/>
      <c r="BL40" s="28"/>
      <c r="BM40" s="28"/>
      <c r="BN40" s="28"/>
      <c r="BO40" s="28"/>
      <c r="BP40" s="28"/>
      <c r="BQ40" s="28"/>
      <c r="BR40" s="28"/>
      <c r="BS40" s="28"/>
      <c r="BT40" s="28"/>
      <c r="BU40" s="28"/>
    </row>
    <row r="41" spans="1:85" s="4" customForma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row>
    <row r="42" spans="1:85" s="4" customFormat="1">
      <c r="A42" s="32"/>
      <c r="B42" s="32"/>
      <c r="C42" s="32"/>
      <c r="D42" s="42" t="s">
        <v>100</v>
      </c>
      <c r="E42" s="32"/>
      <c r="F42" s="32"/>
      <c r="H42" s="8"/>
      <c r="K42" s="28"/>
      <c r="L42" s="28"/>
      <c r="M42" s="29" t="s">
        <v>15</v>
      </c>
      <c r="N42" s="29" t="s">
        <v>101</v>
      </c>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c r="BH42"/>
      <c r="BI42"/>
      <c r="BJ42"/>
      <c r="BK42"/>
      <c r="BL42"/>
      <c r="BM42"/>
      <c r="BN42"/>
      <c r="BO42"/>
      <c r="BP42"/>
      <c r="BQ42"/>
      <c r="BR42"/>
      <c r="BS42"/>
      <c r="BT42"/>
      <c r="BU42"/>
      <c r="BV42"/>
      <c r="BW42"/>
      <c r="BX42"/>
      <c r="BY42"/>
      <c r="BZ42"/>
      <c r="CA42"/>
      <c r="CB42"/>
      <c r="CC42"/>
      <c r="CD42"/>
      <c r="CE42"/>
      <c r="CF42"/>
      <c r="CG42"/>
    </row>
    <row r="43" spans="1:85" s="4" customFormat="1">
      <c r="A43" s="43" t="s">
        <v>84</v>
      </c>
      <c r="B43" s="44"/>
      <c r="C43" s="44"/>
      <c r="D43" s="45">
        <v>5.21E-2</v>
      </c>
      <c r="E43" s="32"/>
      <c r="F43" s="32"/>
      <c r="H43" s="8"/>
      <c r="K43" s="28"/>
      <c r="L43" s="28"/>
      <c r="M43" s="28" t="s">
        <v>99</v>
      </c>
      <c r="N43" s="28" t="s">
        <v>99</v>
      </c>
      <c r="O43" s="28" t="s">
        <v>99</v>
      </c>
      <c r="P43" s="28" t="s">
        <v>99</v>
      </c>
      <c r="Q43" s="28" t="s">
        <v>99</v>
      </c>
      <c r="R43" s="28" t="s">
        <v>99</v>
      </c>
      <c r="S43" s="28" t="s">
        <v>99</v>
      </c>
      <c r="T43" s="28" t="s">
        <v>99</v>
      </c>
      <c r="U43" s="28" t="s">
        <v>99</v>
      </c>
      <c r="V43" s="28" t="s">
        <v>99</v>
      </c>
      <c r="W43" s="28" t="s">
        <v>99</v>
      </c>
      <c r="X43" s="28" t="s">
        <v>99</v>
      </c>
      <c r="Y43" s="28" t="s">
        <v>99</v>
      </c>
      <c r="Z43" s="28" t="s">
        <v>99</v>
      </c>
      <c r="AA43" s="28" t="s">
        <v>99</v>
      </c>
      <c r="AB43" s="28" t="s">
        <v>99</v>
      </c>
      <c r="AC43" s="28" t="s">
        <v>99</v>
      </c>
      <c r="AD43" s="28" t="s">
        <v>99</v>
      </c>
      <c r="AE43" s="28" t="s">
        <v>99</v>
      </c>
      <c r="AF43" s="28" t="s">
        <v>99</v>
      </c>
      <c r="AG43" s="28" t="s">
        <v>99</v>
      </c>
      <c r="AH43" s="28" t="s">
        <v>99</v>
      </c>
      <c r="AI43" s="28" t="s">
        <v>99</v>
      </c>
      <c r="AJ43" s="28" t="s">
        <v>92</v>
      </c>
      <c r="AK43" s="28" t="s">
        <v>92</v>
      </c>
      <c r="AL43" s="28" t="s">
        <v>92</v>
      </c>
      <c r="AM43" s="28" t="s">
        <v>92</v>
      </c>
      <c r="AN43" s="28" t="s">
        <v>92</v>
      </c>
      <c r="AO43" s="28" t="s">
        <v>92</v>
      </c>
      <c r="AP43" s="28" t="s">
        <v>92</v>
      </c>
      <c r="AQ43" s="28" t="s">
        <v>92</v>
      </c>
      <c r="AR43" s="28" t="s">
        <v>92</v>
      </c>
      <c r="AS43" s="28" t="s">
        <v>92</v>
      </c>
      <c r="AT43" s="28" t="s">
        <v>92</v>
      </c>
      <c r="AU43" s="28" t="s">
        <v>92</v>
      </c>
      <c r="AV43" s="28" t="s">
        <v>92</v>
      </c>
      <c r="AW43" s="28" t="s">
        <v>92</v>
      </c>
      <c r="AX43" s="28" t="s">
        <v>92</v>
      </c>
      <c r="AY43" s="28" t="s">
        <v>92</v>
      </c>
      <c r="AZ43" s="28" t="s">
        <v>92</v>
      </c>
      <c r="BA43" s="28" t="s">
        <v>92</v>
      </c>
      <c r="BB43" s="28" t="s">
        <v>92</v>
      </c>
      <c r="BC43" s="28" t="s">
        <v>92</v>
      </c>
      <c r="BD43" s="28" t="s">
        <v>92</v>
      </c>
      <c r="BE43" s="28" t="s">
        <v>92</v>
      </c>
      <c r="BF43" s="28" t="s">
        <v>92</v>
      </c>
      <c r="BG43"/>
      <c r="BH43"/>
      <c r="BI43"/>
      <c r="BJ43"/>
      <c r="BK43"/>
      <c r="BL43"/>
      <c r="BM43"/>
      <c r="BN43"/>
      <c r="BO43"/>
      <c r="BP43"/>
      <c r="BQ43"/>
      <c r="BR43"/>
      <c r="BS43"/>
      <c r="BT43"/>
      <c r="BU43"/>
      <c r="BV43"/>
      <c r="BW43"/>
      <c r="BX43"/>
      <c r="BY43"/>
      <c r="BZ43"/>
      <c r="CA43"/>
      <c r="CB43"/>
      <c r="CC43"/>
      <c r="CD43"/>
      <c r="CE43"/>
      <c r="CF43"/>
      <c r="CG43"/>
    </row>
    <row r="44" spans="1:85" s="8" customFormat="1" ht="42.75">
      <c r="A44" s="33" t="s">
        <v>86</v>
      </c>
      <c r="B44" s="103" t="s">
        <v>47</v>
      </c>
      <c r="C44" s="103" t="s">
        <v>87</v>
      </c>
      <c r="D44" s="46" t="s">
        <v>106</v>
      </c>
      <c r="E44" s="33" t="s">
        <v>107</v>
      </c>
      <c r="F44" s="33" t="s">
        <v>108</v>
      </c>
      <c r="K44" s="47" t="s">
        <v>45</v>
      </c>
      <c r="L44" s="34" t="s">
        <v>17</v>
      </c>
      <c r="M44" s="47" t="s">
        <v>48</v>
      </c>
      <c r="N44" s="47" t="s">
        <v>49</v>
      </c>
      <c r="O44" s="47" t="s">
        <v>50</v>
      </c>
      <c r="P44" s="47" t="s">
        <v>51</v>
      </c>
      <c r="Q44" s="47" t="s">
        <v>52</v>
      </c>
      <c r="R44" s="47" t="s">
        <v>53</v>
      </c>
      <c r="S44" s="47" t="s">
        <v>54</v>
      </c>
      <c r="T44" s="47" t="s">
        <v>55</v>
      </c>
      <c r="U44" s="47" t="s">
        <v>56</v>
      </c>
      <c r="V44" s="47" t="s">
        <v>57</v>
      </c>
      <c r="W44" s="47" t="s">
        <v>58</v>
      </c>
      <c r="X44" s="47" t="s">
        <v>59</v>
      </c>
      <c r="Y44" s="47" t="s">
        <v>31</v>
      </c>
      <c r="Z44" s="47" t="s">
        <v>32</v>
      </c>
      <c r="AA44" s="47" t="s">
        <v>33</v>
      </c>
      <c r="AB44" s="47" t="s">
        <v>34</v>
      </c>
      <c r="AC44" s="47" t="s">
        <v>35</v>
      </c>
      <c r="AD44" s="47" t="s">
        <v>36</v>
      </c>
      <c r="AE44" s="47" t="s">
        <v>37</v>
      </c>
      <c r="AF44" s="47" t="s">
        <v>38</v>
      </c>
      <c r="AG44" s="47" t="s">
        <v>39</v>
      </c>
      <c r="AH44" s="47" t="s">
        <v>40</v>
      </c>
      <c r="AI44" s="47" t="s">
        <v>41</v>
      </c>
      <c r="AJ44" s="87" t="s">
        <v>48</v>
      </c>
      <c r="AK44" s="87" t="s">
        <v>49</v>
      </c>
      <c r="AL44" s="87" t="s">
        <v>50</v>
      </c>
      <c r="AM44" s="87" t="s">
        <v>51</v>
      </c>
      <c r="AN44" s="87" t="s">
        <v>52</v>
      </c>
      <c r="AO44" s="87" t="s">
        <v>53</v>
      </c>
      <c r="AP44" s="87" t="s">
        <v>54</v>
      </c>
      <c r="AQ44" s="87" t="s">
        <v>55</v>
      </c>
      <c r="AR44" s="87" t="s">
        <v>56</v>
      </c>
      <c r="AS44" s="87" t="s">
        <v>57</v>
      </c>
      <c r="AT44" s="87" t="s">
        <v>58</v>
      </c>
      <c r="AU44" s="87" t="s">
        <v>59</v>
      </c>
      <c r="AV44" s="87" t="s">
        <v>31</v>
      </c>
      <c r="AW44" s="87" t="s">
        <v>32</v>
      </c>
      <c r="AX44" s="28" t="s">
        <v>33</v>
      </c>
      <c r="AY44" s="28" t="s">
        <v>34</v>
      </c>
      <c r="AZ44" s="28" t="s">
        <v>35</v>
      </c>
      <c r="BA44" s="28" t="s">
        <v>36</v>
      </c>
      <c r="BB44" s="28" t="s">
        <v>37</v>
      </c>
      <c r="BC44" s="28" t="s">
        <v>38</v>
      </c>
      <c r="BD44" s="28" t="s">
        <v>39</v>
      </c>
      <c r="BE44" s="28" t="s">
        <v>40</v>
      </c>
      <c r="BF44" s="28" t="s">
        <v>41</v>
      </c>
      <c r="BG44"/>
      <c r="BH44"/>
      <c r="BI44"/>
      <c r="BJ44"/>
      <c r="BK44"/>
      <c r="BL44"/>
      <c r="BM44"/>
      <c r="BN44"/>
      <c r="BO44"/>
      <c r="BP44"/>
      <c r="BQ44"/>
      <c r="BR44"/>
      <c r="BS44"/>
      <c r="BT44"/>
      <c r="BU44"/>
      <c r="BV44"/>
      <c r="BW44"/>
      <c r="BX44"/>
      <c r="BY44"/>
      <c r="BZ44"/>
      <c r="CA44"/>
      <c r="CB44"/>
      <c r="CC44"/>
      <c r="CD44"/>
      <c r="CE44"/>
      <c r="CF44"/>
      <c r="CG44"/>
    </row>
    <row r="45" spans="1:85" s="4" customFormat="1">
      <c r="A45" s="27" t="str">
        <f>IF(K45="Residential",K45,"C&amp;I")</f>
        <v>Residential</v>
      </c>
      <c r="B45" s="27" t="s">
        <v>9</v>
      </c>
      <c r="C45" s="27" t="str">
        <f>L45</f>
        <v>Behavioral</v>
      </c>
      <c r="D45" s="38" t="str">
        <f t="shared" ref="D45:D62" si="14">IFERROR(E45 / F45 / 1000,"")</f>
        <v/>
      </c>
      <c r="E45" s="39">
        <f>NPV($D$43,AM45:BF45)</f>
        <v>0</v>
      </c>
      <c r="F45" s="40">
        <f>NPV($D$43,P45:AI45)</f>
        <v>0</v>
      </c>
      <c r="H45" s="8"/>
      <c r="K45" s="28" t="s">
        <v>72</v>
      </c>
      <c r="L45" s="28" t="s">
        <v>77</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48">
        <v>0</v>
      </c>
      <c r="AK45" s="48">
        <v>0</v>
      </c>
      <c r="AL45" s="48">
        <v>0</v>
      </c>
      <c r="AM45" s="48">
        <v>0</v>
      </c>
      <c r="AN45" s="48">
        <v>0</v>
      </c>
      <c r="AO45" s="48">
        <v>0</v>
      </c>
      <c r="AP45" s="48">
        <v>0</v>
      </c>
      <c r="AQ45" s="48">
        <v>0</v>
      </c>
      <c r="AR45" s="48">
        <v>0</v>
      </c>
      <c r="AS45" s="48">
        <v>0</v>
      </c>
      <c r="AT45" s="48">
        <v>0</v>
      </c>
      <c r="AU45" s="48">
        <v>0</v>
      </c>
      <c r="AV45" s="48">
        <v>0</v>
      </c>
      <c r="AW45" s="48">
        <v>0</v>
      </c>
      <c r="AX45" s="48">
        <v>0</v>
      </c>
      <c r="AY45" s="48">
        <v>0</v>
      </c>
      <c r="AZ45" s="48">
        <v>0</v>
      </c>
      <c r="BA45" s="48">
        <v>0</v>
      </c>
      <c r="BB45" s="48">
        <v>0</v>
      </c>
      <c r="BC45" s="48">
        <v>0</v>
      </c>
      <c r="BD45" s="48">
        <v>0</v>
      </c>
      <c r="BE45" s="48">
        <v>0</v>
      </c>
      <c r="BF45" s="48">
        <v>0</v>
      </c>
      <c r="BG45"/>
      <c r="BH45"/>
      <c r="BI45"/>
      <c r="BJ45"/>
      <c r="BK45"/>
      <c r="BL45"/>
      <c r="BM45"/>
      <c r="BN45"/>
      <c r="BO45"/>
      <c r="BP45"/>
      <c r="BQ45"/>
      <c r="BR45"/>
      <c r="BS45"/>
      <c r="BT45"/>
      <c r="BU45"/>
      <c r="BV45"/>
      <c r="BW45"/>
      <c r="BX45"/>
      <c r="BY45"/>
      <c r="BZ45"/>
      <c r="CA45"/>
      <c r="CB45"/>
      <c r="CC45"/>
      <c r="CD45"/>
      <c r="CE45"/>
      <c r="CF45"/>
      <c r="CG45"/>
    </row>
    <row r="46" spans="1:85" s="4" customFormat="1">
      <c r="A46" s="27" t="str">
        <f t="shared" ref="A46:A62" si="15">IF(K46="Residential",K46,"C&amp;I")</f>
        <v>Residential</v>
      </c>
      <c r="B46" s="27" t="s">
        <v>9</v>
      </c>
      <c r="C46" s="27" t="str">
        <f t="shared" ref="C46:C62" si="16">L46</f>
        <v>DLC Smart Thermostats - BYOT</v>
      </c>
      <c r="D46" s="38">
        <f t="shared" si="14"/>
        <v>0.50657602104637944</v>
      </c>
      <c r="E46" s="39">
        <f t="shared" ref="E46:E62" si="17">NPV($D$43,AM46:BF46)</f>
        <v>4511115.7749925582</v>
      </c>
      <c r="F46" s="40">
        <f t="shared" ref="F46:F62" si="18">NPV($D$43,P46:AI46)</f>
        <v>8905.1111532567866</v>
      </c>
      <c r="H46" s="8"/>
      <c r="K46" s="28" t="s">
        <v>72</v>
      </c>
      <c r="L46" s="28" t="s">
        <v>78</v>
      </c>
      <c r="M46" s="30">
        <v>0</v>
      </c>
      <c r="N46" s="30">
        <v>61.388004098621636</v>
      </c>
      <c r="O46" s="30">
        <v>188.45280666478274</v>
      </c>
      <c r="P46" s="30">
        <v>450.40082368774614</v>
      </c>
      <c r="Q46" s="30">
        <v>590.98890583289347</v>
      </c>
      <c r="R46" s="30">
        <v>669.35454963668258</v>
      </c>
      <c r="S46" s="30">
        <v>682.30625099350823</v>
      </c>
      <c r="T46" s="30">
        <v>695.5145618651419</v>
      </c>
      <c r="U46" s="30">
        <v>707.89531951695028</v>
      </c>
      <c r="V46" s="30">
        <v>720.49646530789653</v>
      </c>
      <c r="W46" s="30">
        <v>733.32192233648914</v>
      </c>
      <c r="X46" s="30">
        <v>746.37568353576478</v>
      </c>
      <c r="Y46" s="30">
        <v>759.66181291640476</v>
      </c>
      <c r="Z46" s="30">
        <v>773.18444683197595</v>
      </c>
      <c r="AA46" s="30">
        <v>786.94779526670004</v>
      </c>
      <c r="AB46" s="30">
        <v>800.9561431461384</v>
      </c>
      <c r="AC46" s="30">
        <v>815.21385167121502</v>
      </c>
      <c r="AD46" s="30">
        <v>829.72535967598276</v>
      </c>
      <c r="AE46" s="30">
        <v>844.49518500956071</v>
      </c>
      <c r="AF46" s="30">
        <v>859.52792594266828</v>
      </c>
      <c r="AG46" s="30">
        <v>874.82826259920148</v>
      </c>
      <c r="AH46" s="30">
        <v>890.40095841328775</v>
      </c>
      <c r="AI46" s="30">
        <v>906.25086161228126</v>
      </c>
      <c r="AJ46" s="48">
        <v>0</v>
      </c>
      <c r="AK46" s="48">
        <v>104153.57</v>
      </c>
      <c r="AL46" s="48">
        <v>202018.35</v>
      </c>
      <c r="AM46" s="48">
        <v>401542.76</v>
      </c>
      <c r="AN46" s="48">
        <v>375586.32</v>
      </c>
      <c r="AO46" s="48">
        <v>364518.55</v>
      </c>
      <c r="AP46" s="48">
        <v>324362.12</v>
      </c>
      <c r="AQ46" s="48">
        <v>330296.15999999997</v>
      </c>
      <c r="AR46" s="48">
        <v>335141.69</v>
      </c>
      <c r="AS46" s="48">
        <v>340825.59999999998</v>
      </c>
      <c r="AT46" s="48">
        <v>346617.32</v>
      </c>
      <c r="AU46" s="48">
        <v>352518.9</v>
      </c>
      <c r="AV46" s="48">
        <v>358532.41</v>
      </c>
      <c r="AW46" s="48">
        <v>364659.98</v>
      </c>
      <c r="AX46" s="48">
        <v>370903.77</v>
      </c>
      <c r="AY46" s="48">
        <v>377266</v>
      </c>
      <c r="AZ46" s="48">
        <v>383748.9</v>
      </c>
      <c r="BA46" s="48">
        <v>390354.76</v>
      </c>
      <c r="BB46" s="48">
        <v>397085.91</v>
      </c>
      <c r="BC46" s="48">
        <v>403944.74</v>
      </c>
      <c r="BD46" s="48">
        <v>410933.66</v>
      </c>
      <c r="BE46" s="48">
        <v>418055.15</v>
      </c>
      <c r="BF46" s="48">
        <v>425311.7</v>
      </c>
      <c r="BG46"/>
      <c r="BH46"/>
      <c r="BI46"/>
      <c r="BJ46"/>
      <c r="BK46"/>
      <c r="BL46"/>
      <c r="BM46"/>
      <c r="BN46"/>
      <c r="BO46"/>
      <c r="BP46"/>
      <c r="BQ46"/>
      <c r="BR46"/>
      <c r="BS46"/>
      <c r="BT46"/>
      <c r="BU46"/>
      <c r="BV46"/>
      <c r="BW46"/>
      <c r="BX46"/>
      <c r="BY46"/>
      <c r="BZ46"/>
      <c r="CA46"/>
      <c r="CB46"/>
      <c r="CC46"/>
      <c r="CD46"/>
      <c r="CE46"/>
      <c r="CF46"/>
      <c r="CG46"/>
    </row>
    <row r="47" spans="1:85" s="4" customFormat="1">
      <c r="A47" s="27" t="str">
        <f t="shared" si="15"/>
        <v>Residential</v>
      </c>
      <c r="B47" s="27" t="s">
        <v>9</v>
      </c>
      <c r="C47" s="27" t="str">
        <f t="shared" si="16"/>
        <v>Time-of-Use</v>
      </c>
      <c r="D47" s="38" t="str">
        <f t="shared" si="14"/>
        <v/>
      </c>
      <c r="E47" s="39">
        <f t="shared" si="17"/>
        <v>0</v>
      </c>
      <c r="F47" s="40">
        <f t="shared" si="18"/>
        <v>0</v>
      </c>
      <c r="H47" s="8"/>
      <c r="K47" s="28" t="s">
        <v>72</v>
      </c>
      <c r="L47" s="28" t="s">
        <v>79</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48">
        <v>0</v>
      </c>
      <c r="AK47" s="48">
        <v>0</v>
      </c>
      <c r="AL47" s="48">
        <v>0</v>
      </c>
      <c r="AM47" s="48">
        <v>0</v>
      </c>
      <c r="AN47" s="48">
        <v>0</v>
      </c>
      <c r="AO47" s="48">
        <v>0</v>
      </c>
      <c r="AP47" s="48">
        <v>0</v>
      </c>
      <c r="AQ47" s="48">
        <v>0</v>
      </c>
      <c r="AR47" s="48">
        <v>0</v>
      </c>
      <c r="AS47" s="48">
        <v>0</v>
      </c>
      <c r="AT47" s="48">
        <v>0</v>
      </c>
      <c r="AU47" s="48">
        <v>0</v>
      </c>
      <c r="AV47" s="48">
        <v>0</v>
      </c>
      <c r="AW47" s="48">
        <v>0</v>
      </c>
      <c r="AX47" s="48">
        <v>0</v>
      </c>
      <c r="AY47" s="48">
        <v>0</v>
      </c>
      <c r="AZ47" s="48">
        <v>0</v>
      </c>
      <c r="BA47" s="48">
        <v>0</v>
      </c>
      <c r="BB47" s="48">
        <v>0</v>
      </c>
      <c r="BC47" s="48">
        <v>0</v>
      </c>
      <c r="BD47" s="48">
        <v>0</v>
      </c>
      <c r="BE47" s="48">
        <v>0</v>
      </c>
      <c r="BF47" s="48">
        <v>0</v>
      </c>
      <c r="BG47"/>
      <c r="BH47"/>
      <c r="BI47"/>
      <c r="BJ47"/>
      <c r="BK47"/>
      <c r="BL47"/>
      <c r="BM47"/>
      <c r="BN47"/>
      <c r="BO47"/>
      <c r="BP47"/>
      <c r="BQ47"/>
      <c r="BR47"/>
      <c r="BS47"/>
      <c r="BT47"/>
      <c r="BU47"/>
      <c r="BV47"/>
      <c r="BW47"/>
      <c r="BX47"/>
      <c r="BY47"/>
      <c r="BZ47"/>
      <c r="CA47"/>
      <c r="CB47"/>
      <c r="CC47"/>
      <c r="CD47"/>
      <c r="CE47"/>
      <c r="CF47"/>
      <c r="CG47"/>
    </row>
    <row r="48" spans="1:85" s="4" customFormat="1">
      <c r="A48" s="27" t="str">
        <f t="shared" si="15"/>
        <v>Residential</v>
      </c>
      <c r="B48" s="27" t="s">
        <v>9</v>
      </c>
      <c r="C48" s="27" t="str">
        <f t="shared" si="16"/>
        <v>Variable Peak Pricing</v>
      </c>
      <c r="D48" s="38" t="str">
        <f t="shared" si="14"/>
        <v/>
      </c>
      <c r="E48" s="39">
        <f t="shared" si="17"/>
        <v>0</v>
      </c>
      <c r="F48" s="40">
        <f t="shared" si="18"/>
        <v>0</v>
      </c>
      <c r="H48" s="8"/>
      <c r="K48" s="28" t="s">
        <v>72</v>
      </c>
      <c r="L48" s="28" t="s">
        <v>80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48">
        <v>0</v>
      </c>
      <c r="AK48" s="48">
        <v>0</v>
      </c>
      <c r="AL48" s="48">
        <v>0</v>
      </c>
      <c r="AM48" s="48">
        <v>0</v>
      </c>
      <c r="AN48" s="48">
        <v>0</v>
      </c>
      <c r="AO48" s="48">
        <v>0</v>
      </c>
      <c r="AP48" s="48">
        <v>0</v>
      </c>
      <c r="AQ48" s="48">
        <v>0</v>
      </c>
      <c r="AR48" s="48">
        <v>0</v>
      </c>
      <c r="AS48" s="48">
        <v>0</v>
      </c>
      <c r="AT48" s="48">
        <v>0</v>
      </c>
      <c r="AU48" s="48">
        <v>0</v>
      </c>
      <c r="AV48" s="48">
        <v>0</v>
      </c>
      <c r="AW48" s="48">
        <v>0</v>
      </c>
      <c r="AX48" s="48">
        <v>0</v>
      </c>
      <c r="AY48" s="48">
        <v>0</v>
      </c>
      <c r="AZ48" s="48">
        <v>0</v>
      </c>
      <c r="BA48" s="48">
        <v>0</v>
      </c>
      <c r="BB48" s="48">
        <v>0</v>
      </c>
      <c r="BC48" s="48">
        <v>0</v>
      </c>
      <c r="BD48" s="48">
        <v>0</v>
      </c>
      <c r="BE48" s="48">
        <v>0</v>
      </c>
      <c r="BF48" s="48">
        <v>0</v>
      </c>
      <c r="BG48"/>
      <c r="BH48"/>
      <c r="BI48"/>
      <c r="BJ48"/>
      <c r="BK48"/>
      <c r="BL48"/>
      <c r="BM48"/>
      <c r="BN48"/>
      <c r="BO48"/>
      <c r="BP48"/>
      <c r="BQ48"/>
      <c r="BR48"/>
      <c r="BS48"/>
      <c r="BT48"/>
      <c r="BU48"/>
      <c r="BV48"/>
      <c r="BW48"/>
      <c r="BX48"/>
      <c r="BY48"/>
      <c r="BZ48"/>
      <c r="CA48"/>
      <c r="CB48"/>
      <c r="CC48"/>
      <c r="CD48"/>
      <c r="CE48"/>
      <c r="CF48"/>
      <c r="CG48"/>
    </row>
    <row r="49" spans="1:85" s="4" customFormat="1">
      <c r="A49" s="27" t="str">
        <f t="shared" si="15"/>
        <v>C&amp;I</v>
      </c>
      <c r="B49" s="27" t="s">
        <v>9</v>
      </c>
      <c r="C49" s="27" t="str">
        <f t="shared" si="16"/>
        <v>Behavioral</v>
      </c>
      <c r="D49" s="38" t="str">
        <f t="shared" si="14"/>
        <v/>
      </c>
      <c r="E49" s="39">
        <f t="shared" si="17"/>
        <v>0</v>
      </c>
      <c r="F49" s="40">
        <f t="shared" si="18"/>
        <v>0</v>
      </c>
      <c r="H49" s="8"/>
      <c r="K49" s="28" t="s">
        <v>73</v>
      </c>
      <c r="L49" s="28" t="s">
        <v>77</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c r="BH49"/>
      <c r="BI49"/>
      <c r="BJ49"/>
      <c r="BK49"/>
      <c r="BL49"/>
      <c r="BM49"/>
      <c r="BN49"/>
      <c r="BO49"/>
      <c r="BP49"/>
      <c r="BQ49"/>
      <c r="BR49"/>
      <c r="BS49"/>
      <c r="BT49"/>
      <c r="BU49"/>
      <c r="BV49"/>
      <c r="BW49"/>
      <c r="BX49"/>
      <c r="BY49"/>
      <c r="BZ49"/>
      <c r="CA49"/>
      <c r="CB49"/>
      <c r="CC49"/>
      <c r="CD49"/>
      <c r="CE49"/>
      <c r="CF49"/>
      <c r="CG49"/>
    </row>
    <row r="50" spans="1:85" s="4" customFormat="1">
      <c r="A50" s="27" t="str">
        <f t="shared" si="15"/>
        <v>C&amp;I</v>
      </c>
      <c r="B50" s="27" t="s">
        <v>9</v>
      </c>
      <c r="C50" s="27" t="str">
        <f t="shared" si="16"/>
        <v>DLC Smart Thermostats - BYOT</v>
      </c>
      <c r="D50" s="38">
        <f t="shared" si="14"/>
        <v>0.15466214723994273</v>
      </c>
      <c r="E50" s="39">
        <f t="shared" si="17"/>
        <v>478752.02503011149</v>
      </c>
      <c r="F50" s="40">
        <f t="shared" si="18"/>
        <v>3095.4699231439999</v>
      </c>
      <c r="H50" s="8"/>
      <c r="K50" s="28" t="s">
        <v>73</v>
      </c>
      <c r="L50" s="28" t="s">
        <v>78</v>
      </c>
      <c r="M50" s="30">
        <v>0</v>
      </c>
      <c r="N50" s="30">
        <v>24.82587422184346</v>
      </c>
      <c r="O50" s="30">
        <v>74.832286330982441</v>
      </c>
      <c r="P50" s="30">
        <v>175.78092615404691</v>
      </c>
      <c r="Q50" s="30">
        <v>227.05876403912058</v>
      </c>
      <c r="R50" s="30">
        <v>253.46489146350004</v>
      </c>
      <c r="S50" s="30">
        <v>254.64776190793282</v>
      </c>
      <c r="T50" s="30">
        <v>255.83615257443751</v>
      </c>
      <c r="U50" s="30">
        <v>257.03008922479717</v>
      </c>
      <c r="V50" s="30">
        <v>258.22959774101986</v>
      </c>
      <c r="W50" s="30">
        <v>259.43470412590005</v>
      </c>
      <c r="X50" s="30">
        <v>260.64543450358184</v>
      </c>
      <c r="Y50" s="30">
        <v>261.86181512012593</v>
      </c>
      <c r="Z50" s="30">
        <v>263.08387234407763</v>
      </c>
      <c r="AA50" s="30">
        <v>264.31163266703959</v>
      </c>
      <c r="AB50" s="30">
        <v>265.54512270424516</v>
      </c>
      <c r="AC50" s="30">
        <v>266.78436919513587</v>
      </c>
      <c r="AD50" s="30">
        <v>268.02939900394074</v>
      </c>
      <c r="AE50" s="30">
        <v>269.2802391202593</v>
      </c>
      <c r="AF50" s="30">
        <v>270.5369166596455</v>
      </c>
      <c r="AG50" s="30">
        <v>271.79945886419671</v>
      </c>
      <c r="AH50" s="30">
        <v>273.0678931031436</v>
      </c>
      <c r="AI50" s="30">
        <v>274.34224687344386</v>
      </c>
      <c r="AJ50" s="48">
        <v>0</v>
      </c>
      <c r="AK50" s="48">
        <v>18121.330000000002</v>
      </c>
      <c r="AL50" s="48">
        <v>28037.919999999998</v>
      </c>
      <c r="AM50" s="48">
        <v>47960.82</v>
      </c>
      <c r="AN50" s="48">
        <v>43092.01</v>
      </c>
      <c r="AO50" s="48">
        <v>40753.72</v>
      </c>
      <c r="AP50" s="48">
        <v>35856.32</v>
      </c>
      <c r="AQ50" s="48">
        <v>36114</v>
      </c>
      <c r="AR50" s="48">
        <v>36374.32</v>
      </c>
      <c r="AS50" s="48">
        <v>36637.32</v>
      </c>
      <c r="AT50" s="48">
        <v>36903.019999999997</v>
      </c>
      <c r="AU50" s="48">
        <v>37171.449999999997</v>
      </c>
      <c r="AV50" s="48">
        <v>37442.639999999999</v>
      </c>
      <c r="AW50" s="48">
        <v>37716.620000000003</v>
      </c>
      <c r="AX50" s="48">
        <v>37993.410000000003</v>
      </c>
      <c r="AY50" s="48">
        <v>38273.050000000003</v>
      </c>
      <c r="AZ50" s="48">
        <v>38555.56</v>
      </c>
      <c r="BA50" s="48">
        <v>38840.97</v>
      </c>
      <c r="BB50" s="48">
        <v>39129.32</v>
      </c>
      <c r="BC50" s="48">
        <v>39420.629999999997</v>
      </c>
      <c r="BD50" s="48">
        <v>39714.93</v>
      </c>
      <c r="BE50" s="48">
        <v>40012.26</v>
      </c>
      <c r="BF50" s="48">
        <v>40312.639999999999</v>
      </c>
      <c r="BG50"/>
      <c r="BH50"/>
      <c r="BI50"/>
      <c r="BJ50"/>
      <c r="BK50"/>
      <c r="BL50"/>
      <c r="BM50"/>
      <c r="BN50"/>
      <c r="BO50"/>
      <c r="BP50"/>
      <c r="BQ50"/>
      <c r="BR50"/>
      <c r="BS50"/>
      <c r="BT50"/>
      <c r="BU50"/>
      <c r="BV50"/>
      <c r="BW50"/>
      <c r="BX50"/>
      <c r="BY50"/>
      <c r="BZ50"/>
      <c r="CA50"/>
      <c r="CB50"/>
      <c r="CC50"/>
      <c r="CD50"/>
      <c r="CE50"/>
      <c r="CF50"/>
      <c r="CG50"/>
    </row>
    <row r="51" spans="1:85" s="4" customFormat="1">
      <c r="A51" s="27" t="str">
        <f t="shared" si="15"/>
        <v>C&amp;I</v>
      </c>
      <c r="B51" s="27" t="s">
        <v>9</v>
      </c>
      <c r="C51" s="27" t="str">
        <f t="shared" si="16"/>
        <v>Time-of-Use</v>
      </c>
      <c r="D51" s="38" t="str">
        <f t="shared" si="14"/>
        <v/>
      </c>
      <c r="E51" s="39">
        <f t="shared" si="17"/>
        <v>0</v>
      </c>
      <c r="F51" s="40">
        <f t="shared" si="18"/>
        <v>0</v>
      </c>
      <c r="H51" s="8"/>
      <c r="K51" s="28" t="s">
        <v>73</v>
      </c>
      <c r="L51" s="28" t="s">
        <v>79</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c r="BH51"/>
      <c r="BI51"/>
      <c r="BJ51"/>
      <c r="BK51"/>
      <c r="BL51"/>
      <c r="BM51"/>
      <c r="BN51"/>
      <c r="BO51"/>
      <c r="BP51"/>
      <c r="BQ51"/>
      <c r="BR51"/>
      <c r="BS51"/>
      <c r="BT51"/>
      <c r="BU51"/>
      <c r="BV51"/>
      <c r="BW51"/>
      <c r="BX51"/>
      <c r="BY51"/>
      <c r="BZ51"/>
      <c r="CA51"/>
      <c r="CB51"/>
      <c r="CC51"/>
      <c r="CD51"/>
      <c r="CE51"/>
      <c r="CF51"/>
      <c r="CG51"/>
    </row>
    <row r="52" spans="1:85" s="4" customFormat="1">
      <c r="A52" s="27" t="str">
        <f t="shared" si="15"/>
        <v>C&amp;I</v>
      </c>
      <c r="B52" s="27" t="s">
        <v>9</v>
      </c>
      <c r="C52" s="27" t="str">
        <f t="shared" si="16"/>
        <v>Variable Peak Pricing</v>
      </c>
      <c r="D52" s="38" t="str">
        <f t="shared" si="14"/>
        <v/>
      </c>
      <c r="E52" s="39">
        <f t="shared" si="17"/>
        <v>0</v>
      </c>
      <c r="F52" s="40">
        <f t="shared" si="18"/>
        <v>0</v>
      </c>
      <c r="H52" s="8"/>
      <c r="K52" s="28" t="s">
        <v>73</v>
      </c>
      <c r="L52" s="28" t="s">
        <v>80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c r="BH52"/>
      <c r="BI52"/>
      <c r="BJ52"/>
      <c r="BK52"/>
      <c r="BL52"/>
      <c r="BM52"/>
      <c r="BN52"/>
      <c r="BO52"/>
      <c r="BP52"/>
      <c r="BQ52"/>
      <c r="BR52"/>
      <c r="BS52"/>
      <c r="BT52"/>
      <c r="BU52"/>
      <c r="BV52"/>
      <c r="BW52"/>
      <c r="BX52"/>
      <c r="BY52"/>
      <c r="BZ52"/>
      <c r="CA52"/>
      <c r="CB52"/>
      <c r="CC52"/>
      <c r="CD52"/>
      <c r="CE52"/>
      <c r="CF52"/>
      <c r="CG52"/>
    </row>
    <row r="53" spans="1:85" s="4" customFormat="1">
      <c r="A53" s="27" t="str">
        <f t="shared" si="15"/>
        <v>C&amp;I</v>
      </c>
      <c r="B53" s="27" t="s">
        <v>9</v>
      </c>
      <c r="C53" s="27" t="str">
        <f t="shared" si="16"/>
        <v>Third Party Contracts</v>
      </c>
      <c r="D53" s="38" t="str">
        <f t="shared" si="14"/>
        <v/>
      </c>
      <c r="E53" s="39">
        <f t="shared" si="17"/>
        <v>0</v>
      </c>
      <c r="F53" s="40">
        <f t="shared" si="18"/>
        <v>0</v>
      </c>
      <c r="H53" s="8"/>
      <c r="K53" s="28" t="s">
        <v>73</v>
      </c>
      <c r="L53" s="28" t="s">
        <v>81</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c r="BH53"/>
      <c r="BI53"/>
      <c r="BJ53"/>
      <c r="BK53"/>
      <c r="BL53"/>
      <c r="BM53"/>
      <c r="BN53"/>
      <c r="BO53"/>
      <c r="BP53"/>
      <c r="BQ53"/>
      <c r="BR53"/>
      <c r="BS53"/>
      <c r="BT53"/>
      <c r="BU53"/>
      <c r="BV53"/>
      <c r="BW53"/>
      <c r="BX53"/>
      <c r="BY53"/>
      <c r="BZ53"/>
      <c r="CA53"/>
      <c r="CB53"/>
      <c r="CC53"/>
      <c r="CD53"/>
      <c r="CE53"/>
      <c r="CF53"/>
      <c r="CG53"/>
    </row>
    <row r="54" spans="1:85" s="4" customFormat="1">
      <c r="A54" s="27" t="str">
        <f t="shared" si="15"/>
        <v>C&amp;I</v>
      </c>
      <c r="B54" s="27" t="s">
        <v>9</v>
      </c>
      <c r="C54" s="27" t="str">
        <f t="shared" si="16"/>
        <v>Time-of-Use</v>
      </c>
      <c r="D54" s="38" t="str">
        <f t="shared" si="14"/>
        <v/>
      </c>
      <c r="E54" s="39">
        <f t="shared" si="17"/>
        <v>0</v>
      </c>
      <c r="F54" s="40">
        <f t="shared" si="18"/>
        <v>0</v>
      </c>
      <c r="H54" s="8"/>
      <c r="K54" s="28" t="s">
        <v>74</v>
      </c>
      <c r="L54" s="28" t="s">
        <v>79</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c r="BH54"/>
      <c r="BI54"/>
      <c r="BJ54"/>
      <c r="BK54"/>
      <c r="BL54"/>
      <c r="BM54"/>
      <c r="BN54"/>
      <c r="BO54"/>
      <c r="BP54"/>
      <c r="BQ54"/>
      <c r="BR54"/>
      <c r="BS54"/>
      <c r="BT54"/>
      <c r="BU54"/>
      <c r="BV54"/>
      <c r="BW54"/>
      <c r="BX54"/>
      <c r="BY54"/>
      <c r="BZ54"/>
      <c r="CA54"/>
      <c r="CB54"/>
      <c r="CC54"/>
      <c r="CD54"/>
      <c r="CE54"/>
      <c r="CF54"/>
      <c r="CG54"/>
    </row>
    <row r="55" spans="1:85" s="4" customFormat="1">
      <c r="A55" s="27" t="str">
        <f t="shared" si="15"/>
        <v>C&amp;I</v>
      </c>
      <c r="B55" s="27" t="s">
        <v>9</v>
      </c>
      <c r="C55" s="27" t="str">
        <f t="shared" si="16"/>
        <v>Variable Peak Pricing</v>
      </c>
      <c r="D55" s="38" t="str">
        <f t="shared" si="14"/>
        <v/>
      </c>
      <c r="E55" s="39">
        <f t="shared" si="17"/>
        <v>0</v>
      </c>
      <c r="F55" s="40">
        <f t="shared" si="18"/>
        <v>0</v>
      </c>
      <c r="H55" s="8"/>
      <c r="K55" s="28" t="s">
        <v>74</v>
      </c>
      <c r="L55" s="28" t="s">
        <v>80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c r="BH55"/>
      <c r="BI55"/>
      <c r="BJ55"/>
      <c r="BK55"/>
      <c r="BL55"/>
      <c r="BM55"/>
      <c r="BN55"/>
      <c r="BO55"/>
      <c r="BP55"/>
      <c r="BQ55"/>
      <c r="BR55"/>
      <c r="BS55"/>
      <c r="BT55"/>
      <c r="BU55"/>
      <c r="BV55"/>
      <c r="BW55"/>
      <c r="BX55"/>
      <c r="BY55"/>
      <c r="BZ55"/>
      <c r="CA55"/>
      <c r="CB55"/>
      <c r="CC55"/>
      <c r="CD55"/>
      <c r="CE55"/>
      <c r="CF55"/>
      <c r="CG55"/>
    </row>
    <row r="56" spans="1:85" s="4" customFormat="1">
      <c r="A56" s="27" t="str">
        <f t="shared" si="15"/>
        <v>C&amp;I</v>
      </c>
      <c r="B56" s="27" t="s">
        <v>9</v>
      </c>
      <c r="C56" s="27" t="str">
        <f t="shared" si="16"/>
        <v>Third Party Contracts</v>
      </c>
      <c r="D56" s="38">
        <f t="shared" si="14"/>
        <v>6.653165637174812</v>
      </c>
      <c r="E56" s="39">
        <f t="shared" si="17"/>
        <v>698544.01542981039</v>
      </c>
      <c r="F56" s="40">
        <f t="shared" si="18"/>
        <v>104.99423184756886</v>
      </c>
      <c r="H56" s="8"/>
      <c r="K56" s="28" t="s">
        <v>74</v>
      </c>
      <c r="L56" s="28" t="s">
        <v>81</v>
      </c>
      <c r="M56" s="30">
        <v>0</v>
      </c>
      <c r="N56" s="30">
        <v>4.2764122362450836</v>
      </c>
      <c r="O56" s="30">
        <v>6.8368630966704194</v>
      </c>
      <c r="P56" s="30">
        <v>8.5492203160842273</v>
      </c>
      <c r="Q56" s="30">
        <v>8.552587247201668</v>
      </c>
      <c r="R56" s="30">
        <v>8.5559555043143138</v>
      </c>
      <c r="S56" s="30">
        <v>8.5593250879443818</v>
      </c>
      <c r="T56" s="30">
        <v>8.5626959986142896</v>
      </c>
      <c r="U56" s="30">
        <v>8.5660682368466698</v>
      </c>
      <c r="V56" s="30">
        <v>8.5694418031643487</v>
      </c>
      <c r="W56" s="30">
        <v>8.5728166980903691</v>
      </c>
      <c r="X56" s="30">
        <v>8.5761929221479729</v>
      </c>
      <c r="Y56" s="30">
        <v>8.5795704758606117</v>
      </c>
      <c r="Z56" s="30">
        <v>8.5829493597519431</v>
      </c>
      <c r="AA56" s="30">
        <v>8.586329574345827</v>
      </c>
      <c r="AB56" s="30">
        <v>8.589711120166335</v>
      </c>
      <c r="AC56" s="30">
        <v>8.5930939977377463</v>
      </c>
      <c r="AD56" s="30">
        <v>8.5964782075845374</v>
      </c>
      <c r="AE56" s="30">
        <v>8.5998637502313979</v>
      </c>
      <c r="AF56" s="30">
        <v>8.6032506262032289</v>
      </c>
      <c r="AG56" s="30">
        <v>8.6066388360251249</v>
      </c>
      <c r="AH56" s="30">
        <v>8.6100283802223974</v>
      </c>
      <c r="AI56" s="30">
        <v>8.6134192593205636</v>
      </c>
      <c r="AJ56" s="48">
        <v>0</v>
      </c>
      <c r="AK56" s="48">
        <v>56678.11</v>
      </c>
      <c r="AL56" s="48">
        <v>56903.61</v>
      </c>
      <c r="AM56" s="48">
        <v>57054.18</v>
      </c>
      <c r="AN56" s="48">
        <v>57054.33</v>
      </c>
      <c r="AO56" s="48">
        <v>57054.48</v>
      </c>
      <c r="AP56" s="48">
        <v>57054.63</v>
      </c>
      <c r="AQ56" s="48">
        <v>57054.79</v>
      </c>
      <c r="AR56" s="48">
        <v>57054.94</v>
      </c>
      <c r="AS56" s="48">
        <v>57055.09</v>
      </c>
      <c r="AT56" s="48">
        <v>57055.24</v>
      </c>
      <c r="AU56" s="48">
        <v>57055.39</v>
      </c>
      <c r="AV56" s="48">
        <v>57055.55</v>
      </c>
      <c r="AW56" s="48">
        <v>57055.7</v>
      </c>
      <c r="AX56" s="48">
        <v>57055.85</v>
      </c>
      <c r="AY56" s="48">
        <v>57056</v>
      </c>
      <c r="AZ56" s="48">
        <v>57056.160000000003</v>
      </c>
      <c r="BA56" s="48">
        <v>57056.31</v>
      </c>
      <c r="BB56" s="48">
        <v>57056.46</v>
      </c>
      <c r="BC56" s="48">
        <v>57056.61</v>
      </c>
      <c r="BD56" s="48">
        <v>57056.77</v>
      </c>
      <c r="BE56" s="48">
        <v>57056.92</v>
      </c>
      <c r="BF56" s="48">
        <v>57057.07</v>
      </c>
      <c r="BG56"/>
      <c r="BH56"/>
      <c r="BI56"/>
      <c r="BJ56"/>
      <c r="BK56"/>
      <c r="BL56"/>
      <c r="BM56"/>
      <c r="BN56"/>
      <c r="BO56"/>
      <c r="BP56"/>
      <c r="BQ56"/>
      <c r="BR56"/>
      <c r="BS56"/>
      <c r="BT56"/>
      <c r="BU56"/>
      <c r="BV56"/>
      <c r="BW56"/>
      <c r="BX56"/>
      <c r="BY56"/>
      <c r="BZ56"/>
      <c r="CA56"/>
      <c r="CB56"/>
      <c r="CC56"/>
      <c r="CD56"/>
      <c r="CE56"/>
      <c r="CF56"/>
      <c r="CG56"/>
    </row>
    <row r="57" spans="1:85" s="4" customFormat="1">
      <c r="A57" s="27" t="str">
        <f t="shared" si="15"/>
        <v>C&amp;I</v>
      </c>
      <c r="B57" s="27" t="s">
        <v>9</v>
      </c>
      <c r="C57" s="27">
        <f t="shared" si="16"/>
        <v>0</v>
      </c>
      <c r="D57" s="38" t="str">
        <f t="shared" si="14"/>
        <v/>
      </c>
      <c r="E57" s="39">
        <f t="shared" si="17"/>
        <v>0</v>
      </c>
      <c r="F57" s="40">
        <f t="shared" si="18"/>
        <v>0</v>
      </c>
      <c r="H57" s="8"/>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row>
    <row r="58" spans="1:85" s="4" customFormat="1">
      <c r="A58" s="27" t="str">
        <f t="shared" si="15"/>
        <v>C&amp;I</v>
      </c>
      <c r="B58" s="27" t="s">
        <v>9</v>
      </c>
      <c r="C58" s="27">
        <f t="shared" si="16"/>
        <v>0</v>
      </c>
      <c r="D58" s="38" t="str">
        <f t="shared" si="14"/>
        <v/>
      </c>
      <c r="E58" s="39">
        <f t="shared" si="17"/>
        <v>0</v>
      </c>
      <c r="F58" s="40">
        <f t="shared" si="18"/>
        <v>0</v>
      </c>
      <c r="H58" s="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row>
    <row r="59" spans="1:85" s="4" customFormat="1">
      <c r="A59" s="27" t="str">
        <f t="shared" si="15"/>
        <v>C&amp;I</v>
      </c>
      <c r="B59" s="27" t="s">
        <v>9</v>
      </c>
      <c r="C59" s="27">
        <f t="shared" si="16"/>
        <v>0</v>
      </c>
      <c r="D59" s="38" t="str">
        <f t="shared" si="14"/>
        <v/>
      </c>
      <c r="E59" s="39">
        <f t="shared" si="17"/>
        <v>0</v>
      </c>
      <c r="F59" s="40">
        <f t="shared" si="18"/>
        <v>0</v>
      </c>
      <c r="H59" s="8"/>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row>
    <row r="60" spans="1:85" s="4" customFormat="1">
      <c r="A60" s="27" t="str">
        <f t="shared" si="15"/>
        <v>C&amp;I</v>
      </c>
      <c r="B60" s="27" t="s">
        <v>9</v>
      </c>
      <c r="C60" s="27">
        <f t="shared" si="16"/>
        <v>0</v>
      </c>
      <c r="D60" s="38" t="str">
        <f t="shared" si="14"/>
        <v/>
      </c>
      <c r="E60" s="39">
        <f t="shared" si="17"/>
        <v>0</v>
      </c>
      <c r="F60" s="40">
        <f t="shared" si="18"/>
        <v>0</v>
      </c>
      <c r="H60" s="8"/>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row>
    <row r="61" spans="1:85" s="4" customFormat="1">
      <c r="A61" s="27" t="str">
        <f t="shared" si="15"/>
        <v>C&amp;I</v>
      </c>
      <c r="B61" s="27" t="s">
        <v>9</v>
      </c>
      <c r="C61" s="27">
        <f t="shared" si="16"/>
        <v>0</v>
      </c>
      <c r="D61" s="38" t="str">
        <f t="shared" si="14"/>
        <v/>
      </c>
      <c r="E61" s="39">
        <f t="shared" si="17"/>
        <v>0</v>
      </c>
      <c r="F61" s="40">
        <f t="shared" si="18"/>
        <v>0</v>
      </c>
      <c r="H61" s="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row>
    <row r="62" spans="1:85" s="4" customFormat="1">
      <c r="A62" s="27" t="str">
        <f t="shared" si="15"/>
        <v>C&amp;I</v>
      </c>
      <c r="B62" s="27" t="s">
        <v>9</v>
      </c>
      <c r="C62" s="27">
        <f t="shared" si="16"/>
        <v>0</v>
      </c>
      <c r="D62" s="38" t="str">
        <f t="shared" si="14"/>
        <v/>
      </c>
      <c r="E62" s="39">
        <f t="shared" si="17"/>
        <v>0</v>
      </c>
      <c r="F62" s="40">
        <f t="shared" si="18"/>
        <v>0</v>
      </c>
      <c r="H62" s="8"/>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row>
  </sheetData>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BEC33-9041-4148-ACC7-D9E564E35D80}">
  <sheetPr codeName="Sheet10"/>
  <dimension ref="A1:X93"/>
  <sheetViews>
    <sheetView zoomScaleNormal="100" workbookViewId="0"/>
  </sheetViews>
  <sheetFormatPr defaultRowHeight="15"/>
  <cols>
    <col min="1" max="1" width="37.140625" bestFit="1" customWidth="1"/>
    <col min="2" max="19" width="13.85546875" customWidth="1"/>
  </cols>
  <sheetData>
    <row r="1" spans="1:24">
      <c r="A1" s="104" t="s">
        <v>111</v>
      </c>
      <c r="B1" s="105" t="s">
        <v>112</v>
      </c>
      <c r="C1" s="106"/>
      <c r="D1" s="106"/>
      <c r="E1" s="106"/>
      <c r="F1" s="106"/>
      <c r="G1" s="106"/>
      <c r="H1" s="106"/>
      <c r="I1" s="106"/>
      <c r="J1" s="106"/>
      <c r="K1" s="106"/>
      <c r="L1" s="106"/>
      <c r="M1" s="106"/>
      <c r="N1" s="106"/>
      <c r="O1" s="106"/>
      <c r="P1" s="106"/>
    </row>
    <row r="2" spans="1:24">
      <c r="A2" s="107" t="s">
        <v>113</v>
      </c>
      <c r="B2" s="1" t="s">
        <v>114</v>
      </c>
      <c r="C2" s="1" t="s">
        <v>115</v>
      </c>
      <c r="D2" s="1" t="s">
        <v>116</v>
      </c>
      <c r="E2" s="1" t="s">
        <v>117</v>
      </c>
      <c r="F2" s="1" t="s">
        <v>118</v>
      </c>
      <c r="G2" s="1" t="s">
        <v>119</v>
      </c>
      <c r="H2" s="1" t="s">
        <v>120</v>
      </c>
      <c r="I2" s="1" t="s">
        <v>121</v>
      </c>
      <c r="J2" s="1" t="s">
        <v>122</v>
      </c>
      <c r="K2" s="1" t="s">
        <v>123</v>
      </c>
      <c r="L2" s="1" t="s">
        <v>124</v>
      </c>
      <c r="M2" s="1" t="s">
        <v>125</v>
      </c>
      <c r="N2" s="1" t="s">
        <v>126</v>
      </c>
      <c r="O2" s="1" t="s">
        <v>127</v>
      </c>
      <c r="P2" s="1" t="s">
        <v>81</v>
      </c>
      <c r="Q2" s="1" t="s">
        <v>128</v>
      </c>
      <c r="R2" s="1" t="s">
        <v>129</v>
      </c>
      <c r="S2" s="1" t="s">
        <v>130</v>
      </c>
      <c r="T2" s="1" t="s">
        <v>131</v>
      </c>
      <c r="U2" s="1" t="s">
        <v>132</v>
      </c>
      <c r="V2" s="1" t="s">
        <v>77</v>
      </c>
      <c r="W2" s="1" t="s">
        <v>133</v>
      </c>
      <c r="X2" s="1" t="s">
        <v>134</v>
      </c>
    </row>
    <row r="3" spans="1:24">
      <c r="A3" s="108" t="s">
        <v>114</v>
      </c>
      <c r="B3" s="146"/>
      <c r="C3" s="146"/>
      <c r="D3" s="146"/>
      <c r="E3" s="146"/>
      <c r="F3" s="146"/>
      <c r="G3" s="146"/>
      <c r="H3" s="146"/>
      <c r="I3" s="146"/>
      <c r="J3" s="146"/>
      <c r="K3" s="146"/>
      <c r="L3" s="146"/>
      <c r="M3" s="146"/>
      <c r="N3" s="146"/>
      <c r="O3" s="146"/>
      <c r="P3" s="146"/>
      <c r="Q3" s="146"/>
      <c r="R3" s="146"/>
      <c r="S3" s="146"/>
      <c r="T3" s="146"/>
      <c r="U3" s="146"/>
      <c r="V3" s="146"/>
      <c r="W3" s="146"/>
      <c r="X3" s="146"/>
    </row>
    <row r="4" spans="1:24">
      <c r="A4" s="108" t="s">
        <v>115</v>
      </c>
      <c r="B4" s="146"/>
      <c r="C4" s="146"/>
      <c r="D4" s="146"/>
      <c r="E4" s="146"/>
      <c r="F4" s="146"/>
      <c r="G4" s="146"/>
      <c r="H4" s="146"/>
      <c r="I4" s="146"/>
      <c r="J4" s="146"/>
      <c r="K4" s="146"/>
      <c r="L4" s="146"/>
      <c r="M4" s="146"/>
      <c r="N4" s="146"/>
      <c r="O4" s="146"/>
      <c r="P4" s="146"/>
      <c r="Q4" s="146"/>
      <c r="R4" s="146"/>
      <c r="S4" s="146"/>
      <c r="T4" s="146"/>
      <c r="U4" s="146"/>
      <c r="V4" s="146"/>
      <c r="W4" s="146"/>
      <c r="X4" s="146"/>
    </row>
    <row r="5" spans="1:24">
      <c r="A5" s="108" t="s">
        <v>116</v>
      </c>
      <c r="B5" s="146">
        <v>1</v>
      </c>
      <c r="C5" s="146"/>
      <c r="D5" s="146"/>
      <c r="E5" s="146"/>
      <c r="F5" s="146"/>
      <c r="G5" s="146"/>
      <c r="H5" s="146"/>
      <c r="I5" s="146"/>
      <c r="J5" s="146"/>
      <c r="K5" s="146"/>
      <c r="L5" s="146"/>
      <c r="M5" s="146"/>
      <c r="N5" s="146"/>
      <c r="O5" s="146"/>
      <c r="P5" s="146"/>
      <c r="Q5" s="146"/>
      <c r="R5" s="146"/>
      <c r="S5" s="146"/>
      <c r="T5" s="146"/>
      <c r="U5" s="146"/>
      <c r="V5" s="146"/>
      <c r="W5" s="146"/>
      <c r="X5" s="146"/>
    </row>
    <row r="6" spans="1:24">
      <c r="A6" s="108" t="s">
        <v>117</v>
      </c>
      <c r="B6" s="146"/>
      <c r="C6" s="146"/>
      <c r="D6" s="146"/>
      <c r="E6" s="146"/>
      <c r="F6" s="146"/>
      <c r="G6" s="146"/>
      <c r="H6" s="146"/>
      <c r="I6" s="146"/>
      <c r="J6" s="146"/>
      <c r="K6" s="146"/>
      <c r="L6" s="146"/>
      <c r="M6" s="146"/>
      <c r="N6" s="146"/>
      <c r="O6" s="146"/>
      <c r="P6" s="146"/>
      <c r="Q6" s="146"/>
      <c r="R6" s="146"/>
      <c r="S6" s="146"/>
      <c r="T6" s="146"/>
      <c r="U6" s="146"/>
      <c r="V6" s="146"/>
      <c r="W6" s="146"/>
      <c r="X6" s="146"/>
    </row>
    <row r="7" spans="1:24">
      <c r="A7" s="108" t="s">
        <v>118</v>
      </c>
      <c r="B7" s="146"/>
      <c r="C7" s="146"/>
      <c r="D7" s="146"/>
      <c r="E7" s="146"/>
      <c r="F7" s="146"/>
      <c r="G7" s="146"/>
      <c r="H7" s="146"/>
      <c r="I7" s="146"/>
      <c r="J7" s="146"/>
      <c r="K7" s="146"/>
      <c r="L7" s="146"/>
      <c r="M7" s="146"/>
      <c r="N7" s="146"/>
      <c r="O7" s="146"/>
      <c r="P7" s="146"/>
      <c r="Q7" s="146"/>
      <c r="R7" s="146"/>
      <c r="S7" s="146"/>
      <c r="T7" s="146"/>
      <c r="U7" s="146"/>
      <c r="V7" s="146"/>
      <c r="W7" s="146"/>
      <c r="X7" s="146"/>
    </row>
    <row r="8" spans="1:24">
      <c r="A8" s="108" t="s">
        <v>119</v>
      </c>
      <c r="B8" s="146"/>
      <c r="C8" s="146"/>
      <c r="D8" s="146"/>
      <c r="E8" s="146"/>
      <c r="F8" s="146"/>
      <c r="G8" s="146"/>
      <c r="H8" s="146"/>
      <c r="I8" s="146"/>
      <c r="J8" s="146"/>
      <c r="K8" s="146"/>
      <c r="L8" s="146"/>
      <c r="M8" s="146"/>
      <c r="N8" s="146"/>
      <c r="O8" s="146"/>
      <c r="P8" s="146"/>
      <c r="Q8" s="146"/>
      <c r="R8" s="146"/>
      <c r="S8" s="146"/>
      <c r="T8" s="146"/>
      <c r="U8" s="146"/>
      <c r="V8" s="146"/>
      <c r="W8" s="146"/>
      <c r="X8" s="146"/>
    </row>
    <row r="9" spans="1:24">
      <c r="A9" s="147" t="s">
        <v>120</v>
      </c>
      <c r="B9" s="146"/>
      <c r="C9" s="146"/>
      <c r="D9" s="146"/>
      <c r="E9" s="146"/>
      <c r="F9" s="146"/>
      <c r="G9" s="146"/>
      <c r="H9" s="146"/>
      <c r="I9" s="146"/>
      <c r="J9" s="146"/>
      <c r="K9" s="146"/>
      <c r="L9" s="146"/>
      <c r="M9" s="146"/>
      <c r="N9" s="146"/>
      <c r="O9" s="146"/>
      <c r="P9" s="146"/>
      <c r="Q9" s="146"/>
      <c r="R9" s="146"/>
      <c r="S9" s="146"/>
      <c r="T9" s="146"/>
      <c r="U9" s="146"/>
      <c r="V9" s="146"/>
      <c r="W9" s="146"/>
      <c r="X9" s="146"/>
    </row>
    <row r="10" spans="1:24">
      <c r="A10" s="147" t="s">
        <v>121</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row>
    <row r="11" spans="1:24">
      <c r="A11" s="147" t="s">
        <v>122</v>
      </c>
      <c r="B11" s="146"/>
      <c r="C11" s="146"/>
      <c r="D11" s="146"/>
      <c r="E11" s="146"/>
      <c r="F11" s="146"/>
      <c r="G11" s="146"/>
      <c r="H11" s="146"/>
      <c r="I11" s="146"/>
      <c r="J11" s="146"/>
      <c r="K11" s="146"/>
      <c r="L11" s="146"/>
      <c r="M11" s="146"/>
      <c r="N11" s="146"/>
      <c r="O11" s="146"/>
      <c r="P11" s="146"/>
      <c r="Q11" s="146"/>
      <c r="R11" s="146"/>
      <c r="S11" s="146"/>
      <c r="T11" s="146"/>
      <c r="U11" s="146"/>
      <c r="V11" s="146"/>
      <c r="W11" s="146"/>
      <c r="X11" s="146"/>
    </row>
    <row r="12" spans="1:24">
      <c r="A12" s="147" t="s">
        <v>123</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row>
    <row r="13" spans="1:24">
      <c r="A13" s="147" t="s">
        <v>124</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row>
    <row r="14" spans="1:24">
      <c r="A14" s="147" t="s">
        <v>125</v>
      </c>
      <c r="B14" s="146"/>
      <c r="C14" s="146"/>
      <c r="D14" s="146"/>
      <c r="E14" s="146"/>
      <c r="F14" s="146"/>
      <c r="G14" s="146"/>
      <c r="H14" s="146"/>
      <c r="I14" s="146"/>
      <c r="J14" s="146"/>
      <c r="K14" s="146"/>
      <c r="L14" s="146"/>
      <c r="M14" s="146"/>
      <c r="N14" s="146"/>
      <c r="O14" s="146"/>
      <c r="P14" s="146"/>
      <c r="Q14" s="146"/>
      <c r="R14" s="146"/>
      <c r="S14" s="146"/>
      <c r="T14" s="146"/>
      <c r="U14" s="146"/>
      <c r="V14" s="146"/>
      <c r="W14" s="146"/>
      <c r="X14" s="146"/>
    </row>
    <row r="15" spans="1:24">
      <c r="A15" s="147" t="s">
        <v>126</v>
      </c>
      <c r="B15" s="146"/>
      <c r="C15" s="146"/>
      <c r="D15" s="146"/>
      <c r="E15" s="146"/>
      <c r="F15" s="146"/>
      <c r="G15" s="146"/>
      <c r="H15" s="146"/>
      <c r="I15" s="146"/>
      <c r="J15" s="146"/>
      <c r="K15" s="146"/>
      <c r="L15" s="146"/>
      <c r="M15" s="146"/>
      <c r="N15" s="146"/>
      <c r="O15" s="146"/>
      <c r="P15" s="146"/>
      <c r="Q15" s="146"/>
      <c r="R15" s="146"/>
      <c r="S15" s="146"/>
      <c r="T15" s="146"/>
      <c r="U15" s="146"/>
      <c r="V15" s="146"/>
      <c r="W15" s="146"/>
      <c r="X15" s="146"/>
    </row>
    <row r="16" spans="1:24">
      <c r="A16" s="108" t="s">
        <v>127</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row>
    <row r="17" spans="1:24">
      <c r="A17" s="108" t="s">
        <v>81</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row>
    <row r="18" spans="1:24">
      <c r="A18" s="108" t="s">
        <v>128</v>
      </c>
      <c r="B18" s="146">
        <v>1</v>
      </c>
      <c r="C18" s="146">
        <v>1</v>
      </c>
      <c r="D18" s="146">
        <v>1</v>
      </c>
      <c r="E18" s="146">
        <v>1</v>
      </c>
      <c r="F18" s="146">
        <v>1</v>
      </c>
      <c r="G18" s="146"/>
      <c r="H18" s="146"/>
      <c r="I18" s="146"/>
      <c r="J18" s="146"/>
      <c r="K18" s="146"/>
      <c r="L18" s="146"/>
      <c r="M18" s="146"/>
      <c r="N18" s="146"/>
      <c r="O18" s="146"/>
      <c r="P18" s="146">
        <v>1</v>
      </c>
      <c r="Q18" s="146"/>
      <c r="R18" s="146"/>
      <c r="S18" s="146"/>
      <c r="T18" s="146"/>
      <c r="U18" s="146"/>
      <c r="V18" s="146"/>
      <c r="W18" s="146"/>
      <c r="X18" s="146"/>
    </row>
    <row r="19" spans="1:24">
      <c r="A19" s="108" t="s">
        <v>129</v>
      </c>
      <c r="B19" s="146">
        <v>1</v>
      </c>
      <c r="C19" s="146">
        <v>1</v>
      </c>
      <c r="D19" s="146">
        <v>1</v>
      </c>
      <c r="E19" s="146">
        <v>1</v>
      </c>
      <c r="F19" s="146">
        <v>1</v>
      </c>
      <c r="G19" s="146"/>
      <c r="H19" s="146"/>
      <c r="I19" s="146"/>
      <c r="J19" s="146"/>
      <c r="K19" s="146"/>
      <c r="L19" s="146"/>
      <c r="M19" s="146"/>
      <c r="N19" s="146"/>
      <c r="O19" s="146"/>
      <c r="P19" s="146">
        <v>1</v>
      </c>
      <c r="Q19" s="146"/>
      <c r="R19" s="146"/>
      <c r="S19" s="146"/>
      <c r="T19" s="146"/>
      <c r="U19" s="146"/>
      <c r="V19" s="146"/>
      <c r="W19" s="146"/>
      <c r="X19" s="146"/>
    </row>
    <row r="20" spans="1:24">
      <c r="A20" s="108" t="s">
        <v>130</v>
      </c>
      <c r="B20" s="146">
        <v>1</v>
      </c>
      <c r="C20" s="146">
        <v>1</v>
      </c>
      <c r="D20" s="146">
        <v>1</v>
      </c>
      <c r="E20" s="146">
        <v>1</v>
      </c>
      <c r="F20" s="146">
        <v>1</v>
      </c>
      <c r="G20" s="146"/>
      <c r="H20" s="146"/>
      <c r="I20" s="146"/>
      <c r="J20" s="146"/>
      <c r="K20" s="146"/>
      <c r="L20" s="146"/>
      <c r="M20" s="146"/>
      <c r="N20" s="146"/>
      <c r="O20" s="146"/>
      <c r="P20" s="146">
        <v>1</v>
      </c>
      <c r="Q20" s="146">
        <v>1</v>
      </c>
      <c r="R20" s="146">
        <v>1</v>
      </c>
      <c r="S20" s="146"/>
      <c r="T20" s="146"/>
      <c r="U20" s="146"/>
      <c r="V20" s="146"/>
      <c r="W20" s="146"/>
      <c r="X20" s="146"/>
    </row>
    <row r="21" spans="1:24">
      <c r="A21" s="108" t="s">
        <v>131</v>
      </c>
      <c r="B21" s="146">
        <v>1</v>
      </c>
      <c r="C21" s="146">
        <v>1</v>
      </c>
      <c r="D21" s="146">
        <v>1</v>
      </c>
      <c r="E21" s="146">
        <v>1</v>
      </c>
      <c r="F21" s="146">
        <v>1</v>
      </c>
      <c r="G21" s="146"/>
      <c r="H21" s="146"/>
      <c r="I21" s="146"/>
      <c r="J21" s="146"/>
      <c r="K21" s="146"/>
      <c r="L21" s="146"/>
      <c r="M21" s="146"/>
      <c r="N21" s="146"/>
      <c r="O21" s="146"/>
      <c r="P21" s="146">
        <v>1</v>
      </c>
      <c r="Q21" s="146">
        <v>1</v>
      </c>
      <c r="R21" s="146">
        <v>1</v>
      </c>
      <c r="S21" s="146">
        <v>1</v>
      </c>
      <c r="T21" s="146"/>
      <c r="U21" s="146"/>
      <c r="V21" s="146"/>
      <c r="W21" s="146"/>
      <c r="X21" s="146"/>
    </row>
    <row r="22" spans="1:24">
      <c r="A22" s="108" t="s">
        <v>132</v>
      </c>
      <c r="B22" s="146">
        <v>1</v>
      </c>
      <c r="C22" s="146">
        <v>1</v>
      </c>
      <c r="D22" s="146">
        <v>1</v>
      </c>
      <c r="E22" s="146">
        <v>1</v>
      </c>
      <c r="F22" s="146">
        <v>1</v>
      </c>
      <c r="G22" s="146"/>
      <c r="H22" s="146"/>
      <c r="I22" s="146"/>
      <c r="J22" s="146"/>
      <c r="K22" s="146"/>
      <c r="L22" s="146"/>
      <c r="M22" s="146"/>
      <c r="N22" s="146"/>
      <c r="O22" s="146"/>
      <c r="P22" s="146">
        <v>1</v>
      </c>
      <c r="Q22" s="146">
        <v>1</v>
      </c>
      <c r="R22" s="146">
        <v>1</v>
      </c>
      <c r="S22" s="146">
        <v>1</v>
      </c>
      <c r="T22" s="146">
        <v>1</v>
      </c>
      <c r="U22" s="146"/>
      <c r="V22" s="146"/>
      <c r="W22" s="146"/>
      <c r="X22" s="146"/>
    </row>
    <row r="23" spans="1:24">
      <c r="A23" s="108" t="s">
        <v>77</v>
      </c>
      <c r="B23" s="146">
        <v>1</v>
      </c>
      <c r="C23" s="146">
        <v>1</v>
      </c>
      <c r="D23" s="146">
        <v>1</v>
      </c>
      <c r="E23" s="146">
        <v>1</v>
      </c>
      <c r="F23" s="146">
        <v>1</v>
      </c>
      <c r="G23" s="146"/>
      <c r="H23" s="146"/>
      <c r="I23" s="146"/>
      <c r="J23" s="146"/>
      <c r="K23" s="146"/>
      <c r="L23" s="146"/>
      <c r="M23" s="146"/>
      <c r="N23" s="146"/>
      <c r="O23" s="146"/>
      <c r="P23" s="146"/>
      <c r="Q23" s="146"/>
      <c r="R23" s="146"/>
      <c r="S23" s="146"/>
      <c r="T23" s="146"/>
      <c r="U23" s="146"/>
      <c r="V23" s="146"/>
      <c r="W23" s="146"/>
      <c r="X23" s="146"/>
    </row>
    <row r="24" spans="1:24">
      <c r="A24" s="108" t="s">
        <v>133</v>
      </c>
      <c r="B24" s="146">
        <v>1</v>
      </c>
      <c r="C24" s="146">
        <v>1</v>
      </c>
      <c r="D24" s="146">
        <v>1</v>
      </c>
      <c r="E24" s="146">
        <v>1</v>
      </c>
      <c r="F24" s="146">
        <v>1</v>
      </c>
      <c r="G24" s="146"/>
      <c r="H24" s="146"/>
      <c r="I24" s="146"/>
      <c r="J24" s="146"/>
      <c r="K24" s="146"/>
      <c r="L24" s="146"/>
      <c r="M24" s="146"/>
      <c r="N24" s="146"/>
      <c r="O24" s="146"/>
      <c r="P24" s="146"/>
      <c r="Q24" s="146"/>
      <c r="R24" s="146"/>
      <c r="S24" s="146"/>
      <c r="T24" s="146"/>
      <c r="U24" s="146"/>
      <c r="V24" s="146"/>
      <c r="W24" s="146"/>
      <c r="X24" s="146"/>
    </row>
    <row r="25" spans="1:24">
      <c r="A25" s="108" t="s">
        <v>134</v>
      </c>
      <c r="B25" s="146"/>
      <c r="C25" s="146"/>
      <c r="D25" s="146"/>
      <c r="E25" s="146"/>
      <c r="F25" s="146"/>
      <c r="G25" s="146"/>
      <c r="H25" s="146"/>
      <c r="I25" s="146"/>
      <c r="J25" s="146"/>
      <c r="K25" s="146"/>
      <c r="L25" s="146"/>
      <c r="M25" s="146"/>
      <c r="N25" s="146"/>
      <c r="O25" s="146"/>
      <c r="P25" s="146"/>
      <c r="Q25" s="146"/>
      <c r="R25" s="146"/>
      <c r="S25" s="146"/>
      <c r="T25" s="146"/>
      <c r="U25" s="146"/>
      <c r="V25" s="146"/>
      <c r="W25" s="146">
        <v>1</v>
      </c>
      <c r="X25" s="146"/>
    </row>
    <row r="41" spans="1:1">
      <c r="A41" s="113" t="s">
        <v>135</v>
      </c>
    </row>
    <row r="60" spans="1:16">
      <c r="A60" s="113" t="s">
        <v>136</v>
      </c>
    </row>
    <row r="64" spans="1:16">
      <c r="L64" s="115" t="s">
        <v>137</v>
      </c>
      <c r="M64" s="115" t="s">
        <v>138</v>
      </c>
      <c r="N64" s="115" t="s">
        <v>139</v>
      </c>
      <c r="O64" s="115" t="s">
        <v>140</v>
      </c>
      <c r="P64" s="115" t="s">
        <v>141</v>
      </c>
    </row>
    <row r="65" spans="1:16">
      <c r="L65" s="118">
        <v>2022</v>
      </c>
      <c r="M65" s="118">
        <v>2023</v>
      </c>
      <c r="N65" s="118">
        <v>2024</v>
      </c>
      <c r="O65" s="118">
        <v>2025</v>
      </c>
      <c r="P65" s="118">
        <v>2026</v>
      </c>
    </row>
    <row r="66" spans="1:16">
      <c r="K66" s="94" t="s">
        <v>142</v>
      </c>
      <c r="L66" s="114">
        <v>164844.13591286496</v>
      </c>
      <c r="M66" s="114">
        <v>165970.18831045215</v>
      </c>
      <c r="N66" s="114">
        <v>167105.35863513045</v>
      </c>
      <c r="O66" s="114">
        <v>168252.34952905122</v>
      </c>
      <c r="P66" s="114">
        <v>169411.31434268106</v>
      </c>
    </row>
    <row r="67" spans="1:16">
      <c r="K67" s="94" t="s">
        <v>143</v>
      </c>
      <c r="L67" s="116">
        <v>1799</v>
      </c>
      <c r="M67" s="116">
        <v>3614.6496958735602</v>
      </c>
      <c r="N67" s="116">
        <v>5449.1622726774031</v>
      </c>
      <c r="O67" s="116">
        <v>7304.4313812940491</v>
      </c>
      <c r="P67" s="116">
        <v>9182.5108350171267</v>
      </c>
    </row>
    <row r="68" spans="1:16">
      <c r="K68" s="94" t="s">
        <v>144</v>
      </c>
      <c r="L68" s="117">
        <f>L66-L67</f>
        <v>163045.13591286496</v>
      </c>
      <c r="M68" s="117">
        <f>M66-M67</f>
        <v>162355.5386145786</v>
      </c>
      <c r="N68" s="117">
        <f>N66-N67</f>
        <v>161656.19636245305</v>
      </c>
      <c r="O68" s="117">
        <f>O66-O67</f>
        <v>160947.91814775718</v>
      </c>
      <c r="P68" s="117">
        <f>P66-P67</f>
        <v>160228.80350766392</v>
      </c>
    </row>
    <row r="79" spans="1:16">
      <c r="A79" s="113" t="s">
        <v>145</v>
      </c>
    </row>
    <row r="80" spans="1:16">
      <c r="A80" s="113" t="s">
        <v>146</v>
      </c>
    </row>
    <row r="87" spans="12:17">
      <c r="M87" s="115" t="s">
        <v>137</v>
      </c>
      <c r="N87" s="115" t="s">
        <v>138</v>
      </c>
      <c r="O87" s="115" t="s">
        <v>139</v>
      </c>
      <c r="P87" s="115" t="s">
        <v>140</v>
      </c>
      <c r="Q87" s="115" t="s">
        <v>141</v>
      </c>
    </row>
    <row r="88" spans="12:17">
      <c r="M88" s="118">
        <v>2025</v>
      </c>
      <c r="N88" s="118">
        <v>2026</v>
      </c>
      <c r="O88" s="118">
        <v>2027</v>
      </c>
      <c r="P88" s="118">
        <v>2028</v>
      </c>
      <c r="Q88" s="118">
        <v>2029</v>
      </c>
    </row>
    <row r="89" spans="12:17">
      <c r="L89" s="94" t="s">
        <v>142</v>
      </c>
      <c r="M89" s="114">
        <v>168252.34952905122</v>
      </c>
      <c r="N89" s="114">
        <v>169411.31434268106</v>
      </c>
      <c r="O89" s="114">
        <v>170582</v>
      </c>
      <c r="P89" s="114">
        <v>171766</v>
      </c>
      <c r="Q89" s="114">
        <v>173000</v>
      </c>
    </row>
    <row r="90" spans="12:17">
      <c r="L90" s="94" t="s">
        <v>147</v>
      </c>
      <c r="M90" s="114">
        <v>90659</v>
      </c>
      <c r="N90" s="114">
        <v>72389</v>
      </c>
      <c r="O90" s="114">
        <v>68181</v>
      </c>
      <c r="P90" s="114">
        <v>63530</v>
      </c>
      <c r="Q90" s="114">
        <v>58531</v>
      </c>
    </row>
    <row r="91" spans="12:17">
      <c r="L91" s="94" t="s">
        <v>148</v>
      </c>
      <c r="M91" s="114">
        <v>3263.7064132445448</v>
      </c>
      <c r="N91" s="114">
        <v>5211.785984127504</v>
      </c>
      <c r="O91" s="114">
        <v>7363.5018277738336</v>
      </c>
      <c r="P91" s="114">
        <v>9148.3738047587303</v>
      </c>
      <c r="Q91" s="114">
        <v>10535.642079284409</v>
      </c>
    </row>
    <row r="92" spans="12:17">
      <c r="L92" s="94" t="s">
        <v>149</v>
      </c>
      <c r="M92" s="114">
        <v>6057.0845830458438</v>
      </c>
      <c r="N92" s="114">
        <v>12197.614632673036</v>
      </c>
      <c r="O92" s="114">
        <v>18422.900130863127</v>
      </c>
      <c r="P92" s="114">
        <v>24734.273778194151</v>
      </c>
      <c r="Q92" s="114">
        <v>31140.013149480827</v>
      </c>
    </row>
    <row r="93" spans="12:17">
      <c r="L93" s="94" t="s">
        <v>150</v>
      </c>
      <c r="M93" s="119">
        <f>M90/M89</f>
        <v>0.53882754240139985</v>
      </c>
      <c r="N93" s="119">
        <f>N90/N89</f>
        <v>0.42729731648013369</v>
      </c>
      <c r="O93" s="119">
        <f>O90/O89</f>
        <v>0.3996963337280604</v>
      </c>
      <c r="P93" s="119">
        <f>P90/P89</f>
        <v>0.36986365171221314</v>
      </c>
      <c r="Q93" s="119">
        <f>Q90/Q89</f>
        <v>0.33832947976878613</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002060"/>
  </sheetPr>
  <dimension ref="A1:AL1441"/>
  <sheetViews>
    <sheetView workbookViewId="0">
      <selection activeCell="A3" sqref="A3"/>
    </sheetView>
  </sheetViews>
  <sheetFormatPr defaultRowHeight="15"/>
  <cols>
    <col min="1" max="1" width="6.140625" style="3" customWidth="1"/>
    <col min="2" max="2" width="7.140625" customWidth="1"/>
    <col min="3" max="3" width="16.85546875" customWidth="1"/>
    <col min="4" max="4" width="26.140625" customWidth="1"/>
    <col min="5" max="5" width="44" bestFit="1" customWidth="1"/>
    <col min="6" max="6" width="8.85546875" customWidth="1"/>
    <col min="7" max="7" width="11.85546875" customWidth="1"/>
    <col min="8" max="9" width="7.140625" customWidth="1"/>
    <col min="10" max="15" width="13.140625" bestFit="1" customWidth="1"/>
    <col min="16" max="31" width="13.5703125" customWidth="1"/>
  </cols>
  <sheetData>
    <row r="1" spans="1:38" s="2" customFormat="1" ht="15" customHeight="1">
      <c r="A1" s="91" t="s">
        <v>151</v>
      </c>
      <c r="B1" s="2" t="s">
        <v>47</v>
      </c>
      <c r="C1" s="2" t="s">
        <v>45</v>
      </c>
      <c r="D1" s="2" t="s">
        <v>17</v>
      </c>
      <c r="E1" s="2" t="s">
        <v>15</v>
      </c>
      <c r="F1" s="2" t="s">
        <v>83</v>
      </c>
      <c r="G1" s="2" t="s">
        <v>152</v>
      </c>
      <c r="H1" s="2">
        <v>2022</v>
      </c>
      <c r="I1" s="2">
        <v>2023</v>
      </c>
      <c r="J1" s="2">
        <v>2024</v>
      </c>
      <c r="K1" s="2">
        <v>2025</v>
      </c>
      <c r="L1" s="2">
        <v>2026</v>
      </c>
      <c r="M1" s="2">
        <v>2027</v>
      </c>
      <c r="N1" s="2">
        <v>2028</v>
      </c>
      <c r="O1" s="2">
        <v>2029</v>
      </c>
      <c r="P1" s="2">
        <v>2030</v>
      </c>
      <c r="Q1" s="2">
        <v>2031</v>
      </c>
      <c r="R1" s="2">
        <v>2032</v>
      </c>
      <c r="S1" s="2">
        <v>2033</v>
      </c>
      <c r="T1" s="2">
        <v>2034</v>
      </c>
      <c r="U1" s="2">
        <v>2035</v>
      </c>
      <c r="V1" s="2">
        <v>2036</v>
      </c>
      <c r="W1" s="2">
        <v>2037</v>
      </c>
      <c r="X1" s="2">
        <v>2038</v>
      </c>
      <c r="Y1" s="2">
        <v>2039</v>
      </c>
      <c r="Z1" s="2">
        <v>2040</v>
      </c>
      <c r="AA1" s="2">
        <v>2041</v>
      </c>
      <c r="AB1" s="2">
        <v>2042</v>
      </c>
      <c r="AC1" s="2">
        <v>2043</v>
      </c>
      <c r="AD1" s="2">
        <v>2044</v>
      </c>
      <c r="AE1" s="2">
        <v>2045</v>
      </c>
      <c r="AF1" s="2">
        <v>2046</v>
      </c>
      <c r="AG1" s="2">
        <v>2047</v>
      </c>
      <c r="AH1" s="2">
        <v>2048</v>
      </c>
    </row>
    <row r="2" spans="1:38">
      <c r="A2" s="3" t="str">
        <f>B2&amp;C2&amp;D2&amp;E2&amp;F2&amp;G2</f>
        <v>WAResidentialDLC Smart Thermostats - BYOTParticipantsMarket Potential0</v>
      </c>
      <c r="B2" t="s">
        <v>9</v>
      </c>
      <c r="C2" t="s">
        <v>72</v>
      </c>
      <c r="D2" s="109" t="s">
        <v>78</v>
      </c>
      <c r="E2" t="s">
        <v>153</v>
      </c>
      <c r="F2" s="109" t="s">
        <v>10</v>
      </c>
      <c r="G2">
        <v>0</v>
      </c>
      <c r="H2" s="153">
        <v>0</v>
      </c>
      <c r="I2" s="153">
        <v>0</v>
      </c>
      <c r="J2" s="153">
        <v>1281.5166702382312</v>
      </c>
      <c r="K2" s="153">
        <v>3896.3057261131617</v>
      </c>
      <c r="L2" s="153">
        <v>9210.2039533878215</v>
      </c>
      <c r="M2" s="153">
        <v>12059.253789471306</v>
      </c>
      <c r="N2" s="153">
        <v>13645.671935433613</v>
      </c>
      <c r="O2" s="153">
        <v>13897.036843037895</v>
      </c>
      <c r="P2" s="153">
        <v>14153.367234297439</v>
      </c>
      <c r="Q2" s="153">
        <v>14343.417805975971</v>
      </c>
      <c r="R2" s="153">
        <v>14536.020365403947</v>
      </c>
      <c r="S2" s="153">
        <v>14731.209180520773</v>
      </c>
      <c r="T2" s="153">
        <v>14929.018979413691</v>
      </c>
      <c r="U2" s="153">
        <v>15129.484956496639</v>
      </c>
      <c r="V2" s="153">
        <v>15332.642778772046</v>
      </c>
      <c r="W2" s="153">
        <v>15538.528592176719</v>
      </c>
      <c r="X2" s="153">
        <v>15747.179028012948</v>
      </c>
      <c r="Y2" s="153">
        <v>15958.631209465981</v>
      </c>
      <c r="Z2" s="153">
        <v>16172.922758208968</v>
      </c>
      <c r="AA2" s="153">
        <v>16390.09180109666</v>
      </c>
      <c r="AB2" s="153">
        <v>16610.176976948922</v>
      </c>
      <c r="AC2" s="153">
        <v>16833.217443425412</v>
      </c>
      <c r="AD2" s="153">
        <v>17059.252883992485</v>
      </c>
      <c r="AE2" s="153">
        <v>17288.323514983738</v>
      </c>
      <c r="AF2" s="153">
        <v>17520.470092755284</v>
      </c>
      <c r="AG2" s="153">
        <v>17755.73392093716</v>
      </c>
      <c r="AH2" s="153">
        <v>17994.156857782094</v>
      </c>
      <c r="AI2" s="153"/>
      <c r="AJ2" s="153"/>
      <c r="AK2" s="153"/>
      <c r="AL2" s="153"/>
    </row>
    <row r="3" spans="1:38">
      <c r="A3" s="3" t="s">
        <v>154</v>
      </c>
      <c r="B3" t="s">
        <v>9</v>
      </c>
      <c r="C3" t="s">
        <v>72</v>
      </c>
      <c r="D3" s="109" t="s">
        <v>78</v>
      </c>
      <c r="E3" t="s">
        <v>155</v>
      </c>
      <c r="F3" s="109" t="s">
        <v>10</v>
      </c>
      <c r="G3">
        <v>0</v>
      </c>
      <c r="H3" s="153">
        <v>0</v>
      </c>
      <c r="I3" s="153">
        <v>0</v>
      </c>
      <c r="J3" s="153">
        <v>1281.5166702382312</v>
      </c>
      <c r="K3" s="153">
        <v>2614.7890558749305</v>
      </c>
      <c r="L3" s="153">
        <v>5313.8982272746598</v>
      </c>
      <c r="M3" s="153">
        <v>2849.0498360834845</v>
      </c>
      <c r="N3" s="153">
        <v>1586.4181459623069</v>
      </c>
      <c r="O3" s="153">
        <v>251.36490760428205</v>
      </c>
      <c r="P3" s="153">
        <v>256.33039125954383</v>
      </c>
      <c r="Q3" s="153">
        <v>190.05057167853192</v>
      </c>
      <c r="R3" s="153">
        <v>192.6025594279763</v>
      </c>
      <c r="S3" s="153">
        <v>195.18881511682594</v>
      </c>
      <c r="T3" s="153">
        <v>197.80979889291848</v>
      </c>
      <c r="U3" s="153">
        <v>200.46597708294757</v>
      </c>
      <c r="V3" s="153">
        <v>203.15782227540694</v>
      </c>
      <c r="W3" s="153">
        <v>205.88581340467317</v>
      </c>
      <c r="X3" s="153">
        <v>208.65043583622901</v>
      </c>
      <c r="Y3" s="153">
        <v>211.45218145303261</v>
      </c>
      <c r="Z3" s="153">
        <v>214.29154874298729</v>
      </c>
      <c r="AA3" s="153">
        <v>217.16904288769183</v>
      </c>
      <c r="AB3" s="153">
        <v>220.08517585226218</v>
      </c>
      <c r="AC3" s="153">
        <v>223.04046647649011</v>
      </c>
      <c r="AD3" s="153">
        <v>226.03544056707324</v>
      </c>
      <c r="AE3" s="153">
        <v>229.07063099125298</v>
      </c>
      <c r="AF3" s="153">
        <v>232.14657777154571</v>
      </c>
      <c r="AG3" s="153">
        <v>235.26382818187631</v>
      </c>
      <c r="AH3" s="153">
        <v>238.42293684493416</v>
      </c>
      <c r="AI3" s="153"/>
      <c r="AJ3" s="153"/>
      <c r="AK3" s="153"/>
      <c r="AL3" s="153"/>
    </row>
    <row r="4" spans="1:38">
      <c r="A4" s="3" t="s">
        <v>156</v>
      </c>
      <c r="B4" t="s">
        <v>9</v>
      </c>
      <c r="C4" t="s">
        <v>72</v>
      </c>
      <c r="D4" s="109" t="s">
        <v>78</v>
      </c>
      <c r="E4" t="s">
        <v>157</v>
      </c>
      <c r="F4" s="109" t="s">
        <v>10</v>
      </c>
      <c r="G4">
        <v>0</v>
      </c>
      <c r="H4" s="153">
        <v>0</v>
      </c>
      <c r="I4" s="153">
        <v>0</v>
      </c>
      <c r="J4" s="153">
        <v>0</v>
      </c>
      <c r="K4" s="153">
        <v>0</v>
      </c>
      <c r="L4" s="153">
        <v>0</v>
      </c>
      <c r="M4" s="153">
        <v>0</v>
      </c>
      <c r="N4" s="153">
        <v>0</v>
      </c>
      <c r="O4" s="153">
        <v>0</v>
      </c>
      <c r="P4" s="153">
        <v>0</v>
      </c>
      <c r="Q4" s="153">
        <v>0</v>
      </c>
      <c r="R4" s="153">
        <v>0</v>
      </c>
      <c r="S4" s="153">
        <v>0</v>
      </c>
      <c r="T4" s="153">
        <v>0</v>
      </c>
      <c r="U4" s="153">
        <v>0</v>
      </c>
      <c r="V4" s="153">
        <v>0</v>
      </c>
      <c r="W4" s="153">
        <v>0</v>
      </c>
      <c r="X4" s="153">
        <v>0</v>
      </c>
      <c r="Y4" s="153">
        <v>0</v>
      </c>
      <c r="Z4" s="153">
        <v>0</v>
      </c>
      <c r="AA4" s="153">
        <v>0</v>
      </c>
      <c r="AB4" s="153">
        <v>0</v>
      </c>
      <c r="AC4" s="153">
        <v>0</v>
      </c>
      <c r="AD4" s="153">
        <v>0</v>
      </c>
      <c r="AE4" s="153">
        <v>0</v>
      </c>
      <c r="AF4" s="153">
        <v>0</v>
      </c>
      <c r="AG4" s="153">
        <v>0</v>
      </c>
      <c r="AH4" s="153">
        <v>0</v>
      </c>
      <c r="AI4" s="153"/>
      <c r="AJ4" s="153"/>
      <c r="AK4" s="153"/>
      <c r="AL4" s="153"/>
    </row>
    <row r="5" spans="1:38">
      <c r="A5" s="3" t="s">
        <v>158</v>
      </c>
      <c r="B5" t="s">
        <v>9</v>
      </c>
      <c r="C5" t="s">
        <v>72</v>
      </c>
      <c r="D5" s="109" t="s">
        <v>78</v>
      </c>
      <c r="E5" t="s">
        <v>159</v>
      </c>
      <c r="F5" s="109" t="s">
        <v>10</v>
      </c>
      <c r="G5">
        <v>0</v>
      </c>
      <c r="H5" s="153">
        <v>0</v>
      </c>
      <c r="I5" s="153">
        <v>0</v>
      </c>
      <c r="J5" s="153">
        <v>0</v>
      </c>
      <c r="K5" s="153">
        <v>0</v>
      </c>
      <c r="L5" s="153">
        <v>0</v>
      </c>
      <c r="M5" s="153">
        <v>0</v>
      </c>
      <c r="N5" s="153">
        <v>0</v>
      </c>
      <c r="O5" s="153">
        <v>0</v>
      </c>
      <c r="P5" s="153">
        <v>0</v>
      </c>
      <c r="Q5" s="153">
        <v>0</v>
      </c>
      <c r="R5" s="153">
        <v>0</v>
      </c>
      <c r="S5" s="153">
        <v>0</v>
      </c>
      <c r="T5" s="153">
        <v>0</v>
      </c>
      <c r="U5" s="153">
        <v>0</v>
      </c>
      <c r="V5" s="153">
        <v>0</v>
      </c>
      <c r="W5" s="153">
        <v>0</v>
      </c>
      <c r="X5" s="153">
        <v>0</v>
      </c>
      <c r="Y5" s="153">
        <v>0</v>
      </c>
      <c r="Z5" s="153">
        <v>0</v>
      </c>
      <c r="AA5" s="153">
        <v>0</v>
      </c>
      <c r="AB5" s="153">
        <v>0</v>
      </c>
      <c r="AC5" s="153">
        <v>0</v>
      </c>
      <c r="AD5" s="153">
        <v>0</v>
      </c>
      <c r="AE5" s="153">
        <v>0</v>
      </c>
      <c r="AF5" s="153">
        <v>0</v>
      </c>
      <c r="AG5" s="153">
        <v>0</v>
      </c>
      <c r="AH5" s="153">
        <v>0</v>
      </c>
      <c r="AI5" s="153"/>
      <c r="AJ5" s="153"/>
      <c r="AK5" s="153"/>
      <c r="AL5" s="153"/>
    </row>
    <row r="6" spans="1:38">
      <c r="A6" s="3" t="s">
        <v>160</v>
      </c>
      <c r="B6" t="s">
        <v>9</v>
      </c>
      <c r="C6" t="s">
        <v>72</v>
      </c>
      <c r="D6" s="109" t="s">
        <v>78</v>
      </c>
      <c r="E6" t="s">
        <v>16</v>
      </c>
      <c r="F6" s="109" t="s">
        <v>10</v>
      </c>
      <c r="G6">
        <v>0</v>
      </c>
      <c r="H6" s="153">
        <v>0</v>
      </c>
      <c r="I6" s="153">
        <v>0</v>
      </c>
      <c r="J6" s="153">
        <v>108.46440190066507</v>
      </c>
      <c r="K6" s="153">
        <v>329.79871501792383</v>
      </c>
      <c r="L6" s="153">
        <v>779.74610345934684</v>
      </c>
      <c r="M6" s="153">
        <v>1021.0339881284284</v>
      </c>
      <c r="N6" s="153">
        <v>1155.4482209417567</v>
      </c>
      <c r="O6" s="153">
        <v>1176.8295624165198</v>
      </c>
      <c r="P6" s="153">
        <v>1198.6349430482671</v>
      </c>
      <c r="Q6" s="153">
        <v>1214.8302742684698</v>
      </c>
      <c r="R6" s="153">
        <v>1231.2444283711966</v>
      </c>
      <c r="S6" s="153">
        <v>1247.8803619772948</v>
      </c>
      <c r="T6" s="153">
        <v>1264.7410716559332</v>
      </c>
      <c r="U6" s="153">
        <v>1281.8295944643635</v>
      </c>
      <c r="V6" s="153">
        <v>1299.1490084949726</v>
      </c>
      <c r="W6" s="153">
        <v>1316.7024334297291</v>
      </c>
      <c r="X6" s="153">
        <v>1334.4930311021199</v>
      </c>
      <c r="Y6" s="153">
        <v>1352.5240060666806</v>
      </c>
      <c r="Z6" s="153">
        <v>1370.7986061762178</v>
      </c>
      <c r="AA6" s="153">
        <v>1389.3201231668352</v>
      </c>
      <c r="AB6" s="153">
        <v>1408.0918932508591</v>
      </c>
      <c r="AC6" s="153">
        <v>1427.1172977177819</v>
      </c>
      <c r="AD6" s="153">
        <v>1446.3997635433161</v>
      </c>
      <c r="AE6" s="153">
        <v>1465.942764006689</v>
      </c>
      <c r="AF6" s="153">
        <v>1485.7498193162648</v>
      </c>
      <c r="AG6" s="153">
        <v>1505.8244972436323</v>
      </c>
      <c r="AH6" s="153">
        <v>1526.170413766253</v>
      </c>
      <c r="AI6" s="153"/>
      <c r="AJ6" s="153"/>
      <c r="AK6" s="153"/>
      <c r="AL6" s="153"/>
    </row>
    <row r="7" spans="1:38">
      <c r="A7" s="3" t="s">
        <v>161</v>
      </c>
      <c r="B7" t="s">
        <v>9</v>
      </c>
      <c r="C7" t="s">
        <v>72</v>
      </c>
      <c r="D7" s="109" t="s">
        <v>78</v>
      </c>
      <c r="E7" t="s">
        <v>99</v>
      </c>
      <c r="F7" s="109" t="s">
        <v>10</v>
      </c>
      <c r="G7">
        <v>0</v>
      </c>
      <c r="H7" s="153">
        <v>0</v>
      </c>
      <c r="I7" s="153">
        <v>0</v>
      </c>
      <c r="J7" s="153">
        <v>109.18502305281365</v>
      </c>
      <c r="K7" s="153">
        <v>331.98984801482169</v>
      </c>
      <c r="L7" s="153">
        <v>784.92661914570851</v>
      </c>
      <c r="M7" s="153">
        <v>1027.8175841840432</v>
      </c>
      <c r="N7" s="153">
        <v>1163.1248449182169</v>
      </c>
      <c r="O7" s="153">
        <v>1184.6482408058384</v>
      </c>
      <c r="P7" s="153">
        <v>1206.5984931027454</v>
      </c>
      <c r="Q7" s="153">
        <v>1222.9014236646565</v>
      </c>
      <c r="R7" s="153">
        <v>1239.42463093537</v>
      </c>
      <c r="S7" s="153">
        <v>1256.1710911790767</v>
      </c>
      <c r="T7" s="153">
        <v>1273.1438208736997</v>
      </c>
      <c r="U7" s="153">
        <v>1290.3458772542415</v>
      </c>
      <c r="V7" s="153">
        <v>1307.7803588634715</v>
      </c>
      <c r="W7" s="153">
        <v>1325.4504061100556</v>
      </c>
      <c r="X7" s="153">
        <v>1343.3592018342258</v>
      </c>
      <c r="Y7" s="153">
        <v>1361.5099718810959</v>
      </c>
      <c r="Z7" s="153">
        <v>1379.9059856817173</v>
      </c>
      <c r="AA7" s="153">
        <v>1398.5505568419924</v>
      </c>
      <c r="AB7" s="153">
        <v>1417.4470437395403</v>
      </c>
      <c r="AC7" s="153">
        <v>1436.5988501286308</v>
      </c>
      <c r="AD7" s="153">
        <v>1456.0094257532878</v>
      </c>
      <c r="AE7" s="153">
        <v>1475.6822669686824</v>
      </c>
      <c r="AF7" s="153">
        <v>1495.620917370913</v>
      </c>
      <c r="AG7" s="153">
        <v>1515.8289684353053</v>
      </c>
      <c r="AH7" s="153">
        <v>1536.3100601633309</v>
      </c>
      <c r="AI7" s="153"/>
      <c r="AJ7" s="153"/>
      <c r="AK7" s="153"/>
      <c r="AL7" s="153"/>
    </row>
    <row r="8" spans="1:38">
      <c r="A8" s="3" t="s">
        <v>162</v>
      </c>
      <c r="B8" t="s">
        <v>9</v>
      </c>
      <c r="C8" t="s">
        <v>72</v>
      </c>
      <c r="D8" s="109" t="s">
        <v>78</v>
      </c>
      <c r="E8" t="s">
        <v>163</v>
      </c>
      <c r="F8" s="109" t="s">
        <v>10</v>
      </c>
      <c r="G8">
        <v>0</v>
      </c>
      <c r="H8" s="109">
        <v>0</v>
      </c>
      <c r="I8" s="109">
        <v>0</v>
      </c>
      <c r="J8" s="109">
        <v>98940.2</v>
      </c>
      <c r="K8" s="109">
        <v>190457.82</v>
      </c>
      <c r="L8" s="109">
        <v>376444.26</v>
      </c>
      <c r="M8" s="109">
        <v>476161</v>
      </c>
      <c r="N8" s="109">
        <v>531685.64</v>
      </c>
      <c r="O8" s="109">
        <v>540483.41</v>
      </c>
      <c r="P8" s="109">
        <v>549454.97</v>
      </c>
      <c r="Q8" s="109">
        <v>556106.74</v>
      </c>
      <c r="R8" s="109">
        <v>562847.82999999996</v>
      </c>
      <c r="S8" s="109">
        <v>569679.43999999994</v>
      </c>
      <c r="T8" s="109">
        <v>576602.78</v>
      </c>
      <c r="U8" s="109">
        <v>583619.09</v>
      </c>
      <c r="V8" s="109">
        <v>590729.62</v>
      </c>
      <c r="W8" s="109">
        <v>597935.62</v>
      </c>
      <c r="X8" s="109">
        <v>605238.38</v>
      </c>
      <c r="Y8" s="109">
        <v>612639.21</v>
      </c>
      <c r="Z8" s="109">
        <v>620139.41</v>
      </c>
      <c r="AA8" s="109">
        <v>627740.32999999996</v>
      </c>
      <c r="AB8" s="109">
        <v>635443.31000000006</v>
      </c>
      <c r="AC8" s="109">
        <v>643249.73</v>
      </c>
      <c r="AD8" s="109">
        <v>651160.97</v>
      </c>
      <c r="AE8" s="109">
        <v>659178.43999999994</v>
      </c>
      <c r="AF8" s="109">
        <v>667303.56999999995</v>
      </c>
      <c r="AG8" s="109">
        <v>675537.81</v>
      </c>
      <c r="AH8" s="109">
        <v>683882.61</v>
      </c>
      <c r="AI8" s="109"/>
      <c r="AJ8" s="109"/>
      <c r="AK8" s="109"/>
      <c r="AL8" s="109"/>
    </row>
    <row r="9" spans="1:38">
      <c r="A9" s="3" t="s">
        <v>164</v>
      </c>
      <c r="B9" t="s">
        <v>9</v>
      </c>
      <c r="C9" t="s">
        <v>72</v>
      </c>
      <c r="D9" s="109" t="s">
        <v>78</v>
      </c>
      <c r="E9" t="s">
        <v>165</v>
      </c>
      <c r="F9" s="109" t="s">
        <v>10</v>
      </c>
      <c r="G9">
        <v>0</v>
      </c>
      <c r="H9" s="109">
        <v>0</v>
      </c>
      <c r="I9" s="109">
        <v>0</v>
      </c>
      <c r="J9" s="109">
        <v>80429.070000000007</v>
      </c>
      <c r="K9" s="109">
        <v>160425.41</v>
      </c>
      <c r="L9" s="109">
        <v>322371.96000000002</v>
      </c>
      <c r="M9" s="109">
        <v>174481.06</v>
      </c>
      <c r="N9" s="109">
        <v>98723.16</v>
      </c>
      <c r="O9" s="109">
        <v>18619.96</v>
      </c>
      <c r="P9" s="109">
        <v>18917.89</v>
      </c>
      <c r="Q9" s="109">
        <v>14941.1</v>
      </c>
      <c r="R9" s="109">
        <v>15094.22</v>
      </c>
      <c r="S9" s="109">
        <v>15249.4</v>
      </c>
      <c r="T9" s="109">
        <v>15406.66</v>
      </c>
      <c r="U9" s="109">
        <v>15566.03</v>
      </c>
      <c r="V9" s="109">
        <v>15727.54</v>
      </c>
      <c r="W9" s="109">
        <v>15891.22</v>
      </c>
      <c r="X9" s="109">
        <v>16057.1</v>
      </c>
      <c r="Y9" s="109">
        <v>16225.2</v>
      </c>
      <c r="Z9" s="109">
        <v>16395.560000000001</v>
      </c>
      <c r="AA9" s="109">
        <v>16568.21</v>
      </c>
      <c r="AB9" s="109">
        <v>16743.18</v>
      </c>
      <c r="AC9" s="109">
        <v>16920.5</v>
      </c>
      <c r="AD9" s="109">
        <v>17100.2</v>
      </c>
      <c r="AE9" s="109">
        <v>17282.310000000001</v>
      </c>
      <c r="AF9" s="109">
        <v>17466.87</v>
      </c>
      <c r="AG9" s="109">
        <v>17653.900000000001</v>
      </c>
      <c r="AH9" s="109">
        <v>17843.45</v>
      </c>
      <c r="AI9" s="109"/>
      <c r="AJ9" s="109"/>
      <c r="AK9" s="109"/>
      <c r="AL9" s="109"/>
    </row>
    <row r="10" spans="1:38">
      <c r="A10" s="3" t="s">
        <v>166</v>
      </c>
      <c r="B10" t="s">
        <v>9</v>
      </c>
      <c r="C10" t="s">
        <v>72</v>
      </c>
      <c r="D10" s="109" t="s">
        <v>78</v>
      </c>
      <c r="E10" t="s">
        <v>167</v>
      </c>
      <c r="F10" s="109" t="s">
        <v>10</v>
      </c>
      <c r="G10">
        <v>0</v>
      </c>
      <c r="H10" s="109">
        <v>0</v>
      </c>
      <c r="I10" s="109">
        <v>0</v>
      </c>
      <c r="J10" s="109">
        <v>69332.490000000005</v>
      </c>
      <c r="K10" s="109">
        <v>210813.55</v>
      </c>
      <c r="L10" s="109">
        <v>498428.4</v>
      </c>
      <c r="M10" s="109">
        <v>652664.17000000004</v>
      </c>
      <c r="N10" s="109">
        <v>763009.9</v>
      </c>
      <c r="O10" s="109">
        <v>665772.31000000006</v>
      </c>
      <c r="P10" s="109">
        <v>651563.18999999994</v>
      </c>
      <c r="Q10" s="109">
        <v>693385.11</v>
      </c>
      <c r="R10" s="109">
        <v>738697.08</v>
      </c>
      <c r="S10" s="109">
        <v>788875.45</v>
      </c>
      <c r="T10" s="109">
        <v>846640.64000000001</v>
      </c>
      <c r="U10" s="109">
        <v>904532.46</v>
      </c>
      <c r="V10" s="109">
        <v>954679.66</v>
      </c>
      <c r="W10" s="109">
        <v>1017945.91</v>
      </c>
      <c r="X10" s="109">
        <v>1086777.5900000001</v>
      </c>
      <c r="Y10" s="109">
        <v>1149114.42</v>
      </c>
      <c r="Z10" s="109">
        <v>1221216.8</v>
      </c>
      <c r="AA10" s="109">
        <v>1337014.33</v>
      </c>
      <c r="AB10" s="109">
        <v>1360749.16</v>
      </c>
      <c r="AC10" s="109">
        <v>1422232.86</v>
      </c>
      <c r="AD10" s="109">
        <v>1496777.69</v>
      </c>
      <c r="AE10" s="109">
        <v>1580455.71</v>
      </c>
      <c r="AF10" s="109">
        <v>1684069.15</v>
      </c>
      <c r="AG10" s="109">
        <v>1772004.06</v>
      </c>
      <c r="AH10" s="109">
        <v>1866616.72</v>
      </c>
      <c r="AI10" s="109"/>
      <c r="AJ10" s="109"/>
      <c r="AK10" s="109"/>
      <c r="AL10" s="109"/>
    </row>
    <row r="11" spans="1:38">
      <c r="A11" s="3" t="s">
        <v>168</v>
      </c>
      <c r="B11" t="s">
        <v>9</v>
      </c>
      <c r="C11" t="s">
        <v>72</v>
      </c>
      <c r="D11" s="109" t="s">
        <v>78</v>
      </c>
      <c r="E11" t="s">
        <v>92</v>
      </c>
      <c r="F11" s="109" t="s">
        <v>10</v>
      </c>
      <c r="G11">
        <v>0</v>
      </c>
      <c r="H11" s="109">
        <v>0</v>
      </c>
      <c r="I11" s="109">
        <v>0</v>
      </c>
      <c r="J11" s="109">
        <v>179369.27</v>
      </c>
      <c r="K11" s="109">
        <v>350883.23</v>
      </c>
      <c r="L11" s="109">
        <v>698816.22</v>
      </c>
      <c r="M11" s="109">
        <v>650642.06000000006</v>
      </c>
      <c r="N11" s="109">
        <v>630408.79</v>
      </c>
      <c r="O11" s="109">
        <v>559103.37</v>
      </c>
      <c r="P11" s="109">
        <v>568372.87</v>
      </c>
      <c r="Q11" s="109">
        <v>571047.85</v>
      </c>
      <c r="R11" s="109">
        <v>577942.05000000005</v>
      </c>
      <c r="S11" s="109">
        <v>584928.84</v>
      </c>
      <c r="T11" s="109">
        <v>592009.43999999994</v>
      </c>
      <c r="U11" s="109">
        <v>599185.12</v>
      </c>
      <c r="V11" s="109">
        <v>606457.15</v>
      </c>
      <c r="W11" s="109">
        <v>613826.84</v>
      </c>
      <c r="X11" s="109">
        <v>621295.48</v>
      </c>
      <c r="Y11" s="109">
        <v>628864.41</v>
      </c>
      <c r="Z11" s="109">
        <v>636534.98</v>
      </c>
      <c r="AA11" s="109">
        <v>644308.54</v>
      </c>
      <c r="AB11" s="109">
        <v>652186.49</v>
      </c>
      <c r="AC11" s="109">
        <v>660170.23</v>
      </c>
      <c r="AD11" s="109">
        <v>668261.17000000004</v>
      </c>
      <c r="AE11" s="109">
        <v>676460.75</v>
      </c>
      <c r="AF11" s="109">
        <v>684770.44</v>
      </c>
      <c r="AG11" s="109">
        <v>693191.71</v>
      </c>
      <c r="AH11" s="109">
        <v>701726.05</v>
      </c>
      <c r="AI11" s="109"/>
      <c r="AJ11" s="109"/>
      <c r="AK11" s="109"/>
      <c r="AL11" s="109"/>
    </row>
    <row r="12" spans="1:38">
      <c r="A12" s="3" t="s">
        <v>169</v>
      </c>
      <c r="B12" t="s">
        <v>9</v>
      </c>
      <c r="C12" t="s">
        <v>73</v>
      </c>
      <c r="D12" s="109" t="s">
        <v>78</v>
      </c>
      <c r="E12" t="s">
        <v>153</v>
      </c>
      <c r="F12" s="109" t="s">
        <v>10</v>
      </c>
      <c r="G12">
        <v>0</v>
      </c>
      <c r="H12" s="153">
        <v>0</v>
      </c>
      <c r="I12" s="153">
        <v>0</v>
      </c>
      <c r="J12" s="153">
        <v>105.88787986474743</v>
      </c>
      <c r="K12" s="153">
        <v>319.15206269814843</v>
      </c>
      <c r="L12" s="153">
        <v>748.11686602982229</v>
      </c>
      <c r="M12" s="153">
        <v>966.34712431819878</v>
      </c>
      <c r="N12" s="153">
        <v>1078.7228853326037</v>
      </c>
      <c r="O12" s="153">
        <v>1083.7500631516548</v>
      </c>
      <c r="P12" s="153">
        <v>1088.800669153391</v>
      </c>
      <c r="Q12" s="153">
        <v>1093.8748125202931</v>
      </c>
      <c r="R12" s="153">
        <v>1098.9726029436649</v>
      </c>
      <c r="S12" s="153">
        <v>1104.0941506260056</v>
      </c>
      <c r="T12" s="153">
        <v>1109.2395662833917</v>
      </c>
      <c r="U12" s="153">
        <v>1114.4089611478701</v>
      </c>
      <c r="V12" s="153">
        <v>1119.6024469698632</v>
      </c>
      <c r="W12" s="153">
        <v>1124.8201360205842</v>
      </c>
      <c r="X12" s="153">
        <v>1130.0621410944648</v>
      </c>
      <c r="Y12" s="153">
        <v>1135.328575511593</v>
      </c>
      <c r="Z12" s="153">
        <v>1140.6195531201627</v>
      </c>
      <c r="AA12" s="153">
        <v>1145.9351882989358</v>
      </c>
      <c r="AB12" s="153">
        <v>1151.2755959597134</v>
      </c>
      <c r="AC12" s="153">
        <v>1156.6408915498212</v>
      </c>
      <c r="AD12" s="153">
        <v>1162.0311910546043</v>
      </c>
      <c r="AE12" s="153">
        <v>1167.4466109999355</v>
      </c>
      <c r="AF12" s="153">
        <v>1172.8872684547323</v>
      </c>
      <c r="AG12" s="153">
        <v>1178.3532810334912</v>
      </c>
      <c r="AH12" s="153">
        <v>1183.8447668988265</v>
      </c>
      <c r="AI12" s="153"/>
      <c r="AJ12" s="153"/>
      <c r="AK12" s="153"/>
      <c r="AL12" s="153"/>
    </row>
    <row r="13" spans="1:38">
      <c r="A13" s="3" t="s">
        <v>170</v>
      </c>
      <c r="B13" t="s">
        <v>9</v>
      </c>
      <c r="C13" t="s">
        <v>73</v>
      </c>
      <c r="D13" s="109" t="s">
        <v>78</v>
      </c>
      <c r="E13" t="s">
        <v>155</v>
      </c>
      <c r="F13" s="109" t="s">
        <v>10</v>
      </c>
      <c r="G13">
        <v>0</v>
      </c>
      <c r="H13" s="153">
        <v>0</v>
      </c>
      <c r="I13" s="153">
        <v>0</v>
      </c>
      <c r="J13" s="153">
        <v>105.88787986474743</v>
      </c>
      <c r="K13" s="153">
        <v>213.26418283340098</v>
      </c>
      <c r="L13" s="153">
        <v>428.96480333167386</v>
      </c>
      <c r="M13" s="153">
        <v>218.23025828837649</v>
      </c>
      <c r="N13" s="153">
        <v>112.37576101440493</v>
      </c>
      <c r="O13" s="153">
        <v>5.0271778190510759</v>
      </c>
      <c r="P13" s="153">
        <v>5.0506060017362415</v>
      </c>
      <c r="Q13" s="153">
        <v>5.0741433669020353</v>
      </c>
      <c r="R13" s="153">
        <v>5.0977904233718618</v>
      </c>
      <c r="S13" s="153">
        <v>5.1215476823406334</v>
      </c>
      <c r="T13" s="153">
        <v>5.1454156573861383</v>
      </c>
      <c r="U13" s="153">
        <v>5.1693948644783632</v>
      </c>
      <c r="V13" s="153">
        <v>5.1934858219931357</v>
      </c>
      <c r="W13" s="153">
        <v>5.2176890507209919</v>
      </c>
      <c r="X13" s="153">
        <v>5.2420050738805912</v>
      </c>
      <c r="Y13" s="153">
        <v>5.2664344171282664</v>
      </c>
      <c r="Z13" s="153">
        <v>5.2909776085696194</v>
      </c>
      <c r="AA13" s="153">
        <v>5.3156351787731637</v>
      </c>
      <c r="AB13" s="153">
        <v>5.3404076607776005</v>
      </c>
      <c r="AC13" s="153">
        <v>5.3652955901077348</v>
      </c>
      <c r="AD13" s="153">
        <v>5.3902995047831155</v>
      </c>
      <c r="AE13" s="153">
        <v>5.4154199453312231</v>
      </c>
      <c r="AF13" s="153">
        <v>5.4406574547967921</v>
      </c>
      <c r="AG13" s="153">
        <v>5.466012578758864</v>
      </c>
      <c r="AH13" s="153">
        <v>5.4914858653353349</v>
      </c>
      <c r="AI13" s="153"/>
      <c r="AJ13" s="153"/>
      <c r="AK13" s="153"/>
      <c r="AL13" s="153"/>
    </row>
    <row r="14" spans="1:38">
      <c r="A14" s="3" t="s">
        <v>171</v>
      </c>
      <c r="B14" t="s">
        <v>9</v>
      </c>
      <c r="C14" t="s">
        <v>73</v>
      </c>
      <c r="D14" s="109" t="s">
        <v>78</v>
      </c>
      <c r="E14" t="s">
        <v>157</v>
      </c>
      <c r="F14" s="109" t="s">
        <v>10</v>
      </c>
      <c r="G14">
        <v>0</v>
      </c>
      <c r="H14" s="153">
        <v>0</v>
      </c>
      <c r="I14" s="153">
        <v>0</v>
      </c>
      <c r="J14" s="153">
        <v>0</v>
      </c>
      <c r="K14" s="153">
        <v>0</v>
      </c>
      <c r="L14" s="153">
        <v>0</v>
      </c>
      <c r="M14" s="153">
        <v>0</v>
      </c>
      <c r="N14" s="153">
        <v>0</v>
      </c>
      <c r="O14" s="153">
        <v>0</v>
      </c>
      <c r="P14" s="153">
        <v>0</v>
      </c>
      <c r="Q14" s="153">
        <v>0</v>
      </c>
      <c r="R14" s="153">
        <v>0</v>
      </c>
      <c r="S14" s="153">
        <v>0</v>
      </c>
      <c r="T14" s="153">
        <v>0</v>
      </c>
      <c r="U14" s="153">
        <v>0</v>
      </c>
      <c r="V14" s="153">
        <v>0</v>
      </c>
      <c r="W14" s="153">
        <v>0</v>
      </c>
      <c r="X14" s="153">
        <v>0</v>
      </c>
      <c r="Y14" s="153">
        <v>0</v>
      </c>
      <c r="Z14" s="153">
        <v>0</v>
      </c>
      <c r="AA14" s="153">
        <v>0</v>
      </c>
      <c r="AB14" s="153">
        <v>0</v>
      </c>
      <c r="AC14" s="153">
        <v>0</v>
      </c>
      <c r="AD14" s="153">
        <v>0</v>
      </c>
      <c r="AE14" s="153">
        <v>0</v>
      </c>
      <c r="AF14" s="153">
        <v>0</v>
      </c>
      <c r="AG14" s="153">
        <v>0</v>
      </c>
      <c r="AH14" s="153">
        <v>0</v>
      </c>
      <c r="AI14" s="153"/>
      <c r="AJ14" s="153"/>
      <c r="AK14" s="153"/>
      <c r="AL14" s="153"/>
    </row>
    <row r="15" spans="1:38">
      <c r="A15" s="3" t="s">
        <v>172</v>
      </c>
      <c r="B15" t="s">
        <v>9</v>
      </c>
      <c r="C15" t="s">
        <v>73</v>
      </c>
      <c r="D15" s="109" t="s">
        <v>78</v>
      </c>
      <c r="E15" t="s">
        <v>159</v>
      </c>
      <c r="F15" s="109" t="s">
        <v>10</v>
      </c>
      <c r="G15">
        <v>0</v>
      </c>
      <c r="H15" s="153">
        <v>0</v>
      </c>
      <c r="I15" s="153">
        <v>0</v>
      </c>
      <c r="J15" s="153">
        <v>0</v>
      </c>
      <c r="K15" s="153">
        <v>0</v>
      </c>
      <c r="L15" s="153">
        <v>0</v>
      </c>
      <c r="M15" s="153">
        <v>0</v>
      </c>
      <c r="N15" s="153">
        <v>0</v>
      </c>
      <c r="O15" s="153">
        <v>0</v>
      </c>
      <c r="P15" s="153">
        <v>0</v>
      </c>
      <c r="Q15" s="153">
        <v>0</v>
      </c>
      <c r="R15" s="153">
        <v>0</v>
      </c>
      <c r="S15" s="153">
        <v>0</v>
      </c>
      <c r="T15" s="153">
        <v>0</v>
      </c>
      <c r="U15" s="153">
        <v>0</v>
      </c>
      <c r="V15" s="153">
        <v>0</v>
      </c>
      <c r="W15" s="153">
        <v>0</v>
      </c>
      <c r="X15" s="153">
        <v>0</v>
      </c>
      <c r="Y15" s="153">
        <v>0</v>
      </c>
      <c r="Z15" s="153">
        <v>0</v>
      </c>
      <c r="AA15" s="153">
        <v>0</v>
      </c>
      <c r="AB15" s="153">
        <v>0</v>
      </c>
      <c r="AC15" s="153">
        <v>0</v>
      </c>
      <c r="AD15" s="153">
        <v>0</v>
      </c>
      <c r="AE15" s="153">
        <v>0</v>
      </c>
      <c r="AF15" s="153">
        <v>0</v>
      </c>
      <c r="AG15" s="153">
        <v>0</v>
      </c>
      <c r="AH15" s="153">
        <v>0</v>
      </c>
      <c r="AI15" s="153"/>
      <c r="AJ15" s="153"/>
      <c r="AK15" s="153"/>
      <c r="AL15" s="153"/>
    </row>
    <row r="16" spans="1:38">
      <c r="A16" s="3" t="s">
        <v>173</v>
      </c>
      <c r="B16" t="s">
        <v>9</v>
      </c>
      <c r="C16" t="s">
        <v>73</v>
      </c>
      <c r="D16" s="109" t="s">
        <v>78</v>
      </c>
      <c r="E16" t="s">
        <v>16</v>
      </c>
      <c r="F16" s="109" t="s">
        <v>10</v>
      </c>
      <c r="G16">
        <v>0</v>
      </c>
      <c r="H16" s="153">
        <v>0</v>
      </c>
      <c r="I16" s="153">
        <v>0</v>
      </c>
      <c r="J16" s="153">
        <v>52.649818381966973</v>
      </c>
      <c r="K16" s="153">
        <v>159.56684237219807</v>
      </c>
      <c r="L16" s="153">
        <v>376.15411772710564</v>
      </c>
      <c r="M16" s="153">
        <v>488.08016844270355</v>
      </c>
      <c r="N16" s="153">
        <v>547.30513706887405</v>
      </c>
      <c r="O16" s="153">
        <v>552.34496131229014</v>
      </c>
      <c r="P16" s="153">
        <v>557.43119445393131</v>
      </c>
      <c r="Q16" s="153">
        <v>562.5642638471603</v>
      </c>
      <c r="R16" s="153">
        <v>567.74460078059496</v>
      </c>
      <c r="S16" s="153">
        <v>572.97264051434661</v>
      </c>
      <c r="T16" s="153">
        <v>578.24882231659217</v>
      </c>
      <c r="U16" s="153">
        <v>583.57358950048058</v>
      </c>
      <c r="V16" s="153">
        <v>588.94738946138193</v>
      </c>
      <c r="W16" s="153">
        <v>594.37067371447756</v>
      </c>
      <c r="X16" s="153">
        <v>599.84389793269793</v>
      </c>
      <c r="Y16" s="153">
        <v>605.36752198500767</v>
      </c>
      <c r="Z16" s="153">
        <v>610.94200997504572</v>
      </c>
      <c r="AA16" s="153">
        <v>616.56783028012001</v>
      </c>
      <c r="AB16" s="153">
        <v>622.24545559056003</v>
      </c>
      <c r="AC16" s="153">
        <v>627.9753629494345</v>
      </c>
      <c r="AD16" s="153">
        <v>633.75803379263209</v>
      </c>
      <c r="AE16" s="153">
        <v>639.5939539893136</v>
      </c>
      <c r="AF16" s="153">
        <v>645.48361388273406</v>
      </c>
      <c r="AG16" s="153">
        <v>651.42750833144373</v>
      </c>
      <c r="AH16" s="153">
        <v>657.42613675086557</v>
      </c>
      <c r="AI16" s="153"/>
      <c r="AJ16" s="153"/>
      <c r="AK16" s="153"/>
      <c r="AL16" s="153"/>
    </row>
    <row r="17" spans="1:38">
      <c r="A17" s="3" t="s">
        <v>174</v>
      </c>
      <c r="B17" t="s">
        <v>9</v>
      </c>
      <c r="C17" t="s">
        <v>73</v>
      </c>
      <c r="D17" s="109" t="s">
        <v>78</v>
      </c>
      <c r="E17" t="s">
        <v>99</v>
      </c>
      <c r="F17" s="109" t="s">
        <v>10</v>
      </c>
      <c r="G17">
        <v>0</v>
      </c>
      <c r="H17" s="153">
        <v>0</v>
      </c>
      <c r="I17" s="153">
        <v>0</v>
      </c>
      <c r="J17" s="153">
        <v>52.999615846554235</v>
      </c>
      <c r="K17" s="153">
        <v>160.62698044312268</v>
      </c>
      <c r="L17" s="153">
        <v>378.65322903876148</v>
      </c>
      <c r="M17" s="153">
        <v>491.32289957993112</v>
      </c>
      <c r="N17" s="153">
        <v>550.94134997873368</v>
      </c>
      <c r="O17" s="153">
        <v>556.01465805545615</v>
      </c>
      <c r="P17" s="153">
        <v>561.13468336413462</v>
      </c>
      <c r="Q17" s="153">
        <v>566.30185609740317</v>
      </c>
      <c r="R17" s="153">
        <v>571.51661040929639</v>
      </c>
      <c r="S17" s="153">
        <v>576.77938445172799</v>
      </c>
      <c r="T17" s="153">
        <v>582.09062041130687</v>
      </c>
      <c r="U17" s="153">
        <v>587.45076454648745</v>
      </c>
      <c r="V17" s="153">
        <v>592.86026722506745</v>
      </c>
      <c r="W17" s="153">
        <v>598.31958296202697</v>
      </c>
      <c r="X17" s="153">
        <v>603.82917045771887</v>
      </c>
      <c r="Y17" s="153">
        <v>609.38949263640802</v>
      </c>
      <c r="Z17" s="153">
        <v>615.00101668516788</v>
      </c>
      <c r="AA17" s="153">
        <v>620.66421409313477</v>
      </c>
      <c r="AB17" s="153">
        <v>626.37956069112147</v>
      </c>
      <c r="AC17" s="153">
        <v>632.14753669159904</v>
      </c>
      <c r="AD17" s="153">
        <v>637.96862672904376</v>
      </c>
      <c r="AE17" s="153">
        <v>643.843319900658</v>
      </c>
      <c r="AF17" s="153">
        <v>649.77210980746338</v>
      </c>
      <c r="AG17" s="153">
        <v>655.75549459577587</v>
      </c>
      <c r="AH17" s="153">
        <v>661.7939769990594</v>
      </c>
      <c r="AI17" s="153"/>
      <c r="AJ17" s="153"/>
      <c r="AK17" s="153"/>
      <c r="AL17" s="153"/>
    </row>
    <row r="18" spans="1:38">
      <c r="A18" s="3" t="s">
        <v>175</v>
      </c>
      <c r="B18" t="s">
        <v>9</v>
      </c>
      <c r="C18" t="s">
        <v>73</v>
      </c>
      <c r="D18" s="109" t="s">
        <v>78</v>
      </c>
      <c r="E18" t="s">
        <v>163</v>
      </c>
      <c r="F18" s="109" t="s">
        <v>10</v>
      </c>
      <c r="G18">
        <v>0</v>
      </c>
      <c r="H18" s="109">
        <v>0</v>
      </c>
      <c r="I18" s="109">
        <v>0</v>
      </c>
      <c r="J18" s="109">
        <v>27208.98</v>
      </c>
      <c r="K18" s="109">
        <v>34673.230000000003</v>
      </c>
      <c r="L18" s="109">
        <v>49687</v>
      </c>
      <c r="M18" s="109">
        <v>57325.05</v>
      </c>
      <c r="N18" s="109">
        <v>61258.21</v>
      </c>
      <c r="O18" s="109">
        <v>61434.16</v>
      </c>
      <c r="P18" s="109">
        <v>61610.93</v>
      </c>
      <c r="Q18" s="109">
        <v>61788.52</v>
      </c>
      <c r="R18" s="109">
        <v>61966.95</v>
      </c>
      <c r="S18" s="109">
        <v>62146.2</v>
      </c>
      <c r="T18" s="109">
        <v>62326.29</v>
      </c>
      <c r="U18" s="109">
        <v>62507.22</v>
      </c>
      <c r="V18" s="109">
        <v>62688.99</v>
      </c>
      <c r="W18" s="109">
        <v>62871.61</v>
      </c>
      <c r="X18" s="109">
        <v>63055.08</v>
      </c>
      <c r="Y18" s="109">
        <v>63239.41</v>
      </c>
      <c r="Z18" s="109">
        <v>63424.59</v>
      </c>
      <c r="AA18" s="109">
        <v>63610.64</v>
      </c>
      <c r="AB18" s="109">
        <v>63797.55</v>
      </c>
      <c r="AC18" s="109">
        <v>63985.34</v>
      </c>
      <c r="AD18" s="109">
        <v>64174</v>
      </c>
      <c r="AE18" s="109">
        <v>64363.54</v>
      </c>
      <c r="AF18" s="109">
        <v>64553.96</v>
      </c>
      <c r="AG18" s="109">
        <v>64745.27</v>
      </c>
      <c r="AH18" s="109">
        <v>64937.47</v>
      </c>
      <c r="AI18" s="109"/>
      <c r="AJ18" s="109"/>
      <c r="AK18" s="109"/>
      <c r="AL18" s="109"/>
    </row>
    <row r="19" spans="1:38">
      <c r="A19" s="3" t="s">
        <v>176</v>
      </c>
      <c r="B19" t="s">
        <v>9</v>
      </c>
      <c r="C19" t="s">
        <v>73</v>
      </c>
      <c r="D19" s="109" t="s">
        <v>78</v>
      </c>
      <c r="E19" t="s">
        <v>165</v>
      </c>
      <c r="F19" s="109" t="s">
        <v>10</v>
      </c>
      <c r="G19">
        <v>0</v>
      </c>
      <c r="H19" s="109">
        <v>0</v>
      </c>
      <c r="I19" s="109">
        <v>0</v>
      </c>
      <c r="J19" s="109">
        <v>9479.02</v>
      </c>
      <c r="K19" s="109">
        <v>17532.240000000002</v>
      </c>
      <c r="L19" s="109">
        <v>33709.79</v>
      </c>
      <c r="M19" s="109">
        <v>17904.7</v>
      </c>
      <c r="N19" s="109">
        <v>9965.61</v>
      </c>
      <c r="O19" s="109">
        <v>1914.46</v>
      </c>
      <c r="P19" s="109">
        <v>1916.22</v>
      </c>
      <c r="Q19" s="109">
        <v>1917.99</v>
      </c>
      <c r="R19" s="109">
        <v>1919.76</v>
      </c>
      <c r="S19" s="109">
        <v>1921.54</v>
      </c>
      <c r="T19" s="109">
        <v>1923.33</v>
      </c>
      <c r="U19" s="109">
        <v>1925.13</v>
      </c>
      <c r="V19" s="109">
        <v>1926.94</v>
      </c>
      <c r="W19" s="109">
        <v>1928.75</v>
      </c>
      <c r="X19" s="109">
        <v>1930.58</v>
      </c>
      <c r="Y19" s="109">
        <v>1932.41</v>
      </c>
      <c r="Z19" s="109">
        <v>1934.25</v>
      </c>
      <c r="AA19" s="109">
        <v>1936.1</v>
      </c>
      <c r="AB19" s="109">
        <v>1937.96</v>
      </c>
      <c r="AC19" s="109">
        <v>1939.82</v>
      </c>
      <c r="AD19" s="109">
        <v>1941.7</v>
      </c>
      <c r="AE19" s="109">
        <v>1943.58</v>
      </c>
      <c r="AF19" s="109">
        <v>1945.48</v>
      </c>
      <c r="AG19" s="109">
        <v>1947.38</v>
      </c>
      <c r="AH19" s="109">
        <v>1949.29</v>
      </c>
      <c r="AI19" s="109"/>
      <c r="AJ19" s="109"/>
      <c r="AK19" s="109"/>
      <c r="AL19" s="109"/>
    </row>
    <row r="20" spans="1:38">
      <c r="A20" s="3" t="s">
        <v>177</v>
      </c>
      <c r="B20" t="s">
        <v>9</v>
      </c>
      <c r="C20" t="s">
        <v>73</v>
      </c>
      <c r="D20" s="109" t="s">
        <v>78</v>
      </c>
      <c r="E20" t="s">
        <v>167</v>
      </c>
      <c r="F20" s="109" t="s">
        <v>10</v>
      </c>
      <c r="G20">
        <v>0</v>
      </c>
      <c r="H20" s="109">
        <v>0</v>
      </c>
      <c r="I20" s="109">
        <v>0</v>
      </c>
      <c r="J20" s="109">
        <v>33654.76</v>
      </c>
      <c r="K20" s="109">
        <v>101998.13</v>
      </c>
      <c r="L20" s="109">
        <v>240444.79999999999</v>
      </c>
      <c r="M20" s="109">
        <v>311990.03999999998</v>
      </c>
      <c r="N20" s="109">
        <v>361417.53</v>
      </c>
      <c r="O20" s="109">
        <v>312480.24</v>
      </c>
      <c r="P20" s="109">
        <v>303012.73</v>
      </c>
      <c r="Q20" s="109">
        <v>321093.15000000002</v>
      </c>
      <c r="R20" s="109">
        <v>340623.9</v>
      </c>
      <c r="S20" s="109">
        <v>362217.45</v>
      </c>
      <c r="T20" s="109">
        <v>387090.26</v>
      </c>
      <c r="U20" s="109">
        <v>411802.99</v>
      </c>
      <c r="V20" s="109">
        <v>432788</v>
      </c>
      <c r="W20" s="109">
        <v>459509.44</v>
      </c>
      <c r="X20" s="109">
        <v>488497.8</v>
      </c>
      <c r="Y20" s="109">
        <v>514324.73</v>
      </c>
      <c r="Z20" s="109">
        <v>544275.9</v>
      </c>
      <c r="AA20" s="109">
        <v>593354.99</v>
      </c>
      <c r="AB20" s="109">
        <v>601324.38</v>
      </c>
      <c r="AC20" s="109">
        <v>625826.06000000006</v>
      </c>
      <c r="AD20" s="109">
        <v>655831.75</v>
      </c>
      <c r="AE20" s="109">
        <v>689556.2</v>
      </c>
      <c r="AF20" s="109">
        <v>731643.4</v>
      </c>
      <c r="AG20" s="109">
        <v>766578.17</v>
      </c>
      <c r="AH20" s="109">
        <v>804079.68</v>
      </c>
      <c r="AI20" s="109"/>
      <c r="AJ20" s="109"/>
      <c r="AK20" s="109"/>
      <c r="AL20" s="109"/>
    </row>
    <row r="21" spans="1:38">
      <c r="A21" s="3" t="s">
        <v>178</v>
      </c>
      <c r="B21" t="s">
        <v>9</v>
      </c>
      <c r="C21" t="s">
        <v>73</v>
      </c>
      <c r="D21" s="109" t="s">
        <v>78</v>
      </c>
      <c r="E21" t="s">
        <v>92</v>
      </c>
      <c r="F21" s="109" t="s">
        <v>10</v>
      </c>
      <c r="G21">
        <v>0</v>
      </c>
      <c r="H21" s="109">
        <v>0</v>
      </c>
      <c r="I21" s="109">
        <v>0</v>
      </c>
      <c r="J21" s="109">
        <v>36688</v>
      </c>
      <c r="K21" s="109">
        <v>52205.47</v>
      </c>
      <c r="L21" s="109">
        <v>83396.78</v>
      </c>
      <c r="M21" s="109">
        <v>75229.75</v>
      </c>
      <c r="N21" s="109">
        <v>71223.81</v>
      </c>
      <c r="O21" s="109">
        <v>63348.62</v>
      </c>
      <c r="P21" s="109">
        <v>63527.15</v>
      </c>
      <c r="Q21" s="109">
        <v>63706.51</v>
      </c>
      <c r="R21" s="109">
        <v>63886.71</v>
      </c>
      <c r="S21" s="109">
        <v>64067.74</v>
      </c>
      <c r="T21" s="109">
        <v>64249.62</v>
      </c>
      <c r="U21" s="109">
        <v>64432.35</v>
      </c>
      <c r="V21" s="109">
        <v>64615.93</v>
      </c>
      <c r="W21" s="109">
        <v>64800.36</v>
      </c>
      <c r="X21" s="109">
        <v>64985.66</v>
      </c>
      <c r="Y21" s="109">
        <v>65171.81</v>
      </c>
      <c r="Z21" s="109">
        <v>65358.84</v>
      </c>
      <c r="AA21" s="109">
        <v>65546.73</v>
      </c>
      <c r="AB21" s="109">
        <v>65735.509999999995</v>
      </c>
      <c r="AC21" s="109">
        <v>65925.16</v>
      </c>
      <c r="AD21" s="109">
        <v>66115.69</v>
      </c>
      <c r="AE21" s="109">
        <v>66307.12</v>
      </c>
      <c r="AF21" s="109">
        <v>66499.429999999993</v>
      </c>
      <c r="AG21" s="109">
        <v>66692.649999999994</v>
      </c>
      <c r="AH21" s="109">
        <v>66886.759999999995</v>
      </c>
      <c r="AI21" s="109"/>
      <c r="AJ21" s="109"/>
      <c r="AK21" s="109"/>
      <c r="AL21" s="109"/>
    </row>
    <row r="22" spans="1:38">
      <c r="A22" s="3" t="s">
        <v>179</v>
      </c>
      <c r="B22" t="s">
        <v>9</v>
      </c>
      <c r="C22" t="s">
        <v>73</v>
      </c>
      <c r="D22" t="s">
        <v>81</v>
      </c>
      <c r="E22" t="s">
        <v>153</v>
      </c>
      <c r="F22" s="109" t="s">
        <v>10</v>
      </c>
      <c r="G22">
        <v>0</v>
      </c>
      <c r="H22" s="153">
        <v>0</v>
      </c>
      <c r="I22" s="153">
        <v>0</v>
      </c>
      <c r="J22" s="153">
        <v>0</v>
      </c>
      <c r="K22" s="153">
        <v>0</v>
      </c>
      <c r="L22" s="153">
        <v>0</v>
      </c>
      <c r="M22" s="153">
        <v>0</v>
      </c>
      <c r="N22" s="153">
        <v>0</v>
      </c>
      <c r="O22" s="153">
        <v>0</v>
      </c>
      <c r="P22" s="153">
        <v>0</v>
      </c>
      <c r="Q22" s="153">
        <v>0</v>
      </c>
      <c r="R22" s="153">
        <v>0</v>
      </c>
      <c r="S22" s="153">
        <v>0</v>
      </c>
      <c r="T22" s="153">
        <v>0</v>
      </c>
      <c r="U22" s="153">
        <v>0</v>
      </c>
      <c r="V22" s="153">
        <v>0</v>
      </c>
      <c r="W22" s="153">
        <v>0</v>
      </c>
      <c r="X22" s="153">
        <v>0</v>
      </c>
      <c r="Y22" s="153">
        <v>0</v>
      </c>
      <c r="Z22" s="153">
        <v>0</v>
      </c>
      <c r="AA22" s="153">
        <v>0</v>
      </c>
      <c r="AB22" s="153">
        <v>0</v>
      </c>
      <c r="AC22" s="153">
        <v>0</v>
      </c>
      <c r="AD22" s="153">
        <v>0</v>
      </c>
      <c r="AE22" s="153">
        <v>0</v>
      </c>
      <c r="AF22" s="153">
        <v>0</v>
      </c>
      <c r="AG22" s="153">
        <v>0</v>
      </c>
      <c r="AH22" s="153">
        <v>0</v>
      </c>
      <c r="AI22" s="153"/>
      <c r="AJ22" s="153"/>
      <c r="AK22" s="153"/>
      <c r="AL22" s="153"/>
    </row>
    <row r="23" spans="1:38">
      <c r="A23" s="3" t="s">
        <v>180</v>
      </c>
      <c r="B23" t="s">
        <v>9</v>
      </c>
      <c r="C23" t="s">
        <v>73</v>
      </c>
      <c r="D23" t="s">
        <v>81</v>
      </c>
      <c r="E23" t="s">
        <v>155</v>
      </c>
      <c r="F23" s="109" t="s">
        <v>10</v>
      </c>
      <c r="G23">
        <v>0</v>
      </c>
      <c r="H23" s="153">
        <v>0</v>
      </c>
      <c r="I23" s="153">
        <v>0</v>
      </c>
      <c r="J23" s="153">
        <v>0</v>
      </c>
      <c r="K23" s="153">
        <v>0</v>
      </c>
      <c r="L23" s="153">
        <v>0</v>
      </c>
      <c r="M23" s="153">
        <v>0</v>
      </c>
      <c r="N23" s="153">
        <v>0</v>
      </c>
      <c r="O23" s="153">
        <v>0</v>
      </c>
      <c r="P23" s="153">
        <v>0</v>
      </c>
      <c r="Q23" s="153">
        <v>0</v>
      </c>
      <c r="R23" s="153">
        <v>0</v>
      </c>
      <c r="S23" s="153">
        <v>0</v>
      </c>
      <c r="T23" s="153">
        <v>0</v>
      </c>
      <c r="U23" s="153">
        <v>0</v>
      </c>
      <c r="V23" s="153">
        <v>0</v>
      </c>
      <c r="W23" s="153">
        <v>0</v>
      </c>
      <c r="X23" s="153">
        <v>0</v>
      </c>
      <c r="Y23" s="153">
        <v>0</v>
      </c>
      <c r="Z23" s="153">
        <v>0</v>
      </c>
      <c r="AA23" s="153">
        <v>0</v>
      </c>
      <c r="AB23" s="153">
        <v>0</v>
      </c>
      <c r="AC23" s="153">
        <v>0</v>
      </c>
      <c r="AD23" s="153">
        <v>0</v>
      </c>
      <c r="AE23" s="153">
        <v>0</v>
      </c>
      <c r="AF23" s="153">
        <v>0</v>
      </c>
      <c r="AG23" s="153">
        <v>0</v>
      </c>
      <c r="AH23" s="153">
        <v>0</v>
      </c>
      <c r="AI23" s="153"/>
      <c r="AJ23" s="153"/>
      <c r="AK23" s="153"/>
      <c r="AL23" s="153"/>
    </row>
    <row r="24" spans="1:38">
      <c r="A24" s="3" t="s">
        <v>181</v>
      </c>
      <c r="B24" t="s">
        <v>9</v>
      </c>
      <c r="C24" t="s">
        <v>73</v>
      </c>
      <c r="D24" t="s">
        <v>81</v>
      </c>
      <c r="E24" t="s">
        <v>157</v>
      </c>
      <c r="F24" s="109" t="s">
        <v>10</v>
      </c>
      <c r="G24">
        <v>0</v>
      </c>
      <c r="H24" s="153">
        <v>0</v>
      </c>
      <c r="I24" s="153">
        <v>0</v>
      </c>
      <c r="J24" s="153">
        <v>0</v>
      </c>
      <c r="K24" s="153">
        <v>0</v>
      </c>
      <c r="L24" s="153">
        <v>0</v>
      </c>
      <c r="M24" s="153">
        <v>0</v>
      </c>
      <c r="N24" s="153">
        <v>0</v>
      </c>
      <c r="O24" s="153">
        <v>0</v>
      </c>
      <c r="P24" s="153">
        <v>0</v>
      </c>
      <c r="Q24" s="153">
        <v>0</v>
      </c>
      <c r="R24" s="153">
        <v>0</v>
      </c>
      <c r="S24" s="153">
        <v>0</v>
      </c>
      <c r="T24" s="153">
        <v>0</v>
      </c>
      <c r="U24" s="153">
        <v>0</v>
      </c>
      <c r="V24" s="153">
        <v>0</v>
      </c>
      <c r="W24" s="153">
        <v>0</v>
      </c>
      <c r="X24" s="153">
        <v>0</v>
      </c>
      <c r="Y24" s="153">
        <v>0</v>
      </c>
      <c r="Z24" s="153">
        <v>0</v>
      </c>
      <c r="AA24" s="153">
        <v>0</v>
      </c>
      <c r="AB24" s="153">
        <v>0</v>
      </c>
      <c r="AC24" s="153">
        <v>0</v>
      </c>
      <c r="AD24" s="153">
        <v>0</v>
      </c>
      <c r="AE24" s="153">
        <v>0</v>
      </c>
      <c r="AF24" s="153">
        <v>0</v>
      </c>
      <c r="AG24" s="153">
        <v>0</v>
      </c>
      <c r="AH24" s="153">
        <v>0</v>
      </c>
      <c r="AI24" s="153"/>
      <c r="AJ24" s="153"/>
      <c r="AK24" s="153"/>
      <c r="AL24" s="153"/>
    </row>
    <row r="25" spans="1:38">
      <c r="A25" s="3" t="s">
        <v>182</v>
      </c>
      <c r="B25" t="s">
        <v>9</v>
      </c>
      <c r="C25" t="s">
        <v>73</v>
      </c>
      <c r="D25" t="s">
        <v>81</v>
      </c>
      <c r="E25" t="s">
        <v>159</v>
      </c>
      <c r="F25" s="109" t="s">
        <v>10</v>
      </c>
      <c r="G25">
        <v>0</v>
      </c>
      <c r="H25" s="153">
        <v>0</v>
      </c>
      <c r="I25" s="153">
        <v>0</v>
      </c>
      <c r="J25" s="153">
        <v>0</v>
      </c>
      <c r="K25" s="153">
        <v>0</v>
      </c>
      <c r="L25" s="153">
        <v>0</v>
      </c>
      <c r="M25" s="153">
        <v>0</v>
      </c>
      <c r="N25" s="153">
        <v>0</v>
      </c>
      <c r="O25" s="153">
        <v>0</v>
      </c>
      <c r="P25" s="153">
        <v>0</v>
      </c>
      <c r="Q25" s="153">
        <v>0</v>
      </c>
      <c r="R25" s="153">
        <v>0</v>
      </c>
      <c r="S25" s="153">
        <v>0</v>
      </c>
      <c r="T25" s="153">
        <v>0</v>
      </c>
      <c r="U25" s="153">
        <v>0</v>
      </c>
      <c r="V25" s="153">
        <v>0</v>
      </c>
      <c r="W25" s="153">
        <v>0</v>
      </c>
      <c r="X25" s="153">
        <v>0</v>
      </c>
      <c r="Y25" s="153">
        <v>0</v>
      </c>
      <c r="Z25" s="153">
        <v>0</v>
      </c>
      <c r="AA25" s="153">
        <v>0</v>
      </c>
      <c r="AB25" s="153">
        <v>0</v>
      </c>
      <c r="AC25" s="153">
        <v>0</v>
      </c>
      <c r="AD25" s="153">
        <v>0</v>
      </c>
      <c r="AE25" s="153">
        <v>0</v>
      </c>
      <c r="AF25" s="153">
        <v>0</v>
      </c>
      <c r="AG25" s="153">
        <v>0</v>
      </c>
      <c r="AH25" s="153">
        <v>0</v>
      </c>
      <c r="AI25" s="153"/>
      <c r="AJ25" s="153"/>
      <c r="AK25" s="153"/>
      <c r="AL25" s="153"/>
    </row>
    <row r="26" spans="1:38">
      <c r="A26" s="3" t="s">
        <v>183</v>
      </c>
      <c r="B26" t="s">
        <v>9</v>
      </c>
      <c r="C26" t="s">
        <v>73</v>
      </c>
      <c r="D26" t="s">
        <v>81</v>
      </c>
      <c r="E26" t="s">
        <v>16</v>
      </c>
      <c r="F26" s="109" t="s">
        <v>10</v>
      </c>
      <c r="G26">
        <v>0</v>
      </c>
      <c r="H26" s="153">
        <v>0</v>
      </c>
      <c r="I26" s="153">
        <v>0</v>
      </c>
      <c r="J26" s="153">
        <v>0</v>
      </c>
      <c r="K26" s="153">
        <v>0</v>
      </c>
      <c r="L26" s="153">
        <v>0</v>
      </c>
      <c r="M26" s="153">
        <v>0</v>
      </c>
      <c r="N26" s="153">
        <v>0</v>
      </c>
      <c r="O26" s="153">
        <v>0</v>
      </c>
      <c r="P26" s="153">
        <v>0</v>
      </c>
      <c r="Q26" s="153">
        <v>0</v>
      </c>
      <c r="R26" s="153">
        <v>0</v>
      </c>
      <c r="S26" s="153">
        <v>0</v>
      </c>
      <c r="T26" s="153">
        <v>0</v>
      </c>
      <c r="U26" s="153">
        <v>0</v>
      </c>
      <c r="V26" s="153">
        <v>0</v>
      </c>
      <c r="W26" s="153">
        <v>0</v>
      </c>
      <c r="X26" s="153">
        <v>0</v>
      </c>
      <c r="Y26" s="153">
        <v>0</v>
      </c>
      <c r="Z26" s="153">
        <v>0</v>
      </c>
      <c r="AA26" s="153">
        <v>0</v>
      </c>
      <c r="AB26" s="153">
        <v>0</v>
      </c>
      <c r="AC26" s="153">
        <v>0</v>
      </c>
      <c r="AD26" s="153">
        <v>0</v>
      </c>
      <c r="AE26" s="153">
        <v>0</v>
      </c>
      <c r="AF26" s="153">
        <v>0</v>
      </c>
      <c r="AG26" s="153">
        <v>0</v>
      </c>
      <c r="AH26" s="153">
        <v>0</v>
      </c>
      <c r="AI26" s="153"/>
      <c r="AJ26" s="153"/>
      <c r="AK26" s="153"/>
      <c r="AL26" s="153"/>
    </row>
    <row r="27" spans="1:38">
      <c r="A27" s="3" t="s">
        <v>184</v>
      </c>
      <c r="B27" t="s">
        <v>9</v>
      </c>
      <c r="C27" t="s">
        <v>73</v>
      </c>
      <c r="D27" t="s">
        <v>81</v>
      </c>
      <c r="E27" t="s">
        <v>99</v>
      </c>
      <c r="F27" s="109" t="s">
        <v>10</v>
      </c>
      <c r="G27">
        <v>0</v>
      </c>
      <c r="H27" s="153">
        <v>0</v>
      </c>
      <c r="I27" s="153">
        <v>0</v>
      </c>
      <c r="J27" s="153">
        <v>0</v>
      </c>
      <c r="K27" s="153">
        <v>0</v>
      </c>
      <c r="L27" s="153">
        <v>0</v>
      </c>
      <c r="M27" s="153">
        <v>0</v>
      </c>
      <c r="N27" s="153">
        <v>0</v>
      </c>
      <c r="O27" s="153">
        <v>0</v>
      </c>
      <c r="P27" s="153">
        <v>0</v>
      </c>
      <c r="Q27" s="153">
        <v>0</v>
      </c>
      <c r="R27" s="153">
        <v>0</v>
      </c>
      <c r="S27" s="153">
        <v>0</v>
      </c>
      <c r="T27" s="153">
        <v>0</v>
      </c>
      <c r="U27" s="153">
        <v>0</v>
      </c>
      <c r="V27" s="153">
        <v>0</v>
      </c>
      <c r="W27" s="153">
        <v>0</v>
      </c>
      <c r="X27" s="153">
        <v>0</v>
      </c>
      <c r="Y27" s="153">
        <v>0</v>
      </c>
      <c r="Z27" s="153">
        <v>0</v>
      </c>
      <c r="AA27" s="153">
        <v>0</v>
      </c>
      <c r="AB27" s="153">
        <v>0</v>
      </c>
      <c r="AC27" s="153">
        <v>0</v>
      </c>
      <c r="AD27" s="153">
        <v>0</v>
      </c>
      <c r="AE27" s="153">
        <v>0</v>
      </c>
      <c r="AF27" s="153">
        <v>0</v>
      </c>
      <c r="AG27" s="153">
        <v>0</v>
      </c>
      <c r="AH27" s="153">
        <v>0</v>
      </c>
      <c r="AI27" s="153"/>
      <c r="AJ27" s="153"/>
      <c r="AK27" s="153"/>
      <c r="AL27" s="153"/>
    </row>
    <row r="28" spans="1:38">
      <c r="A28" s="3" t="s">
        <v>185</v>
      </c>
      <c r="B28" t="s">
        <v>9</v>
      </c>
      <c r="C28" t="s">
        <v>73</v>
      </c>
      <c r="D28" t="s">
        <v>81</v>
      </c>
      <c r="E28" t="s">
        <v>163</v>
      </c>
      <c r="F28" s="109" t="s">
        <v>10</v>
      </c>
      <c r="G28">
        <v>0</v>
      </c>
      <c r="H28" s="109">
        <v>0</v>
      </c>
      <c r="I28" s="109">
        <v>0</v>
      </c>
      <c r="J28" s="109">
        <v>0</v>
      </c>
      <c r="K28" s="109">
        <v>0</v>
      </c>
      <c r="L28" s="109">
        <v>0</v>
      </c>
      <c r="M28" s="109">
        <v>0</v>
      </c>
      <c r="N28" s="109">
        <v>0</v>
      </c>
      <c r="O28" s="109">
        <v>0</v>
      </c>
      <c r="P28" s="109">
        <v>0</v>
      </c>
      <c r="Q28" s="109">
        <v>0</v>
      </c>
      <c r="R28" s="109">
        <v>0</v>
      </c>
      <c r="S28" s="109">
        <v>0</v>
      </c>
      <c r="T28" s="109">
        <v>0</v>
      </c>
      <c r="U28" s="109">
        <v>0</v>
      </c>
      <c r="V28" s="109">
        <v>0</v>
      </c>
      <c r="W28" s="109">
        <v>0</v>
      </c>
      <c r="X28" s="109">
        <v>0</v>
      </c>
      <c r="Y28" s="109">
        <v>0</v>
      </c>
      <c r="Z28" s="109">
        <v>0</v>
      </c>
      <c r="AA28" s="109">
        <v>0</v>
      </c>
      <c r="AB28" s="109">
        <v>0</v>
      </c>
      <c r="AC28" s="109">
        <v>0</v>
      </c>
      <c r="AD28" s="109">
        <v>0</v>
      </c>
      <c r="AE28" s="109">
        <v>0</v>
      </c>
      <c r="AF28" s="109">
        <v>0</v>
      </c>
      <c r="AG28" s="109">
        <v>0</v>
      </c>
      <c r="AH28" s="109">
        <v>0</v>
      </c>
      <c r="AI28" s="109"/>
      <c r="AJ28" s="109"/>
      <c r="AK28" s="109"/>
      <c r="AL28" s="109"/>
    </row>
    <row r="29" spans="1:38">
      <c r="A29" s="3" t="s">
        <v>186</v>
      </c>
      <c r="B29" t="s">
        <v>9</v>
      </c>
      <c r="C29" t="s">
        <v>73</v>
      </c>
      <c r="D29" t="s">
        <v>81</v>
      </c>
      <c r="E29" t="s">
        <v>165</v>
      </c>
      <c r="F29" s="109" t="s">
        <v>10</v>
      </c>
      <c r="G2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09">
        <v>0</v>
      </c>
      <c r="AD29" s="109">
        <v>0</v>
      </c>
      <c r="AE29" s="109">
        <v>0</v>
      </c>
      <c r="AF29" s="109">
        <v>0</v>
      </c>
      <c r="AG29" s="109">
        <v>0</v>
      </c>
      <c r="AH29" s="109">
        <v>0</v>
      </c>
      <c r="AI29" s="109"/>
      <c r="AJ29" s="109"/>
      <c r="AK29" s="109"/>
      <c r="AL29" s="109"/>
    </row>
    <row r="30" spans="1:38">
      <c r="A30" s="3" t="s">
        <v>187</v>
      </c>
      <c r="B30" t="s">
        <v>9</v>
      </c>
      <c r="C30" t="s">
        <v>73</v>
      </c>
      <c r="D30" t="s">
        <v>81</v>
      </c>
      <c r="E30" t="s">
        <v>167</v>
      </c>
      <c r="F30" s="109" t="s">
        <v>10</v>
      </c>
      <c r="G30">
        <v>0</v>
      </c>
      <c r="H30" s="109">
        <v>0</v>
      </c>
      <c r="I30" s="109">
        <v>0</v>
      </c>
      <c r="J30" s="109">
        <v>0</v>
      </c>
      <c r="K30" s="109">
        <v>0</v>
      </c>
      <c r="L30" s="109">
        <v>0</v>
      </c>
      <c r="M30" s="109">
        <v>0</v>
      </c>
      <c r="N30" s="109">
        <v>0</v>
      </c>
      <c r="O30" s="109">
        <v>0</v>
      </c>
      <c r="P30" s="109">
        <v>0</v>
      </c>
      <c r="Q30" s="109">
        <v>0</v>
      </c>
      <c r="R30" s="109">
        <v>0</v>
      </c>
      <c r="S30" s="109">
        <v>0</v>
      </c>
      <c r="T30" s="109">
        <v>0</v>
      </c>
      <c r="U30" s="109">
        <v>0</v>
      </c>
      <c r="V30" s="109">
        <v>0</v>
      </c>
      <c r="W30" s="109">
        <v>0</v>
      </c>
      <c r="X30" s="109">
        <v>0</v>
      </c>
      <c r="Y30" s="109">
        <v>0</v>
      </c>
      <c r="Z30" s="109">
        <v>0</v>
      </c>
      <c r="AA30" s="109">
        <v>0</v>
      </c>
      <c r="AB30" s="109">
        <v>0</v>
      </c>
      <c r="AC30" s="109">
        <v>0</v>
      </c>
      <c r="AD30" s="109">
        <v>0</v>
      </c>
      <c r="AE30" s="109">
        <v>0</v>
      </c>
      <c r="AF30" s="109">
        <v>0</v>
      </c>
      <c r="AG30" s="109">
        <v>0</v>
      </c>
      <c r="AH30" s="109">
        <v>0</v>
      </c>
      <c r="AI30" s="109"/>
      <c r="AJ30" s="109"/>
      <c r="AK30" s="109"/>
      <c r="AL30" s="109"/>
    </row>
    <row r="31" spans="1:38">
      <c r="A31" s="3" t="s">
        <v>188</v>
      </c>
      <c r="B31" t="s">
        <v>9</v>
      </c>
      <c r="C31" t="s">
        <v>73</v>
      </c>
      <c r="D31" t="s">
        <v>81</v>
      </c>
      <c r="E31" t="s">
        <v>92</v>
      </c>
      <c r="F31" s="109" t="s">
        <v>10</v>
      </c>
      <c r="G31">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09">
        <v>0</v>
      </c>
      <c r="AD31" s="109">
        <v>0</v>
      </c>
      <c r="AE31" s="109">
        <v>0</v>
      </c>
      <c r="AF31" s="109">
        <v>0</v>
      </c>
      <c r="AG31" s="109">
        <v>0</v>
      </c>
      <c r="AH31" s="109">
        <v>0</v>
      </c>
      <c r="AI31" s="109"/>
      <c r="AJ31" s="109"/>
      <c r="AK31" s="109"/>
      <c r="AL31" s="109"/>
    </row>
    <row r="32" spans="1:38">
      <c r="A32" s="3" t="s">
        <v>189</v>
      </c>
      <c r="B32" t="s">
        <v>9</v>
      </c>
      <c r="C32" s="109" t="s">
        <v>74</v>
      </c>
      <c r="D32" t="s">
        <v>81</v>
      </c>
      <c r="E32" t="s">
        <v>153</v>
      </c>
      <c r="F32" s="109" t="s">
        <v>10</v>
      </c>
      <c r="G32">
        <v>0</v>
      </c>
      <c r="H32" s="153">
        <v>0</v>
      </c>
      <c r="I32" s="153">
        <v>0</v>
      </c>
      <c r="J32" s="153">
        <v>5.7816867083275172</v>
      </c>
      <c r="K32" s="153">
        <v>9.2506495025216733</v>
      </c>
      <c r="L32" s="153">
        <v>11.563311958106206</v>
      </c>
      <c r="M32" s="153">
        <v>11.563105523855786</v>
      </c>
      <c r="N32" s="153">
        <v>11.562899093290735</v>
      </c>
      <c r="O32" s="153">
        <v>11.562692666410989</v>
      </c>
      <c r="P32" s="153">
        <v>11.562486243216485</v>
      </c>
      <c r="Q32" s="153">
        <v>11.562279823707151</v>
      </c>
      <c r="R32" s="153">
        <v>11.562073407882929</v>
      </c>
      <c r="S32" s="153">
        <v>11.561866995743749</v>
      </c>
      <c r="T32" s="153">
        <v>11.561660587289547</v>
      </c>
      <c r="U32" s="153">
        <v>11.561454182520253</v>
      </c>
      <c r="V32" s="153">
        <v>11.561247781435807</v>
      </c>
      <c r="W32" s="153">
        <v>11.561041384036137</v>
      </c>
      <c r="X32" s="153">
        <v>11.560834990321181</v>
      </c>
      <c r="Y32" s="153">
        <v>11.560628600290874</v>
      </c>
      <c r="Z32" s="153">
        <v>11.56042221394515</v>
      </c>
      <c r="AA32" s="153">
        <v>11.560215831283941</v>
      </c>
      <c r="AB32" s="153">
        <v>11.560009452307183</v>
      </c>
      <c r="AC32" s="153">
        <v>11.559803077014809</v>
      </c>
      <c r="AD32" s="153">
        <v>11.559596705406754</v>
      </c>
      <c r="AE32" s="153">
        <v>11.559390337482951</v>
      </c>
      <c r="AF32" s="153">
        <v>11.559183973243337</v>
      </c>
      <c r="AG32" s="153">
        <v>11.558977612687846</v>
      </c>
      <c r="AH32" s="153">
        <v>11.558771255816406</v>
      </c>
      <c r="AI32" s="153"/>
      <c r="AJ32" s="153"/>
      <c r="AK32" s="153"/>
      <c r="AL32" s="153"/>
    </row>
    <row r="33" spans="1:38">
      <c r="A33" s="3" t="s">
        <v>190</v>
      </c>
      <c r="B33" t="s">
        <v>9</v>
      </c>
      <c r="C33" s="109" t="s">
        <v>74</v>
      </c>
      <c r="D33" t="s">
        <v>81</v>
      </c>
      <c r="E33" t="s">
        <v>155</v>
      </c>
      <c r="F33" s="109" t="s">
        <v>10</v>
      </c>
      <c r="G33">
        <v>0</v>
      </c>
      <c r="H33" s="153">
        <v>0</v>
      </c>
      <c r="I33" s="153">
        <v>0</v>
      </c>
      <c r="J33" s="153">
        <v>5.7816867083275172</v>
      </c>
      <c r="K33" s="153">
        <v>3.4689627941941561</v>
      </c>
      <c r="L33" s="153">
        <v>2.3126624555845332</v>
      </c>
      <c r="M33" s="153">
        <v>0</v>
      </c>
      <c r="N33" s="153">
        <v>0</v>
      </c>
      <c r="O33" s="153">
        <v>0</v>
      </c>
      <c r="P33" s="153">
        <v>0</v>
      </c>
      <c r="Q33" s="153">
        <v>0</v>
      </c>
      <c r="R33" s="153">
        <v>0</v>
      </c>
      <c r="S33" s="153">
        <v>0</v>
      </c>
      <c r="T33" s="153">
        <v>0</v>
      </c>
      <c r="U33" s="153">
        <v>0</v>
      </c>
      <c r="V33" s="153">
        <v>0</v>
      </c>
      <c r="W33" s="153">
        <v>0</v>
      </c>
      <c r="X33" s="153">
        <v>0</v>
      </c>
      <c r="Y33" s="153">
        <v>0</v>
      </c>
      <c r="Z33" s="153">
        <v>0</v>
      </c>
      <c r="AA33" s="153">
        <v>0</v>
      </c>
      <c r="AB33" s="153">
        <v>0</v>
      </c>
      <c r="AC33" s="153">
        <v>0</v>
      </c>
      <c r="AD33" s="153">
        <v>0</v>
      </c>
      <c r="AE33" s="153">
        <v>0</v>
      </c>
      <c r="AF33" s="153">
        <v>0</v>
      </c>
      <c r="AG33" s="153">
        <v>0</v>
      </c>
      <c r="AH33" s="153">
        <v>0</v>
      </c>
      <c r="AI33" s="153"/>
      <c r="AJ33" s="153"/>
      <c r="AK33" s="153"/>
      <c r="AL33" s="153"/>
    </row>
    <row r="34" spans="1:38">
      <c r="A34" s="3" t="s">
        <v>191</v>
      </c>
      <c r="B34" t="s">
        <v>9</v>
      </c>
      <c r="C34" s="109" t="s">
        <v>74</v>
      </c>
      <c r="D34" t="s">
        <v>81</v>
      </c>
      <c r="E34" t="s">
        <v>157</v>
      </c>
      <c r="F34" s="109" t="s">
        <v>10</v>
      </c>
      <c r="G34">
        <v>0</v>
      </c>
      <c r="H34" s="153">
        <v>0</v>
      </c>
      <c r="I34" s="153">
        <v>0</v>
      </c>
      <c r="J34" s="153">
        <v>0</v>
      </c>
      <c r="K34" s="153">
        <v>0</v>
      </c>
      <c r="L34" s="153">
        <v>0</v>
      </c>
      <c r="M34" s="153">
        <v>0</v>
      </c>
      <c r="N34" s="153">
        <v>0</v>
      </c>
      <c r="O34" s="153">
        <v>0</v>
      </c>
      <c r="P34" s="153">
        <v>0</v>
      </c>
      <c r="Q34" s="153">
        <v>0</v>
      </c>
      <c r="R34" s="153">
        <v>0</v>
      </c>
      <c r="S34" s="153">
        <v>0</v>
      </c>
      <c r="T34" s="153">
        <v>0</v>
      </c>
      <c r="U34" s="153">
        <v>0</v>
      </c>
      <c r="V34" s="153">
        <v>0</v>
      </c>
      <c r="W34" s="153">
        <v>0</v>
      </c>
      <c r="X34" s="153">
        <v>0</v>
      </c>
      <c r="Y34" s="153">
        <v>0</v>
      </c>
      <c r="Z34" s="153">
        <v>0</v>
      </c>
      <c r="AA34" s="153">
        <v>0</v>
      </c>
      <c r="AB34" s="153">
        <v>0</v>
      </c>
      <c r="AC34" s="153">
        <v>0</v>
      </c>
      <c r="AD34" s="153">
        <v>0</v>
      </c>
      <c r="AE34" s="153">
        <v>0</v>
      </c>
      <c r="AF34" s="153">
        <v>0</v>
      </c>
      <c r="AG34" s="153">
        <v>0</v>
      </c>
      <c r="AH34" s="153">
        <v>0</v>
      </c>
      <c r="AI34" s="153"/>
      <c r="AJ34" s="153"/>
      <c r="AK34" s="153"/>
      <c r="AL34" s="153"/>
    </row>
    <row r="35" spans="1:38">
      <c r="A35" s="3" t="s">
        <v>192</v>
      </c>
      <c r="B35" t="s">
        <v>9</v>
      </c>
      <c r="C35" s="109" t="s">
        <v>74</v>
      </c>
      <c r="D35" t="s">
        <v>81</v>
      </c>
      <c r="E35" t="s">
        <v>159</v>
      </c>
      <c r="F35" s="109" t="s">
        <v>10</v>
      </c>
      <c r="G35">
        <v>0</v>
      </c>
      <c r="H35" s="153">
        <v>0</v>
      </c>
      <c r="I35" s="153">
        <v>0</v>
      </c>
      <c r="J35" s="153">
        <v>0</v>
      </c>
      <c r="K35" s="153">
        <v>0</v>
      </c>
      <c r="L35" s="153">
        <v>0</v>
      </c>
      <c r="M35" s="153">
        <v>0</v>
      </c>
      <c r="N35" s="153">
        <v>0</v>
      </c>
      <c r="O35" s="153">
        <v>0</v>
      </c>
      <c r="P35" s="153">
        <v>0</v>
      </c>
      <c r="Q35" s="153">
        <v>0</v>
      </c>
      <c r="R35" s="153">
        <v>0</v>
      </c>
      <c r="S35" s="153">
        <v>0</v>
      </c>
      <c r="T35" s="153">
        <v>0</v>
      </c>
      <c r="U35" s="153">
        <v>0</v>
      </c>
      <c r="V35" s="153">
        <v>0</v>
      </c>
      <c r="W35" s="153">
        <v>0</v>
      </c>
      <c r="X35" s="153">
        <v>0</v>
      </c>
      <c r="Y35" s="153">
        <v>0</v>
      </c>
      <c r="Z35" s="153">
        <v>0</v>
      </c>
      <c r="AA35" s="153">
        <v>0</v>
      </c>
      <c r="AB35" s="153">
        <v>0</v>
      </c>
      <c r="AC35" s="153">
        <v>0</v>
      </c>
      <c r="AD35" s="153">
        <v>0</v>
      </c>
      <c r="AE35" s="153">
        <v>0</v>
      </c>
      <c r="AF35" s="153">
        <v>0</v>
      </c>
      <c r="AG35" s="153">
        <v>0</v>
      </c>
      <c r="AH35" s="153">
        <v>0</v>
      </c>
      <c r="AI35" s="153"/>
      <c r="AJ35" s="153"/>
      <c r="AK35" s="153"/>
      <c r="AL35" s="153"/>
    </row>
    <row r="36" spans="1:38">
      <c r="A36" s="3" t="s">
        <v>193</v>
      </c>
      <c r="B36" t="s">
        <v>9</v>
      </c>
      <c r="C36" s="109" t="s">
        <v>74</v>
      </c>
      <c r="D36" t="s">
        <v>81</v>
      </c>
      <c r="E36" t="s">
        <v>16</v>
      </c>
      <c r="F36" s="109" t="s">
        <v>10</v>
      </c>
      <c r="G36">
        <v>0</v>
      </c>
      <c r="H36" s="153">
        <v>0</v>
      </c>
      <c r="I36" s="153">
        <v>0</v>
      </c>
      <c r="J36" s="153">
        <v>5.626538926142338</v>
      </c>
      <c r="K36" s="153">
        <v>9.1333029361704465</v>
      </c>
      <c r="L36" s="153">
        <v>11.634845697778692</v>
      </c>
      <c r="M36" s="153">
        <v>11.850319072116349</v>
      </c>
      <c r="N36" s="153">
        <v>12.069782939861003</v>
      </c>
      <c r="O36" s="153">
        <v>12.293311203589621</v>
      </c>
      <c r="P36" s="153">
        <v>12.520979134529702</v>
      </c>
      <c r="Q36" s="153">
        <v>12.752863397906184</v>
      </c>
      <c r="R36" s="153">
        <v>12.989042078757846</v>
      </c>
      <c r="S36" s="153">
        <v>13.22959470823174</v>
      </c>
      <c r="T36" s="153">
        <v>13.474602290364656</v>
      </c>
      <c r="U36" s="153">
        <v>13.724147329360489</v>
      </c>
      <c r="V36" s="153">
        <v>13.978313857372893</v>
      </c>
      <c r="W36" s="153">
        <v>14.237187462802311</v>
      </c>
      <c r="X36" s="153">
        <v>14.500855319117193</v>
      </c>
      <c r="Y36" s="153">
        <v>14.769406214208894</v>
      </c>
      <c r="Z36" s="153">
        <v>15.042930580290237</v>
      </c>
      <c r="AA36" s="153">
        <v>15.32152052434777</v>
      </c>
      <c r="AB36" s="153">
        <v>15.605269859158041</v>
      </c>
      <c r="AC36" s="153">
        <v>15.894274134878209</v>
      </c>
      <c r="AD36" s="153">
        <v>16.18863067122177</v>
      </c>
      <c r="AE36" s="153">
        <v>16.48843859023011</v>
      </c>
      <c r="AF36" s="153">
        <v>16.793798849651033</v>
      </c>
      <c r="AG36" s="153">
        <v>17.104814276935382</v>
      </c>
      <c r="AH36" s="153">
        <v>17.421589603863332</v>
      </c>
      <c r="AI36" s="153"/>
      <c r="AJ36" s="153"/>
      <c r="AK36" s="153"/>
      <c r="AL36" s="153"/>
    </row>
    <row r="37" spans="1:38">
      <c r="A37" s="3" t="s">
        <v>194</v>
      </c>
      <c r="B37" t="s">
        <v>9</v>
      </c>
      <c r="C37" s="109" t="s">
        <v>74</v>
      </c>
      <c r="D37" t="s">
        <v>81</v>
      </c>
      <c r="E37" t="s">
        <v>99</v>
      </c>
      <c r="F37" s="109" t="s">
        <v>10</v>
      </c>
      <c r="G37">
        <v>0</v>
      </c>
      <c r="H37" s="153">
        <v>0</v>
      </c>
      <c r="I37" s="153">
        <v>0</v>
      </c>
      <c r="J37" s="153">
        <v>5.6639208034450759</v>
      </c>
      <c r="K37" s="153">
        <v>9.1939832254584726</v>
      </c>
      <c r="L37" s="153">
        <v>11.712145860457714</v>
      </c>
      <c r="M37" s="153">
        <v>11.92905080744549</v>
      </c>
      <c r="N37" s="153">
        <v>12.149972760077516</v>
      </c>
      <c r="O37" s="153">
        <v>12.374986111928349</v>
      </c>
      <c r="P37" s="153">
        <v>12.60416663431619</v>
      </c>
      <c r="Q37" s="153">
        <v>12.837591501818185</v>
      </c>
      <c r="R37" s="153">
        <v>13.075339318258353</v>
      </c>
      <c r="S37" s="153">
        <v>13.317490143176707</v>
      </c>
      <c r="T37" s="153">
        <v>13.564125518788662</v>
      </c>
      <c r="U37" s="153">
        <v>13.815328497443618</v>
      </c>
      <c r="V37" s="153">
        <v>14.071183669592202</v>
      </c>
      <c r="W37" s="153">
        <v>14.331777192271302</v>
      </c>
      <c r="X37" s="153">
        <v>14.597196818116764</v>
      </c>
      <c r="Y37" s="153">
        <v>14.867531924913322</v>
      </c>
      <c r="Z37" s="153">
        <v>15.142873545691804</v>
      </c>
      <c r="AA37" s="153">
        <v>15.423314399383703</v>
      </c>
      <c r="AB37" s="153">
        <v>15.708948922043529</v>
      </c>
      <c r="AC37" s="153">
        <v>15.999873298649295</v>
      </c>
      <c r="AD37" s="153">
        <v>16.296185495492018</v>
      </c>
      <c r="AE37" s="153">
        <v>16.597985293164999</v>
      </c>
      <c r="AF37" s="153">
        <v>16.905374320164118</v>
      </c>
      <c r="AG37" s="153">
        <v>17.218456087110312</v>
      </c>
      <c r="AH37" s="153">
        <v>17.537336021605931</v>
      </c>
      <c r="AI37" s="153"/>
      <c r="AJ37" s="153"/>
      <c r="AK37" s="153"/>
      <c r="AL37" s="153"/>
    </row>
    <row r="38" spans="1:38">
      <c r="A38" s="3" t="s">
        <v>195</v>
      </c>
      <c r="B38" t="s">
        <v>9</v>
      </c>
      <c r="C38" s="109" t="s">
        <v>74</v>
      </c>
      <c r="D38" t="s">
        <v>81</v>
      </c>
      <c r="E38" t="s">
        <v>163</v>
      </c>
      <c r="F38" s="109" t="s">
        <v>10</v>
      </c>
      <c r="G38">
        <v>0</v>
      </c>
      <c r="H38" s="109">
        <v>0</v>
      </c>
      <c r="I38" s="109">
        <v>0</v>
      </c>
      <c r="J38" s="109">
        <v>91784.65</v>
      </c>
      <c r="K38" s="109">
        <v>92094.28</v>
      </c>
      <c r="L38" s="109">
        <v>92308.08</v>
      </c>
      <c r="M38" s="109">
        <v>92317.759999999995</v>
      </c>
      <c r="N38" s="109">
        <v>92327.63</v>
      </c>
      <c r="O38" s="109">
        <v>92337.68</v>
      </c>
      <c r="P38" s="109">
        <v>92347.92</v>
      </c>
      <c r="Q38" s="109">
        <v>92358.34</v>
      </c>
      <c r="R38" s="109">
        <v>92368.960000000006</v>
      </c>
      <c r="S38" s="109">
        <v>92379.78</v>
      </c>
      <c r="T38" s="109">
        <v>92390.79</v>
      </c>
      <c r="U38" s="109">
        <v>92402.01</v>
      </c>
      <c r="V38" s="109">
        <v>92413.440000000002</v>
      </c>
      <c r="W38" s="109">
        <v>92425.08</v>
      </c>
      <c r="X38" s="109">
        <v>92436.94</v>
      </c>
      <c r="Y38" s="109">
        <v>92449.01</v>
      </c>
      <c r="Z38" s="109">
        <v>92461.31</v>
      </c>
      <c r="AA38" s="109">
        <v>92473.84</v>
      </c>
      <c r="AB38" s="109">
        <v>92486.6</v>
      </c>
      <c r="AC38" s="109">
        <v>92499.6</v>
      </c>
      <c r="AD38" s="109">
        <v>92512.83</v>
      </c>
      <c r="AE38" s="109">
        <v>92526.32</v>
      </c>
      <c r="AF38" s="109">
        <v>92540.05</v>
      </c>
      <c r="AG38" s="109">
        <v>92554.04</v>
      </c>
      <c r="AH38" s="109">
        <v>92568.28</v>
      </c>
      <c r="AI38" s="109"/>
      <c r="AJ38" s="109"/>
      <c r="AK38" s="109"/>
      <c r="AL38" s="109"/>
    </row>
    <row r="39" spans="1:38">
      <c r="A39" s="3" t="s">
        <v>196</v>
      </c>
      <c r="B39" t="s">
        <v>9</v>
      </c>
      <c r="C39" s="109" t="s">
        <v>74</v>
      </c>
      <c r="D39" t="s">
        <v>81</v>
      </c>
      <c r="E39" t="s">
        <v>165</v>
      </c>
      <c r="F39" s="109" t="s">
        <v>10</v>
      </c>
      <c r="G39">
        <v>0</v>
      </c>
      <c r="H39" s="109">
        <v>0</v>
      </c>
      <c r="I39" s="109">
        <v>0</v>
      </c>
      <c r="J39" s="109">
        <v>16825.09</v>
      </c>
      <c r="K39" s="109">
        <v>16825.09</v>
      </c>
      <c r="L39" s="109">
        <v>16825.09</v>
      </c>
      <c r="M39" s="109">
        <v>16825.09</v>
      </c>
      <c r="N39" s="109">
        <v>16825.09</v>
      </c>
      <c r="O39" s="109">
        <v>16825.09</v>
      </c>
      <c r="P39" s="109">
        <v>16825.09</v>
      </c>
      <c r="Q39" s="109">
        <v>16825.09</v>
      </c>
      <c r="R39" s="109">
        <v>16825.09</v>
      </c>
      <c r="S39" s="109">
        <v>16825.09</v>
      </c>
      <c r="T39" s="109">
        <v>16825.09</v>
      </c>
      <c r="U39" s="109">
        <v>16825.09</v>
      </c>
      <c r="V39" s="109">
        <v>16825.09</v>
      </c>
      <c r="W39" s="109">
        <v>16825.09</v>
      </c>
      <c r="X39" s="109">
        <v>16825.09</v>
      </c>
      <c r="Y39" s="109">
        <v>16825.09</v>
      </c>
      <c r="Z39" s="109">
        <v>16825.09</v>
      </c>
      <c r="AA39" s="109">
        <v>16825.09</v>
      </c>
      <c r="AB39" s="109">
        <v>16825.09</v>
      </c>
      <c r="AC39" s="109">
        <v>16825.09</v>
      </c>
      <c r="AD39" s="109">
        <v>16825.09</v>
      </c>
      <c r="AE39" s="109">
        <v>16825.09</v>
      </c>
      <c r="AF39" s="109">
        <v>16825.09</v>
      </c>
      <c r="AG39" s="109">
        <v>16825.09</v>
      </c>
      <c r="AH39" s="109">
        <v>16825.09</v>
      </c>
      <c r="AI39" s="109"/>
      <c r="AJ39" s="109"/>
      <c r="AK39" s="109"/>
      <c r="AL39" s="109"/>
    </row>
    <row r="40" spans="1:38">
      <c r="A40" s="3" t="s">
        <v>197</v>
      </c>
      <c r="B40" t="s">
        <v>9</v>
      </c>
      <c r="C40" s="109" t="s">
        <v>74</v>
      </c>
      <c r="D40" t="s">
        <v>81</v>
      </c>
      <c r="E40" t="s">
        <v>167</v>
      </c>
      <c r="F40" s="109" t="s">
        <v>10</v>
      </c>
      <c r="G40">
        <v>0</v>
      </c>
      <c r="H40" s="109">
        <v>0</v>
      </c>
      <c r="I40" s="109">
        <v>0</v>
      </c>
      <c r="J40" s="109">
        <v>2282.56</v>
      </c>
      <c r="K40" s="109">
        <v>3705.18</v>
      </c>
      <c r="L40" s="109">
        <v>4719.99</v>
      </c>
      <c r="M40" s="109">
        <v>4807.41</v>
      </c>
      <c r="N40" s="109">
        <v>5005.79</v>
      </c>
      <c r="O40" s="109">
        <v>3774.37</v>
      </c>
      <c r="P40" s="109">
        <v>3390.52</v>
      </c>
      <c r="Q40" s="109">
        <v>7278.91</v>
      </c>
      <c r="R40" s="109">
        <v>7792.9</v>
      </c>
      <c r="S40" s="109">
        <v>8363.3799999999992</v>
      </c>
      <c r="T40" s="109">
        <v>9020.14</v>
      </c>
      <c r="U40" s="109">
        <v>9684.5499999999993</v>
      </c>
      <c r="V40" s="109">
        <v>10004.61</v>
      </c>
      <c r="W40" s="109">
        <v>11006.8</v>
      </c>
      <c r="X40" s="109">
        <v>11809.13</v>
      </c>
      <c r="Y40" s="109">
        <v>12548.2</v>
      </c>
      <c r="Z40" s="109">
        <v>13401.44</v>
      </c>
      <c r="AA40" s="109">
        <v>14744.69</v>
      </c>
      <c r="AB40" s="109">
        <v>15080.59</v>
      </c>
      <c r="AC40" s="109">
        <v>15839.87</v>
      </c>
      <c r="AD40" s="109">
        <v>16752.48</v>
      </c>
      <c r="AE40" s="109">
        <v>17776.439999999999</v>
      </c>
      <c r="AF40" s="109">
        <v>19035.45</v>
      </c>
      <c r="AG40" s="109">
        <v>20128.38</v>
      </c>
      <c r="AH40" s="109">
        <v>21307.86</v>
      </c>
      <c r="AI40" s="109"/>
      <c r="AJ40" s="109"/>
      <c r="AK40" s="109"/>
      <c r="AL40" s="109"/>
    </row>
    <row r="41" spans="1:38">
      <c r="A41" s="3" t="s">
        <v>198</v>
      </c>
      <c r="B41" t="s">
        <v>9</v>
      </c>
      <c r="C41" s="109" t="s">
        <v>74</v>
      </c>
      <c r="D41" t="s">
        <v>81</v>
      </c>
      <c r="E41" t="s">
        <v>92</v>
      </c>
      <c r="F41" s="109" t="s">
        <v>10</v>
      </c>
      <c r="G41">
        <v>0</v>
      </c>
      <c r="H41" s="109">
        <v>0</v>
      </c>
      <c r="I41" s="109">
        <v>0</v>
      </c>
      <c r="J41" s="109">
        <v>108609.74</v>
      </c>
      <c r="K41" s="109">
        <v>108919.38</v>
      </c>
      <c r="L41" s="109">
        <v>109133.17</v>
      </c>
      <c r="M41" s="109">
        <v>109142.86</v>
      </c>
      <c r="N41" s="109">
        <v>109152.72</v>
      </c>
      <c r="O41" s="109">
        <v>109162.77</v>
      </c>
      <c r="P41" s="109">
        <v>109173.01</v>
      </c>
      <c r="Q41" s="109">
        <v>109183.43</v>
      </c>
      <c r="R41" s="109">
        <v>109194.05</v>
      </c>
      <c r="S41" s="109">
        <v>109204.87</v>
      </c>
      <c r="T41" s="109">
        <v>109215.89</v>
      </c>
      <c r="U41" s="109">
        <v>109227.11</v>
      </c>
      <c r="V41" s="109">
        <v>109238.53</v>
      </c>
      <c r="W41" s="109">
        <v>109250.17</v>
      </c>
      <c r="X41" s="109">
        <v>109262.03</v>
      </c>
      <c r="Y41" s="109">
        <v>109274.11</v>
      </c>
      <c r="Z41" s="109">
        <v>109286.41</v>
      </c>
      <c r="AA41" s="109">
        <v>109298.93</v>
      </c>
      <c r="AB41" s="109">
        <v>109311.69</v>
      </c>
      <c r="AC41" s="109">
        <v>109324.69</v>
      </c>
      <c r="AD41" s="109">
        <v>109337.93</v>
      </c>
      <c r="AE41" s="109">
        <v>109351.41</v>
      </c>
      <c r="AF41" s="109">
        <v>109365.14</v>
      </c>
      <c r="AG41" s="109">
        <v>109379.13</v>
      </c>
      <c r="AH41" s="109">
        <v>109393.37</v>
      </c>
      <c r="AI41" s="109"/>
      <c r="AJ41" s="109"/>
      <c r="AK41" s="109"/>
      <c r="AL41" s="109"/>
    </row>
    <row r="42" spans="1:38">
      <c r="A42" s="3" t="s">
        <v>199</v>
      </c>
      <c r="B42" t="s">
        <v>9</v>
      </c>
      <c r="C42" s="109" t="s">
        <v>72</v>
      </c>
      <c r="D42" s="109" t="s">
        <v>77</v>
      </c>
      <c r="E42" t="s">
        <v>153</v>
      </c>
      <c r="F42" s="109" t="s">
        <v>10</v>
      </c>
      <c r="G42">
        <v>0</v>
      </c>
      <c r="H42" s="153">
        <v>0</v>
      </c>
      <c r="I42" s="153">
        <v>0</v>
      </c>
      <c r="J42" s="153">
        <v>8248.2952209941377</v>
      </c>
      <c r="K42" s="153">
        <v>13374.93534927669</v>
      </c>
      <c r="L42" s="153">
        <v>16937.181436739702</v>
      </c>
      <c r="M42" s="153">
        <v>17164.612899612723</v>
      </c>
      <c r="N42" s="153">
        <v>17395.098298614248</v>
      </c>
      <c r="O42" s="153">
        <v>17628.678641816587</v>
      </c>
      <c r="P42" s="153">
        <v>17865.395487946007</v>
      </c>
      <c r="Q42" s="153">
        <v>18105.290953776883</v>
      </c>
      <c r="R42" s="153">
        <v>18348.407721625113</v>
      </c>
      <c r="S42" s="153">
        <v>18594.789046942198</v>
      </c>
      <c r="T42" s="153">
        <v>18844.478766011271</v>
      </c>
      <c r="U42" s="153">
        <v>19097.521303746435</v>
      </c>
      <c r="V42" s="153">
        <v>19353.96168159692</v>
      </c>
      <c r="W42" s="153">
        <v>19613.845525557288</v>
      </c>
      <c r="X42" s="153">
        <v>19877.219074285222</v>
      </c>
      <c r="Y42" s="153">
        <v>20144.129187328355</v>
      </c>
      <c r="Z42" s="153">
        <v>20414.623353461538</v>
      </c>
      <c r="AA42" s="153">
        <v>20688.749699136046</v>
      </c>
      <c r="AB42" s="153">
        <v>20966.556997042288</v>
      </c>
      <c r="AC42" s="153">
        <v>21248.094674787433</v>
      </c>
      <c r="AD42" s="153">
        <v>21533.412823689643</v>
      </c>
      <c r="AE42" s="153">
        <v>21822.562207690291</v>
      </c>
      <c r="AF42" s="153">
        <v>22115.594272385941</v>
      </c>
      <c r="AG42" s="153">
        <v>22412.561154181545</v>
      </c>
      <c r="AH42" s="153">
        <v>22713.515689566615</v>
      </c>
      <c r="AI42" s="153"/>
      <c r="AJ42" s="153"/>
      <c r="AK42" s="153"/>
      <c r="AL42" s="153"/>
    </row>
    <row r="43" spans="1:38">
      <c r="A43" s="3" t="s">
        <v>200</v>
      </c>
      <c r="B43" t="s">
        <v>9</v>
      </c>
      <c r="C43" s="109" t="s">
        <v>72</v>
      </c>
      <c r="D43" s="109" t="s">
        <v>77</v>
      </c>
      <c r="E43" t="s">
        <v>155</v>
      </c>
      <c r="F43" s="109" t="s">
        <v>10</v>
      </c>
      <c r="G43">
        <v>0</v>
      </c>
      <c r="H43" s="153">
        <v>0</v>
      </c>
      <c r="I43" s="153">
        <v>0</v>
      </c>
      <c r="J43" s="153">
        <v>8248.2952209941377</v>
      </c>
      <c r="K43" s="153">
        <v>5126.6401282825518</v>
      </c>
      <c r="L43" s="153">
        <v>3562.2460874630124</v>
      </c>
      <c r="M43" s="153">
        <v>227.43146287302079</v>
      </c>
      <c r="N43" s="153">
        <v>230.48539900152537</v>
      </c>
      <c r="O43" s="153">
        <v>233.58034320233855</v>
      </c>
      <c r="P43" s="153">
        <v>236.71684612942045</v>
      </c>
      <c r="Q43" s="153">
        <v>239.89546583087576</v>
      </c>
      <c r="R43" s="153">
        <v>243.11676784823067</v>
      </c>
      <c r="S43" s="153">
        <v>246.3813253170847</v>
      </c>
      <c r="T43" s="153">
        <v>249.68971906907245</v>
      </c>
      <c r="U43" s="153">
        <v>253.04253773516393</v>
      </c>
      <c r="V43" s="153">
        <v>256.44037785048567</v>
      </c>
      <c r="W43" s="153">
        <v>259.88384396036781</v>
      </c>
      <c r="X43" s="153">
        <v>263.37354872793367</v>
      </c>
      <c r="Y43" s="153">
        <v>266.91011304313361</v>
      </c>
      <c r="Z43" s="153">
        <v>270.49416613318317</v>
      </c>
      <c r="AA43" s="153">
        <v>274.12634567450732</v>
      </c>
      <c r="AB43" s="153">
        <v>277.80729790624173</v>
      </c>
      <c r="AC43" s="153">
        <v>281.53767774514563</v>
      </c>
      <c r="AD43" s="153">
        <v>285.31814890220994</v>
      </c>
      <c r="AE43" s="153">
        <v>289.14938400064784</v>
      </c>
      <c r="AF43" s="153">
        <v>293.03206469564975</v>
      </c>
      <c r="AG43" s="153">
        <v>296.96688179560442</v>
      </c>
      <c r="AH43" s="153">
        <v>300.9545353850699</v>
      </c>
      <c r="AI43" s="153"/>
      <c r="AJ43" s="153"/>
      <c r="AK43" s="153"/>
      <c r="AL43" s="153"/>
    </row>
    <row r="44" spans="1:38">
      <c r="A44" s="3" t="s">
        <v>201</v>
      </c>
      <c r="B44" t="s">
        <v>9</v>
      </c>
      <c r="C44" s="109" t="s">
        <v>72</v>
      </c>
      <c r="D44" s="109" t="s">
        <v>77</v>
      </c>
      <c r="E44" t="s">
        <v>157</v>
      </c>
      <c r="F44" s="109" t="s">
        <v>10</v>
      </c>
      <c r="G44">
        <v>0</v>
      </c>
      <c r="H44" s="153">
        <v>0</v>
      </c>
      <c r="I44" s="153">
        <v>0</v>
      </c>
      <c r="J44" s="153">
        <v>0</v>
      </c>
      <c r="K44" s="153">
        <v>0</v>
      </c>
      <c r="L44" s="153">
        <v>0</v>
      </c>
      <c r="M44" s="153">
        <v>0</v>
      </c>
      <c r="N44" s="153">
        <v>0</v>
      </c>
      <c r="O44" s="153">
        <v>0</v>
      </c>
      <c r="P44" s="153">
        <v>0</v>
      </c>
      <c r="Q44" s="153">
        <v>0</v>
      </c>
      <c r="R44" s="153">
        <v>0</v>
      </c>
      <c r="S44" s="153">
        <v>0</v>
      </c>
      <c r="T44" s="153">
        <v>0</v>
      </c>
      <c r="U44" s="153">
        <v>0</v>
      </c>
      <c r="V44" s="153">
        <v>0</v>
      </c>
      <c r="W44" s="153">
        <v>0</v>
      </c>
      <c r="X44" s="153">
        <v>0</v>
      </c>
      <c r="Y44" s="153">
        <v>0</v>
      </c>
      <c r="Z44" s="153">
        <v>0</v>
      </c>
      <c r="AA44" s="153">
        <v>0</v>
      </c>
      <c r="AB44" s="153">
        <v>0</v>
      </c>
      <c r="AC44" s="153">
        <v>0</v>
      </c>
      <c r="AD44" s="153">
        <v>0</v>
      </c>
      <c r="AE44" s="153">
        <v>0</v>
      </c>
      <c r="AF44" s="153">
        <v>0</v>
      </c>
      <c r="AG44" s="153">
        <v>0</v>
      </c>
      <c r="AH44" s="153">
        <v>0</v>
      </c>
      <c r="AI44" s="153"/>
      <c r="AJ44" s="153"/>
      <c r="AK44" s="153"/>
      <c r="AL44" s="153"/>
    </row>
    <row r="45" spans="1:38">
      <c r="A45" s="3" t="s">
        <v>202</v>
      </c>
      <c r="B45" t="s">
        <v>9</v>
      </c>
      <c r="C45" s="109" t="s">
        <v>72</v>
      </c>
      <c r="D45" s="109" t="s">
        <v>77</v>
      </c>
      <c r="E45" t="s">
        <v>159</v>
      </c>
      <c r="F45" s="109" t="s">
        <v>10</v>
      </c>
      <c r="G45">
        <v>0</v>
      </c>
      <c r="H45" s="153">
        <v>0</v>
      </c>
      <c r="I45" s="153">
        <v>0</v>
      </c>
      <c r="J45" s="153">
        <v>0</v>
      </c>
      <c r="K45" s="153">
        <v>0</v>
      </c>
      <c r="L45" s="153">
        <v>0</v>
      </c>
      <c r="M45" s="153">
        <v>0</v>
      </c>
      <c r="N45" s="153">
        <v>0</v>
      </c>
      <c r="O45" s="153">
        <v>0</v>
      </c>
      <c r="P45" s="153">
        <v>0</v>
      </c>
      <c r="Q45" s="153">
        <v>0</v>
      </c>
      <c r="R45" s="153">
        <v>0</v>
      </c>
      <c r="S45" s="153">
        <v>0</v>
      </c>
      <c r="T45" s="153">
        <v>0</v>
      </c>
      <c r="U45" s="153">
        <v>0</v>
      </c>
      <c r="V45" s="153">
        <v>0</v>
      </c>
      <c r="W45" s="153">
        <v>0</v>
      </c>
      <c r="X45" s="153">
        <v>0</v>
      </c>
      <c r="Y45" s="153">
        <v>0</v>
      </c>
      <c r="Z45" s="153">
        <v>0</v>
      </c>
      <c r="AA45" s="153">
        <v>0</v>
      </c>
      <c r="AB45" s="153">
        <v>0</v>
      </c>
      <c r="AC45" s="153">
        <v>0</v>
      </c>
      <c r="AD45" s="153">
        <v>0</v>
      </c>
      <c r="AE45" s="153">
        <v>0</v>
      </c>
      <c r="AF45" s="153">
        <v>0</v>
      </c>
      <c r="AG45" s="153">
        <v>0</v>
      </c>
      <c r="AH45" s="153">
        <v>0</v>
      </c>
      <c r="AI45" s="153"/>
      <c r="AJ45" s="153"/>
      <c r="AK45" s="153"/>
      <c r="AL45" s="153"/>
    </row>
    <row r="46" spans="1:38">
      <c r="A46" s="3" t="s">
        <v>203</v>
      </c>
      <c r="B46" t="s">
        <v>9</v>
      </c>
      <c r="C46" s="109" t="s">
        <v>72</v>
      </c>
      <c r="D46" s="109" t="s">
        <v>77</v>
      </c>
      <c r="E46" t="s">
        <v>16</v>
      </c>
      <c r="F46" s="109" t="s">
        <v>10</v>
      </c>
      <c r="G46">
        <v>0</v>
      </c>
      <c r="H46" s="153">
        <v>0</v>
      </c>
      <c r="I46" s="153">
        <v>0</v>
      </c>
      <c r="J46" s="153">
        <v>91.256903301809643</v>
      </c>
      <c r="K46" s="153">
        <v>147.98789362806758</v>
      </c>
      <c r="L46" s="153">
        <v>187.44060201566106</v>
      </c>
      <c r="M46" s="153">
        <v>189.97320182961084</v>
      </c>
      <c r="N46" s="153">
        <v>192.54002081351982</v>
      </c>
      <c r="O46" s="153">
        <v>195.14152131899448</v>
      </c>
      <c r="P46" s="153">
        <v>197.77817194469552</v>
      </c>
      <c r="Q46" s="153">
        <v>200.45044762074474</v>
      </c>
      <c r="R46" s="153">
        <v>203.15882969427247</v>
      </c>
      <c r="S46" s="153">
        <v>205.90380601612068</v>
      </c>
      <c r="T46" s="153">
        <v>208.68587102871822</v>
      </c>
      <c r="U46" s="153">
        <v>211.50552585514225</v>
      </c>
      <c r="V46" s="153">
        <v>214.36327838938416</v>
      </c>
      <c r="W46" s="153">
        <v>217.25964338783456</v>
      </c>
      <c r="X46" s="153">
        <v>220.19514256200421</v>
      </c>
      <c r="Y46" s="153">
        <v>223.17030467249822</v>
      </c>
      <c r="Z46" s="153">
        <v>226.18566562425977</v>
      </c>
      <c r="AA46" s="153">
        <v>229.24176856310038</v>
      </c>
      <c r="AB46" s="153">
        <v>232.33916397353516</v>
      </c>
      <c r="AC46" s="153">
        <v>235.47840977793916</v>
      </c>
      <c r="AD46" s="153">
        <v>238.66007143704425</v>
      </c>
      <c r="AE46" s="153">
        <v>241.8847220517932</v>
      </c>
      <c r="AF46" s="153">
        <v>245.15294246657024</v>
      </c>
      <c r="AG46" s="153">
        <v>248.46532137382644</v>
      </c>
      <c r="AH46" s="153">
        <v>251.82245542011893</v>
      </c>
      <c r="AI46" s="153"/>
      <c r="AJ46" s="153"/>
      <c r="AK46" s="153"/>
      <c r="AL46" s="153"/>
    </row>
    <row r="47" spans="1:38">
      <c r="A47" s="3" t="s">
        <v>204</v>
      </c>
      <c r="B47" t="s">
        <v>9</v>
      </c>
      <c r="C47" s="109" t="s">
        <v>72</v>
      </c>
      <c r="D47" s="109" t="s">
        <v>77</v>
      </c>
      <c r="E47" t="s">
        <v>99</v>
      </c>
      <c r="F47" s="109" t="s">
        <v>10</v>
      </c>
      <c r="G47">
        <v>0</v>
      </c>
      <c r="H47" s="153">
        <v>0</v>
      </c>
      <c r="I47" s="153">
        <v>0</v>
      </c>
      <c r="J47" s="153">
        <v>91.863200424612089</v>
      </c>
      <c r="K47" s="153">
        <v>148.97110290725547</v>
      </c>
      <c r="L47" s="153">
        <v>188.68592914803813</v>
      </c>
      <c r="M47" s="153">
        <v>191.23535517375765</v>
      </c>
      <c r="N47" s="153">
        <v>193.81922771644838</v>
      </c>
      <c r="O47" s="153">
        <v>196.43801219951126</v>
      </c>
      <c r="P47" s="153">
        <v>199.09218033490589</v>
      </c>
      <c r="Q47" s="153">
        <v>201.78221020811833</v>
      </c>
      <c r="R47" s="153">
        <v>204.50858636427671</v>
      </c>
      <c r="S47" s="153">
        <v>207.27179989543055</v>
      </c>
      <c r="T47" s="153">
        <v>210.0723485290097</v>
      </c>
      <c r="U47" s="153">
        <v>212.91073671747762</v>
      </c>
      <c r="V47" s="153">
        <v>215.78747572919687</v>
      </c>
      <c r="W47" s="153">
        <v>218.703083740522</v>
      </c>
      <c r="X47" s="153">
        <v>221.65808592913652</v>
      </c>
      <c r="Y47" s="153">
        <v>224.65301456865132</v>
      </c>
      <c r="Z47" s="153">
        <v>227.68840912448135</v>
      </c>
      <c r="AA47" s="153">
        <v>230.76481635101712</v>
      </c>
      <c r="AB47" s="153">
        <v>233.8827903901099</v>
      </c>
      <c r="AC47" s="153">
        <v>237.04289287088702</v>
      </c>
      <c r="AD47" s="153">
        <v>240.24569301091631</v>
      </c>
      <c r="AE47" s="153">
        <v>243.49176771873687</v>
      </c>
      <c r="AF47" s="153">
        <v>246.78170169777556</v>
      </c>
      <c r="AG47" s="153">
        <v>250.11608755166745</v>
      </c>
      <c r="AH47" s="153">
        <v>253.49552589099955</v>
      </c>
      <c r="AI47" s="153"/>
      <c r="AJ47" s="153"/>
      <c r="AK47" s="153"/>
      <c r="AL47" s="153"/>
    </row>
    <row r="48" spans="1:38">
      <c r="A48" s="3" t="s">
        <v>205</v>
      </c>
      <c r="B48" t="s">
        <v>9</v>
      </c>
      <c r="C48" s="109" t="s">
        <v>72</v>
      </c>
      <c r="D48" s="109" t="s">
        <v>77</v>
      </c>
      <c r="E48" t="s">
        <v>163</v>
      </c>
      <c r="F48" s="109" t="s">
        <v>10</v>
      </c>
      <c r="G48">
        <v>0</v>
      </c>
      <c r="H48" s="109">
        <v>0</v>
      </c>
      <c r="I48" s="109">
        <v>0</v>
      </c>
      <c r="J48" s="109">
        <v>126476.63</v>
      </c>
      <c r="K48" s="109">
        <v>143138.21</v>
      </c>
      <c r="L48" s="109">
        <v>154715.51</v>
      </c>
      <c r="M48" s="109">
        <v>155454.66</v>
      </c>
      <c r="N48" s="109">
        <v>156203.74</v>
      </c>
      <c r="O48" s="109">
        <v>156962.87</v>
      </c>
      <c r="P48" s="109">
        <v>157732.20000000001</v>
      </c>
      <c r="Q48" s="109">
        <v>158511.85999999999</v>
      </c>
      <c r="R48" s="109">
        <v>159301.99</v>
      </c>
      <c r="S48" s="109">
        <v>160102.73000000001</v>
      </c>
      <c r="T48" s="109">
        <v>160914.22</v>
      </c>
      <c r="U48" s="109">
        <v>161736.60999999999</v>
      </c>
      <c r="V48" s="109">
        <v>162570.04</v>
      </c>
      <c r="W48" s="109">
        <v>163414.66</v>
      </c>
      <c r="X48" s="109">
        <v>164270.63</v>
      </c>
      <c r="Y48" s="109">
        <v>165138.09</v>
      </c>
      <c r="Z48" s="109">
        <v>166017.19</v>
      </c>
      <c r="AA48" s="109">
        <v>166908.1</v>
      </c>
      <c r="AB48" s="109">
        <v>167810.98</v>
      </c>
      <c r="AC48" s="109">
        <v>168725.97</v>
      </c>
      <c r="AD48" s="109">
        <v>169653.26</v>
      </c>
      <c r="AE48" s="109">
        <v>170592.99</v>
      </c>
      <c r="AF48" s="109">
        <v>171545.35</v>
      </c>
      <c r="AG48" s="109">
        <v>172510.49</v>
      </c>
      <c r="AH48" s="109">
        <v>173488.59</v>
      </c>
      <c r="AI48" s="109"/>
      <c r="AJ48" s="109"/>
      <c r="AK48" s="109"/>
      <c r="AL48" s="109"/>
    </row>
    <row r="49" spans="1:38">
      <c r="A49" s="3" t="s">
        <v>206</v>
      </c>
      <c r="B49" t="s">
        <v>9</v>
      </c>
      <c r="C49" s="109" t="s">
        <v>72</v>
      </c>
      <c r="D49" s="109" t="s">
        <v>77</v>
      </c>
      <c r="E49" t="s">
        <v>165</v>
      </c>
      <c r="F49" s="109" t="s">
        <v>10</v>
      </c>
      <c r="G49">
        <v>0</v>
      </c>
      <c r="H49" s="109">
        <v>0</v>
      </c>
      <c r="I49" s="109">
        <v>0</v>
      </c>
      <c r="J49" s="109">
        <v>52431.23</v>
      </c>
      <c r="K49" s="109">
        <v>52431.23</v>
      </c>
      <c r="L49" s="109">
        <v>52431.23</v>
      </c>
      <c r="M49" s="109">
        <v>52431.23</v>
      </c>
      <c r="N49" s="109">
        <v>52431.23</v>
      </c>
      <c r="O49" s="109">
        <v>52431.23</v>
      </c>
      <c r="P49" s="109">
        <v>52431.23</v>
      </c>
      <c r="Q49" s="109">
        <v>52431.23</v>
      </c>
      <c r="R49" s="109">
        <v>52431.23</v>
      </c>
      <c r="S49" s="109">
        <v>52431.23</v>
      </c>
      <c r="T49" s="109">
        <v>52431.23</v>
      </c>
      <c r="U49" s="109">
        <v>52431.23</v>
      </c>
      <c r="V49" s="109">
        <v>52431.23</v>
      </c>
      <c r="W49" s="109">
        <v>52431.23</v>
      </c>
      <c r="X49" s="109">
        <v>52431.23</v>
      </c>
      <c r="Y49" s="109">
        <v>52431.23</v>
      </c>
      <c r="Z49" s="109">
        <v>52431.23</v>
      </c>
      <c r="AA49" s="109">
        <v>52431.23</v>
      </c>
      <c r="AB49" s="109">
        <v>52431.23</v>
      </c>
      <c r="AC49" s="109">
        <v>52431.23</v>
      </c>
      <c r="AD49" s="109">
        <v>52431.23</v>
      </c>
      <c r="AE49" s="109">
        <v>52431.23</v>
      </c>
      <c r="AF49" s="109">
        <v>52431.23</v>
      </c>
      <c r="AG49" s="109">
        <v>52431.23</v>
      </c>
      <c r="AH49" s="109">
        <v>52431.23</v>
      </c>
      <c r="AI49" s="109"/>
      <c r="AJ49" s="109"/>
      <c r="AK49" s="109"/>
      <c r="AL49" s="109"/>
    </row>
    <row r="50" spans="1:38">
      <c r="A50" s="3" t="s">
        <v>207</v>
      </c>
      <c r="B50" t="s">
        <v>9</v>
      </c>
      <c r="C50" s="109" t="s">
        <v>72</v>
      </c>
      <c r="D50" s="109" t="s">
        <v>77</v>
      </c>
      <c r="E50" t="s">
        <v>167</v>
      </c>
      <c r="F50" s="109" t="s">
        <v>10</v>
      </c>
      <c r="G50">
        <v>0</v>
      </c>
      <c r="H50" s="109">
        <v>0</v>
      </c>
      <c r="I50" s="109">
        <v>0</v>
      </c>
      <c r="J50" s="109">
        <v>58333.13</v>
      </c>
      <c r="K50" s="109">
        <v>94596.65</v>
      </c>
      <c r="L50" s="109">
        <v>119815.57</v>
      </c>
      <c r="M50" s="109">
        <v>121434.45</v>
      </c>
      <c r="N50" s="109">
        <v>127145.41</v>
      </c>
      <c r="O50" s="109">
        <v>110398.16</v>
      </c>
      <c r="P50" s="109">
        <v>107509.78</v>
      </c>
      <c r="Q50" s="109">
        <v>114410.51</v>
      </c>
      <c r="R50" s="109">
        <v>121887.12</v>
      </c>
      <c r="S50" s="109">
        <v>130166.69</v>
      </c>
      <c r="T50" s="109">
        <v>139698.10999999999</v>
      </c>
      <c r="U50" s="109">
        <v>149250.43</v>
      </c>
      <c r="V50" s="109">
        <v>157524.85999999999</v>
      </c>
      <c r="W50" s="109">
        <v>167963.97</v>
      </c>
      <c r="X50" s="109">
        <v>179321.39</v>
      </c>
      <c r="Y50" s="109">
        <v>189607.14</v>
      </c>
      <c r="Z50" s="109">
        <v>201504.24</v>
      </c>
      <c r="AA50" s="109">
        <v>220611.16</v>
      </c>
      <c r="AB50" s="109">
        <v>224527.48</v>
      </c>
      <c r="AC50" s="109">
        <v>234672.46</v>
      </c>
      <c r="AD50" s="109">
        <v>246972.57</v>
      </c>
      <c r="AE50" s="109">
        <v>260779.68</v>
      </c>
      <c r="AF50" s="109">
        <v>277876.2</v>
      </c>
      <c r="AG50" s="109">
        <v>292385.71000000002</v>
      </c>
      <c r="AH50" s="109">
        <v>307997.06</v>
      </c>
      <c r="AI50" s="109"/>
      <c r="AJ50" s="109"/>
      <c r="AK50" s="109"/>
      <c r="AL50" s="109"/>
    </row>
    <row r="51" spans="1:38">
      <c r="A51" s="3" t="s">
        <v>208</v>
      </c>
      <c r="B51" t="s">
        <v>9</v>
      </c>
      <c r="C51" s="109" t="s">
        <v>72</v>
      </c>
      <c r="D51" s="109" t="s">
        <v>77</v>
      </c>
      <c r="E51" t="s">
        <v>92</v>
      </c>
      <c r="F51" s="109" t="s">
        <v>10</v>
      </c>
      <c r="G51">
        <v>0</v>
      </c>
      <c r="H51" s="109">
        <v>0</v>
      </c>
      <c r="I51" s="109">
        <v>0</v>
      </c>
      <c r="J51" s="109">
        <v>178907.85</v>
      </c>
      <c r="K51" s="109">
        <v>195569.43</v>
      </c>
      <c r="L51" s="109">
        <v>207146.73</v>
      </c>
      <c r="M51" s="109">
        <v>207885.89</v>
      </c>
      <c r="N51" s="109">
        <v>208634.96</v>
      </c>
      <c r="O51" s="109">
        <v>209394.1</v>
      </c>
      <c r="P51" s="109">
        <v>210163.43</v>
      </c>
      <c r="Q51" s="109">
        <v>210943.09</v>
      </c>
      <c r="R51" s="109">
        <v>211733.22</v>
      </c>
      <c r="S51" s="109">
        <v>212533.96</v>
      </c>
      <c r="T51" s="109">
        <v>213345.45</v>
      </c>
      <c r="U51" s="109">
        <v>214167.84</v>
      </c>
      <c r="V51" s="109">
        <v>215001.27</v>
      </c>
      <c r="W51" s="109">
        <v>215845.89</v>
      </c>
      <c r="X51" s="109">
        <v>216701.86</v>
      </c>
      <c r="Y51" s="109">
        <v>217569.31</v>
      </c>
      <c r="Z51" s="109">
        <v>218448.42</v>
      </c>
      <c r="AA51" s="109">
        <v>219339.33</v>
      </c>
      <c r="AB51" s="109">
        <v>220242.21</v>
      </c>
      <c r="AC51" s="109">
        <v>221157.2</v>
      </c>
      <c r="AD51" s="109">
        <v>222084.49</v>
      </c>
      <c r="AE51" s="109">
        <v>223024.22</v>
      </c>
      <c r="AF51" s="109">
        <v>223976.58</v>
      </c>
      <c r="AG51" s="109">
        <v>224941.72</v>
      </c>
      <c r="AH51" s="109">
        <v>225919.82</v>
      </c>
      <c r="AI51" s="109"/>
      <c r="AJ51" s="109"/>
      <c r="AK51" s="109"/>
      <c r="AL51" s="109"/>
    </row>
    <row r="52" spans="1:38">
      <c r="A52" s="3" t="s">
        <v>209</v>
      </c>
      <c r="B52" t="s">
        <v>9</v>
      </c>
      <c r="C52" s="109" t="s">
        <v>73</v>
      </c>
      <c r="D52" s="109" t="s">
        <v>77</v>
      </c>
      <c r="E52" t="s">
        <v>153</v>
      </c>
      <c r="F52" s="109" t="s">
        <v>10</v>
      </c>
      <c r="G52">
        <v>0</v>
      </c>
      <c r="H52" s="153">
        <v>0</v>
      </c>
      <c r="I52" s="153">
        <v>0</v>
      </c>
      <c r="J52" s="153">
        <v>776.61936173285176</v>
      </c>
      <c r="K52" s="153">
        <v>1248.4131783918606</v>
      </c>
      <c r="L52" s="153">
        <v>1567.7014586150306</v>
      </c>
      <c r="M52" s="153">
        <v>1575.007425797894</v>
      </c>
      <c r="N52" s="153">
        <v>1582.3474410172525</v>
      </c>
      <c r="O52" s="153">
        <v>1589.7216629473469</v>
      </c>
      <c r="P52" s="153">
        <v>1597.1302510018866</v>
      </c>
      <c r="Q52" s="153">
        <v>1604.5733653374987</v>
      </c>
      <c r="R52" s="153">
        <v>1612.0511668571887</v>
      </c>
      <c r="S52" s="153">
        <v>1619.5638172138197</v>
      </c>
      <c r="T52" s="153">
        <v>1627.1114788136056</v>
      </c>
      <c r="U52" s="153">
        <v>1634.6943148196228</v>
      </c>
      <c r="V52" s="153">
        <v>1642.3124891553387</v>
      </c>
      <c r="W52" s="153">
        <v>1649.9661665081526</v>
      </c>
      <c r="X52" s="153">
        <v>1657.6555123329581</v>
      </c>
      <c r="Y52" s="153">
        <v>1665.380692855719</v>
      </c>
      <c r="Z52" s="153">
        <v>1673.1418750770629</v>
      </c>
      <c r="AA52" s="153">
        <v>1680.9392267758906</v>
      </c>
      <c r="AB52" s="153">
        <v>1688.7729165130052</v>
      </c>
      <c r="AC52" s="153">
        <v>1696.6431136347528</v>
      </c>
      <c r="AD52" s="153">
        <v>1704.5499882766869</v>
      </c>
      <c r="AE52" s="153">
        <v>1712.4937113672433</v>
      </c>
      <c r="AF52" s="153">
        <v>1720.4744546314369</v>
      </c>
      <c r="AG52" s="153">
        <v>1728.4923905945736</v>
      </c>
      <c r="AH52" s="153">
        <v>1736.5476925859803</v>
      </c>
      <c r="AI52" s="153"/>
      <c r="AJ52" s="153"/>
      <c r="AK52" s="153"/>
      <c r="AL52" s="153"/>
    </row>
    <row r="53" spans="1:38">
      <c r="A53" s="3" t="s">
        <v>210</v>
      </c>
      <c r="B53" t="s">
        <v>9</v>
      </c>
      <c r="C53" s="109" t="s">
        <v>73</v>
      </c>
      <c r="D53" s="109" t="s">
        <v>77</v>
      </c>
      <c r="E53" t="s">
        <v>155</v>
      </c>
      <c r="F53" s="109" t="s">
        <v>10</v>
      </c>
      <c r="G53">
        <v>0</v>
      </c>
      <c r="H53" s="153">
        <v>0</v>
      </c>
      <c r="I53" s="153">
        <v>0</v>
      </c>
      <c r="J53" s="153">
        <v>776.61936173285176</v>
      </c>
      <c r="K53" s="153">
        <v>471.79381665900883</v>
      </c>
      <c r="L53" s="153">
        <v>319.28828022316998</v>
      </c>
      <c r="M53" s="153">
        <v>7.3059671828634691</v>
      </c>
      <c r="N53" s="153">
        <v>7.34001521935852</v>
      </c>
      <c r="O53" s="153">
        <v>7.3742219300943361</v>
      </c>
      <c r="P53" s="153">
        <v>7.4085880545396776</v>
      </c>
      <c r="Q53" s="153">
        <v>7.4431143356121083</v>
      </c>
      <c r="R53" s="153">
        <v>7.4778015196900469</v>
      </c>
      <c r="S53" s="153">
        <v>7.5126503566309566</v>
      </c>
      <c r="T53" s="153">
        <v>7.5476615997858971</v>
      </c>
      <c r="U53" s="153">
        <v>7.5828360060172599</v>
      </c>
      <c r="V53" s="153">
        <v>7.6181743357158211</v>
      </c>
      <c r="W53" s="153">
        <v>7.6536773528139292</v>
      </c>
      <c r="X53" s="153">
        <v>7.689345824805514</v>
      </c>
      <c r="Y53" s="153">
        <v>7.7251805227608656</v>
      </c>
      <c r="Z53" s="153">
        <v>7.7611822213439154</v>
      </c>
      <c r="AA53" s="153">
        <v>7.797351698827697</v>
      </c>
      <c r="AB53" s="153">
        <v>7.8336897371145824</v>
      </c>
      <c r="AC53" s="153">
        <v>7.8701971217476512</v>
      </c>
      <c r="AD53" s="153">
        <v>7.9068746419341096</v>
      </c>
      <c r="AE53" s="153">
        <v>7.943723090556432</v>
      </c>
      <c r="AF53" s="153">
        <v>7.9807432641935065</v>
      </c>
      <c r="AG53" s="153">
        <v>8.0179359631367788</v>
      </c>
      <c r="AH53" s="153">
        <v>8.0553019914066226</v>
      </c>
      <c r="AI53" s="153"/>
      <c r="AJ53" s="153"/>
      <c r="AK53" s="153"/>
      <c r="AL53" s="153"/>
    </row>
    <row r="54" spans="1:38">
      <c r="A54" s="3" t="s">
        <v>211</v>
      </c>
      <c r="B54" t="s">
        <v>9</v>
      </c>
      <c r="C54" s="109" t="s">
        <v>73</v>
      </c>
      <c r="D54" s="109" t="s">
        <v>77</v>
      </c>
      <c r="E54" t="s">
        <v>157</v>
      </c>
      <c r="F54" s="109" t="s">
        <v>10</v>
      </c>
      <c r="G54">
        <v>0</v>
      </c>
      <c r="H54" s="153">
        <v>0</v>
      </c>
      <c r="I54" s="153">
        <v>0</v>
      </c>
      <c r="J54" s="153">
        <v>0</v>
      </c>
      <c r="K54" s="153">
        <v>0</v>
      </c>
      <c r="L54" s="153">
        <v>0</v>
      </c>
      <c r="M54" s="153">
        <v>0</v>
      </c>
      <c r="N54" s="153">
        <v>0</v>
      </c>
      <c r="O54" s="153">
        <v>0</v>
      </c>
      <c r="P54" s="153">
        <v>0</v>
      </c>
      <c r="Q54" s="153">
        <v>0</v>
      </c>
      <c r="R54" s="153">
        <v>0</v>
      </c>
      <c r="S54" s="153">
        <v>0</v>
      </c>
      <c r="T54" s="153">
        <v>0</v>
      </c>
      <c r="U54" s="153">
        <v>0</v>
      </c>
      <c r="V54" s="153">
        <v>0</v>
      </c>
      <c r="W54" s="153">
        <v>0</v>
      </c>
      <c r="X54" s="153">
        <v>0</v>
      </c>
      <c r="Y54" s="153">
        <v>0</v>
      </c>
      <c r="Z54" s="153">
        <v>0</v>
      </c>
      <c r="AA54" s="153">
        <v>0</v>
      </c>
      <c r="AB54" s="153">
        <v>0</v>
      </c>
      <c r="AC54" s="153">
        <v>0</v>
      </c>
      <c r="AD54" s="153">
        <v>0</v>
      </c>
      <c r="AE54" s="153">
        <v>0</v>
      </c>
      <c r="AF54" s="153">
        <v>0</v>
      </c>
      <c r="AG54" s="153">
        <v>0</v>
      </c>
      <c r="AH54" s="153">
        <v>0</v>
      </c>
      <c r="AI54" s="153"/>
      <c r="AJ54" s="153"/>
      <c r="AK54" s="153"/>
      <c r="AL54" s="153"/>
    </row>
    <row r="55" spans="1:38">
      <c r="A55" s="3" t="s">
        <v>212</v>
      </c>
      <c r="B55" t="s">
        <v>9</v>
      </c>
      <c r="C55" s="109" t="s">
        <v>73</v>
      </c>
      <c r="D55" s="109" t="s">
        <v>77</v>
      </c>
      <c r="E55" t="s">
        <v>159</v>
      </c>
      <c r="F55" s="109" t="s">
        <v>10</v>
      </c>
      <c r="G55">
        <v>0</v>
      </c>
      <c r="H55" s="153">
        <v>0</v>
      </c>
      <c r="I55" s="153">
        <v>0</v>
      </c>
      <c r="J55" s="153">
        <v>0</v>
      </c>
      <c r="K55" s="153">
        <v>0</v>
      </c>
      <c r="L55" s="153">
        <v>0</v>
      </c>
      <c r="M55" s="153">
        <v>0</v>
      </c>
      <c r="N55" s="153">
        <v>0</v>
      </c>
      <c r="O55" s="153">
        <v>0</v>
      </c>
      <c r="P55" s="153">
        <v>0</v>
      </c>
      <c r="Q55" s="153">
        <v>0</v>
      </c>
      <c r="R55" s="153">
        <v>0</v>
      </c>
      <c r="S55" s="153">
        <v>0</v>
      </c>
      <c r="T55" s="153">
        <v>0</v>
      </c>
      <c r="U55" s="153">
        <v>0</v>
      </c>
      <c r="V55" s="153">
        <v>0</v>
      </c>
      <c r="W55" s="153">
        <v>0</v>
      </c>
      <c r="X55" s="153">
        <v>0</v>
      </c>
      <c r="Y55" s="153">
        <v>0</v>
      </c>
      <c r="Z55" s="153">
        <v>0</v>
      </c>
      <c r="AA55" s="153">
        <v>0</v>
      </c>
      <c r="AB55" s="153">
        <v>0</v>
      </c>
      <c r="AC55" s="153">
        <v>0</v>
      </c>
      <c r="AD55" s="153">
        <v>0</v>
      </c>
      <c r="AE55" s="153">
        <v>0</v>
      </c>
      <c r="AF55" s="153">
        <v>0</v>
      </c>
      <c r="AG55" s="153">
        <v>0</v>
      </c>
      <c r="AH55" s="153">
        <v>0</v>
      </c>
      <c r="AI55" s="153"/>
      <c r="AJ55" s="153"/>
      <c r="AK55" s="153"/>
      <c r="AL55" s="153"/>
    </row>
    <row r="56" spans="1:38">
      <c r="A56" s="3" t="s">
        <v>213</v>
      </c>
      <c r="B56" t="s">
        <v>9</v>
      </c>
      <c r="C56" s="109" t="s">
        <v>73</v>
      </c>
      <c r="D56" s="109" t="s">
        <v>77</v>
      </c>
      <c r="E56" t="s">
        <v>16</v>
      </c>
      <c r="F56" s="109" t="s">
        <v>10</v>
      </c>
      <c r="G56">
        <v>0</v>
      </c>
      <c r="H56" s="153">
        <v>0</v>
      </c>
      <c r="I56" s="153">
        <v>0</v>
      </c>
      <c r="J56" s="153">
        <v>50.477449520816343</v>
      </c>
      <c r="K56" s="153">
        <v>81.590933996940379</v>
      </c>
      <c r="L56" s="153">
        <v>103.03820912878155</v>
      </c>
      <c r="M56" s="153">
        <v>103.98702986733065</v>
      </c>
      <c r="N56" s="153">
        <v>104.94458776078092</v>
      </c>
      <c r="O56" s="153">
        <v>105.91096326466283</v>
      </c>
      <c r="P56" s="153">
        <v>106.8862375753763</v>
      </c>
      <c r="Q56" s="153">
        <v>107.87049263701314</v>
      </c>
      <c r="R56" s="153">
        <v>108.86381114824215</v>
      </c>
      <c r="S56" s="153">
        <v>109.86627656925742</v>
      </c>
      <c r="T56" s="153">
        <v>110.8779731287909</v>
      </c>
      <c r="U56" s="153">
        <v>111.89898583118946</v>
      </c>
      <c r="V56" s="153">
        <v>112.92940046355699</v>
      </c>
      <c r="W56" s="153">
        <v>113.96930360296247</v>
      </c>
      <c r="X56" s="153">
        <v>115.01878262371423</v>
      </c>
      <c r="Y56" s="153">
        <v>116.07792570470127</v>
      </c>
      <c r="Z56" s="153">
        <v>117.14682183680242</v>
      </c>
      <c r="AA56" s="153">
        <v>118.22556083036302</v>
      </c>
      <c r="AB56" s="153">
        <v>119.31423332274153</v>
      </c>
      <c r="AC56" s="153">
        <v>120.4129307859244</v>
      </c>
      <c r="AD56" s="153">
        <v>121.52174553421227</v>
      </c>
      <c r="AE56" s="153">
        <v>122.64077073197588</v>
      </c>
      <c r="AF56" s="153">
        <v>123.77010040148426</v>
      </c>
      <c r="AG56" s="153">
        <v>124.90982943080435</v>
      </c>
      <c r="AH56" s="153">
        <v>126.06005358177391</v>
      </c>
      <c r="AI56" s="153"/>
      <c r="AJ56" s="153"/>
      <c r="AK56" s="153"/>
      <c r="AL56" s="153"/>
    </row>
    <row r="57" spans="1:38">
      <c r="A57" s="3" t="s">
        <v>214</v>
      </c>
      <c r="B57" t="s">
        <v>9</v>
      </c>
      <c r="C57" s="109" t="s">
        <v>73</v>
      </c>
      <c r="D57" s="109" t="s">
        <v>77</v>
      </c>
      <c r="E57" t="s">
        <v>99</v>
      </c>
      <c r="F57" s="109" t="s">
        <v>10</v>
      </c>
      <c r="G57">
        <v>0</v>
      </c>
      <c r="H57" s="153">
        <v>0</v>
      </c>
      <c r="I57" s="153">
        <v>0</v>
      </c>
      <c r="J57" s="153">
        <v>50.812814093835662</v>
      </c>
      <c r="K57" s="153">
        <v>82.133011875317479</v>
      </c>
      <c r="L57" s="153">
        <v>103.72277947330537</v>
      </c>
      <c r="M57" s="153">
        <v>104.67790403395476</v>
      </c>
      <c r="N57" s="153">
        <v>105.64182379784671</v>
      </c>
      <c r="O57" s="153">
        <v>106.61461975504614</v>
      </c>
      <c r="P57" s="153">
        <v>107.59637364140961</v>
      </c>
      <c r="Q57" s="153">
        <v>108.58716794545315</v>
      </c>
      <c r="R57" s="153">
        <v>109.58708591528303</v>
      </c>
      <c r="S57" s="153">
        <v>110.59621156559032</v>
      </c>
      <c r="T57" s="153">
        <v>111.61462968471</v>
      </c>
      <c r="U57" s="153">
        <v>112.64242584174498</v>
      </c>
      <c r="V57" s="153">
        <v>113.67968639375579</v>
      </c>
      <c r="W57" s="153">
        <v>114.72649849301638</v>
      </c>
      <c r="X57" s="153">
        <v>115.78295009433685</v>
      </c>
      <c r="Y57" s="153">
        <v>116.84912996245347</v>
      </c>
      <c r="Z57" s="153">
        <v>117.92512767948703</v>
      </c>
      <c r="AA57" s="153">
        <v>119.01103365246932</v>
      </c>
      <c r="AB57" s="153">
        <v>120.10693912093974</v>
      </c>
      <c r="AC57" s="153">
        <v>121.21293616461084</v>
      </c>
      <c r="AD57" s="153">
        <v>122.32911771110558</v>
      </c>
      <c r="AE57" s="153">
        <v>123.45557754376473</v>
      </c>
      <c r="AF57" s="153">
        <v>124.59241030952714</v>
      </c>
      <c r="AG57" s="153">
        <v>125.73971152688178</v>
      </c>
      <c r="AH57" s="153">
        <v>126.89757759389362</v>
      </c>
      <c r="AI57" s="153"/>
      <c r="AJ57" s="153"/>
      <c r="AK57" s="153"/>
      <c r="AL57" s="153"/>
    </row>
    <row r="58" spans="1:38">
      <c r="A58" s="3" t="s">
        <v>215</v>
      </c>
      <c r="B58" t="s">
        <v>9</v>
      </c>
      <c r="C58" s="109" t="s">
        <v>73</v>
      </c>
      <c r="D58" s="109" t="s">
        <v>77</v>
      </c>
      <c r="E58" t="s">
        <v>163</v>
      </c>
      <c r="F58" s="109" t="s">
        <v>10</v>
      </c>
      <c r="G58">
        <v>0</v>
      </c>
      <c r="H58" s="109">
        <v>0</v>
      </c>
      <c r="I58" s="109">
        <v>0</v>
      </c>
      <c r="J58" s="109">
        <v>52854.35</v>
      </c>
      <c r="K58" s="109">
        <v>54387.68</v>
      </c>
      <c r="L58" s="109">
        <v>55425.36</v>
      </c>
      <c r="M58" s="109">
        <v>55449.11</v>
      </c>
      <c r="N58" s="109">
        <v>55472.959999999999</v>
      </c>
      <c r="O58" s="109">
        <v>55496.93</v>
      </c>
      <c r="P58" s="109">
        <v>55521.01</v>
      </c>
      <c r="Q58" s="109">
        <v>55545.2</v>
      </c>
      <c r="R58" s="109">
        <v>55569.5</v>
      </c>
      <c r="S58" s="109">
        <v>55593.919999999998</v>
      </c>
      <c r="T58" s="109">
        <v>55618.45</v>
      </c>
      <c r="U58" s="109">
        <v>55643.09</v>
      </c>
      <c r="V58" s="109">
        <v>55667.85</v>
      </c>
      <c r="W58" s="109">
        <v>55692.72</v>
      </c>
      <c r="X58" s="109">
        <v>55717.71</v>
      </c>
      <c r="Y58" s="109">
        <v>55742.82</v>
      </c>
      <c r="Z58" s="109">
        <v>55768.04</v>
      </c>
      <c r="AA58" s="109">
        <v>55793.39</v>
      </c>
      <c r="AB58" s="109">
        <v>55818.85</v>
      </c>
      <c r="AC58" s="109">
        <v>55844.42</v>
      </c>
      <c r="AD58" s="109">
        <v>55870.12</v>
      </c>
      <c r="AE58" s="109">
        <v>55895.94</v>
      </c>
      <c r="AF58" s="109">
        <v>55921.88</v>
      </c>
      <c r="AG58" s="109">
        <v>55947.93</v>
      </c>
      <c r="AH58" s="109">
        <v>55974.11</v>
      </c>
      <c r="AI58" s="109"/>
      <c r="AJ58" s="109"/>
      <c r="AK58" s="109"/>
      <c r="AL58" s="109"/>
    </row>
    <row r="59" spans="1:38">
      <c r="A59" s="3" t="s">
        <v>216</v>
      </c>
      <c r="B59" t="s">
        <v>9</v>
      </c>
      <c r="C59" s="109" t="s">
        <v>73</v>
      </c>
      <c r="D59" s="109" t="s">
        <v>77</v>
      </c>
      <c r="E59" t="s">
        <v>165</v>
      </c>
      <c r="F59" s="109" t="s">
        <v>10</v>
      </c>
      <c r="G59">
        <v>0</v>
      </c>
      <c r="H59" s="109">
        <v>0</v>
      </c>
      <c r="I59" s="109">
        <v>0</v>
      </c>
      <c r="J59" s="109">
        <v>26476.27</v>
      </c>
      <c r="K59" s="109">
        <v>26476.27</v>
      </c>
      <c r="L59" s="109">
        <v>26476.27</v>
      </c>
      <c r="M59" s="109">
        <v>26476.27</v>
      </c>
      <c r="N59" s="109">
        <v>26476.27</v>
      </c>
      <c r="O59" s="109">
        <v>26476.27</v>
      </c>
      <c r="P59" s="109">
        <v>26476.27</v>
      </c>
      <c r="Q59" s="109">
        <v>26476.27</v>
      </c>
      <c r="R59" s="109">
        <v>26476.27</v>
      </c>
      <c r="S59" s="109">
        <v>26476.27</v>
      </c>
      <c r="T59" s="109">
        <v>26476.27</v>
      </c>
      <c r="U59" s="109">
        <v>26476.27</v>
      </c>
      <c r="V59" s="109">
        <v>26476.27</v>
      </c>
      <c r="W59" s="109">
        <v>26476.27</v>
      </c>
      <c r="X59" s="109">
        <v>26476.27</v>
      </c>
      <c r="Y59" s="109">
        <v>26476.27</v>
      </c>
      <c r="Z59" s="109">
        <v>26476.27</v>
      </c>
      <c r="AA59" s="109">
        <v>26476.27</v>
      </c>
      <c r="AB59" s="109">
        <v>26476.27</v>
      </c>
      <c r="AC59" s="109">
        <v>26476.27</v>
      </c>
      <c r="AD59" s="109">
        <v>26476.27</v>
      </c>
      <c r="AE59" s="109">
        <v>26476.27</v>
      </c>
      <c r="AF59" s="109">
        <v>26476.27</v>
      </c>
      <c r="AG59" s="109">
        <v>26476.27</v>
      </c>
      <c r="AH59" s="109">
        <v>26476.27</v>
      </c>
      <c r="AI59" s="109"/>
      <c r="AJ59" s="109"/>
      <c r="AK59" s="109"/>
      <c r="AL59" s="109"/>
    </row>
    <row r="60" spans="1:38">
      <c r="A60" s="3" t="s">
        <v>217</v>
      </c>
      <c r="B60" t="s">
        <v>9</v>
      </c>
      <c r="C60" s="109" t="s">
        <v>73</v>
      </c>
      <c r="D60" s="109" t="s">
        <v>77</v>
      </c>
      <c r="E60" t="s">
        <v>167</v>
      </c>
      <c r="F60" s="109" t="s">
        <v>10</v>
      </c>
      <c r="G60">
        <v>0</v>
      </c>
      <c r="H60" s="109">
        <v>0</v>
      </c>
      <c r="I60" s="109">
        <v>0</v>
      </c>
      <c r="J60" s="109">
        <v>32266.14</v>
      </c>
      <c r="K60" s="109">
        <v>52154.46</v>
      </c>
      <c r="L60" s="109">
        <v>65863.97</v>
      </c>
      <c r="M60" s="109">
        <v>66470.47</v>
      </c>
      <c r="N60" s="109">
        <v>69301.039999999994</v>
      </c>
      <c r="O60" s="109">
        <v>59917.42</v>
      </c>
      <c r="P60" s="109">
        <v>58102.04</v>
      </c>
      <c r="Q60" s="109">
        <v>61568.92</v>
      </c>
      <c r="R60" s="109">
        <v>65313.9</v>
      </c>
      <c r="S60" s="109">
        <v>69454.42</v>
      </c>
      <c r="T60" s="109">
        <v>74223.73</v>
      </c>
      <c r="U60" s="109">
        <v>78962.34</v>
      </c>
      <c r="V60" s="109">
        <v>82986.17</v>
      </c>
      <c r="W60" s="109">
        <v>88109.95</v>
      </c>
      <c r="X60" s="109">
        <v>93668.41</v>
      </c>
      <c r="Y60" s="109">
        <v>98620.67</v>
      </c>
      <c r="Z60" s="109">
        <v>104363.74</v>
      </c>
      <c r="AA60" s="109">
        <v>113774.55</v>
      </c>
      <c r="AB60" s="109">
        <v>115302.66</v>
      </c>
      <c r="AC60" s="109">
        <v>120000.81</v>
      </c>
      <c r="AD60" s="109">
        <v>125754.33</v>
      </c>
      <c r="AE60" s="109">
        <v>132220.92000000001</v>
      </c>
      <c r="AF60" s="109">
        <v>140291.04999999999</v>
      </c>
      <c r="AG60" s="109">
        <v>146989.72</v>
      </c>
      <c r="AH60" s="109">
        <v>154180.56</v>
      </c>
      <c r="AI60" s="109"/>
      <c r="AJ60" s="109"/>
      <c r="AK60" s="109"/>
      <c r="AL60" s="109"/>
    </row>
    <row r="61" spans="1:38">
      <c r="A61" s="3" t="s">
        <v>218</v>
      </c>
      <c r="B61" t="s">
        <v>9</v>
      </c>
      <c r="C61" s="109" t="s">
        <v>73</v>
      </c>
      <c r="D61" s="109" t="s">
        <v>77</v>
      </c>
      <c r="E61" t="s">
        <v>92</v>
      </c>
      <c r="F61" s="109" t="s">
        <v>10</v>
      </c>
      <c r="G61">
        <v>0</v>
      </c>
      <c r="H61" s="109">
        <v>0</v>
      </c>
      <c r="I61" s="109">
        <v>0</v>
      </c>
      <c r="J61" s="109">
        <v>79330.62</v>
      </c>
      <c r="K61" s="109">
        <v>80863.95</v>
      </c>
      <c r="L61" s="109">
        <v>81901.63</v>
      </c>
      <c r="M61" s="109">
        <v>81925.38</v>
      </c>
      <c r="N61" s="109">
        <v>81949.23</v>
      </c>
      <c r="O61" s="109">
        <v>81973.2</v>
      </c>
      <c r="P61" s="109">
        <v>81997.279999999999</v>
      </c>
      <c r="Q61" s="109">
        <v>82021.47</v>
      </c>
      <c r="R61" s="109">
        <v>82045.77</v>
      </c>
      <c r="S61" s="109">
        <v>82070.19</v>
      </c>
      <c r="T61" s="109">
        <v>82094.720000000001</v>
      </c>
      <c r="U61" s="109">
        <v>82119.360000000001</v>
      </c>
      <c r="V61" s="109">
        <v>82144.12</v>
      </c>
      <c r="W61" s="109">
        <v>82169</v>
      </c>
      <c r="X61" s="109">
        <v>82193.990000000005</v>
      </c>
      <c r="Y61" s="109">
        <v>82219.09</v>
      </c>
      <c r="Z61" s="109">
        <v>82244.320000000007</v>
      </c>
      <c r="AA61" s="109">
        <v>82269.66</v>
      </c>
      <c r="AB61" s="109">
        <v>82295.12</v>
      </c>
      <c r="AC61" s="109">
        <v>82320.7</v>
      </c>
      <c r="AD61" s="109">
        <v>82346.39</v>
      </c>
      <c r="AE61" s="109">
        <v>82372.210000000006</v>
      </c>
      <c r="AF61" s="109">
        <v>82398.149999999994</v>
      </c>
      <c r="AG61" s="109">
        <v>82424.210000000006</v>
      </c>
      <c r="AH61" s="109">
        <v>82450.39</v>
      </c>
      <c r="AI61" s="109"/>
      <c r="AJ61" s="109"/>
      <c r="AK61" s="109"/>
      <c r="AL61" s="109"/>
    </row>
    <row r="62" spans="1:38">
      <c r="A62" s="3" t="s">
        <v>219</v>
      </c>
      <c r="B62" t="s">
        <v>9</v>
      </c>
      <c r="C62" t="s">
        <v>72</v>
      </c>
      <c r="D62" t="s">
        <v>79</v>
      </c>
      <c r="E62" t="s">
        <v>153</v>
      </c>
      <c r="F62" s="109" t="s">
        <v>10</v>
      </c>
      <c r="G62">
        <v>0</v>
      </c>
      <c r="H62">
        <v>0</v>
      </c>
      <c r="I62">
        <v>0</v>
      </c>
      <c r="J62" s="153">
        <v>1083.2199948387199</v>
      </c>
      <c r="K62" s="153">
        <v>3293.4072310942156</v>
      </c>
      <c r="L62" s="153">
        <v>7785.0544675299971</v>
      </c>
      <c r="M62" s="153">
        <v>10143.760776337462</v>
      </c>
      <c r="N62" s="153">
        <v>11422.189546079866</v>
      </c>
      <c r="O62" s="153">
        <v>11575.566026539769</v>
      </c>
      <c r="P62" s="153">
        <v>11731.002037238017</v>
      </c>
      <c r="Q62" s="153">
        <v>11888.525233423903</v>
      </c>
      <c r="R62" s="153">
        <v>12048.163641699755</v>
      </c>
      <c r="S62" s="153">
        <v>12209.945665007455</v>
      </c>
      <c r="T62" s="153">
        <v>12373.900087681888</v>
      </c>
      <c r="U62" s="153">
        <v>12540.056080572276</v>
      </c>
      <c r="V62" s="153">
        <v>12708.443206232265</v>
      </c>
      <c r="W62" s="153">
        <v>12879.091424179709</v>
      </c>
      <c r="X62" s="153">
        <v>13052.031096227083</v>
      </c>
      <c r="Y62" s="153">
        <v>13227.292991883467</v>
      </c>
      <c r="Z62" s="153">
        <v>13404.908293829083</v>
      </c>
      <c r="AA62" s="153">
        <v>13584.908603463315</v>
      </c>
      <c r="AB62" s="153">
        <v>13767.325946527255</v>
      </c>
      <c r="AC62" s="153">
        <v>13952.192778801749</v>
      </c>
      <c r="AD62" s="153">
        <v>14139.541991881924</v>
      </c>
      <c r="AE62" s="153">
        <v>14329.406919029288</v>
      </c>
      <c r="AF62" s="153">
        <v>14521.821341102401</v>
      </c>
      <c r="AG62" s="153">
        <v>14716.819492567167</v>
      </c>
      <c r="AH62" s="153">
        <v>14914.436067587874</v>
      </c>
      <c r="AI62" s="153"/>
      <c r="AJ62" s="153"/>
      <c r="AK62" s="153"/>
      <c r="AL62" s="153"/>
    </row>
    <row r="63" spans="1:38">
      <c r="A63" s="3" t="s">
        <v>220</v>
      </c>
      <c r="B63" t="s">
        <v>9</v>
      </c>
      <c r="C63" t="s">
        <v>72</v>
      </c>
      <c r="D63" t="s">
        <v>79</v>
      </c>
      <c r="E63" t="s">
        <v>155</v>
      </c>
      <c r="F63" s="109" t="s">
        <v>10</v>
      </c>
      <c r="G63">
        <v>0</v>
      </c>
      <c r="H63">
        <v>0</v>
      </c>
      <c r="I63">
        <v>0</v>
      </c>
      <c r="J63" s="153">
        <v>1083.2199948387199</v>
      </c>
      <c r="K63" s="153">
        <v>2210.1872362554959</v>
      </c>
      <c r="L63" s="153">
        <v>4491.6472364357815</v>
      </c>
      <c r="M63" s="153">
        <v>2358.7063088074647</v>
      </c>
      <c r="N63" s="153">
        <v>1278.4287697424043</v>
      </c>
      <c r="O63" s="153">
        <v>153.37648045990318</v>
      </c>
      <c r="P63" s="153">
        <v>155.43601069824763</v>
      </c>
      <c r="Q63" s="153">
        <v>157.52319618588626</v>
      </c>
      <c r="R63" s="153">
        <v>159.63840827585227</v>
      </c>
      <c r="S63" s="153">
        <v>161.7820233077</v>
      </c>
      <c r="T63" s="153">
        <v>163.95442267443286</v>
      </c>
      <c r="U63" s="153">
        <v>166.15599289038801</v>
      </c>
      <c r="V63" s="153">
        <v>168.38712565998867</v>
      </c>
      <c r="W63" s="153">
        <v>170.64821794744421</v>
      </c>
      <c r="X63" s="153">
        <v>172.93967204737419</v>
      </c>
      <c r="Y63" s="153">
        <v>175.26189565638379</v>
      </c>
      <c r="Z63" s="153">
        <v>177.61530194561601</v>
      </c>
      <c r="AA63" s="153">
        <v>180.0003096342316</v>
      </c>
      <c r="AB63" s="153">
        <v>182.41734306394028</v>
      </c>
      <c r="AC63" s="153">
        <v>184.8668322744943</v>
      </c>
      <c r="AD63" s="153">
        <v>187.3492130801751</v>
      </c>
      <c r="AE63" s="153">
        <v>189.86492714736414</v>
      </c>
      <c r="AF63" s="153">
        <v>192.41442207311229</v>
      </c>
      <c r="AG63" s="153">
        <v>194.99815146476612</v>
      </c>
      <c r="AH63" s="153">
        <v>197.61657502070739</v>
      </c>
      <c r="AI63" s="153"/>
      <c r="AJ63" s="153"/>
      <c r="AK63" s="153"/>
      <c r="AL63" s="153"/>
    </row>
    <row r="64" spans="1:38">
      <c r="A64" s="3" t="s">
        <v>221</v>
      </c>
      <c r="B64" t="s">
        <v>9</v>
      </c>
      <c r="C64" t="s">
        <v>72</v>
      </c>
      <c r="D64" t="s">
        <v>79</v>
      </c>
      <c r="E64" t="s">
        <v>157</v>
      </c>
      <c r="F64" s="109" t="s">
        <v>10</v>
      </c>
      <c r="G64">
        <v>0</v>
      </c>
      <c r="H64">
        <v>0</v>
      </c>
      <c r="I64">
        <v>0</v>
      </c>
      <c r="J64" s="153">
        <v>0</v>
      </c>
      <c r="K64" s="153">
        <v>0</v>
      </c>
      <c r="L64" s="153">
        <v>0</v>
      </c>
      <c r="M64" s="153">
        <v>0</v>
      </c>
      <c r="N64" s="153">
        <v>0</v>
      </c>
      <c r="O64" s="153">
        <v>0</v>
      </c>
      <c r="P64" s="153">
        <v>0</v>
      </c>
      <c r="Q64" s="153">
        <v>0</v>
      </c>
      <c r="R64" s="153">
        <v>0</v>
      </c>
      <c r="S64" s="153">
        <v>0</v>
      </c>
      <c r="T64" s="153">
        <v>0</v>
      </c>
      <c r="U64" s="153">
        <v>0</v>
      </c>
      <c r="V64" s="153">
        <v>0</v>
      </c>
      <c r="W64" s="153">
        <v>0</v>
      </c>
      <c r="X64" s="153">
        <v>0</v>
      </c>
      <c r="Y64" s="153">
        <v>0</v>
      </c>
      <c r="Z64" s="153">
        <v>0</v>
      </c>
      <c r="AA64" s="153">
        <v>0</v>
      </c>
      <c r="AB64" s="153">
        <v>0</v>
      </c>
      <c r="AC64" s="153">
        <v>0</v>
      </c>
      <c r="AD64" s="153">
        <v>0</v>
      </c>
      <c r="AE64" s="153">
        <v>0</v>
      </c>
      <c r="AF64" s="153">
        <v>0</v>
      </c>
      <c r="AG64" s="153">
        <v>0</v>
      </c>
      <c r="AH64" s="153">
        <v>0</v>
      </c>
      <c r="AI64" s="153"/>
      <c r="AJ64" s="153"/>
      <c r="AK64" s="153"/>
      <c r="AL64" s="153"/>
    </row>
    <row r="65" spans="1:38">
      <c r="A65" s="3" t="s">
        <v>222</v>
      </c>
      <c r="B65" t="s">
        <v>9</v>
      </c>
      <c r="C65" t="s">
        <v>72</v>
      </c>
      <c r="D65" t="s">
        <v>79</v>
      </c>
      <c r="E65" t="s">
        <v>159</v>
      </c>
      <c r="F65" s="109" t="s">
        <v>10</v>
      </c>
      <c r="G65">
        <v>0</v>
      </c>
      <c r="H65">
        <v>0</v>
      </c>
      <c r="I65">
        <v>0</v>
      </c>
      <c r="J65" s="153">
        <v>0</v>
      </c>
      <c r="K65" s="153">
        <v>0</v>
      </c>
      <c r="L65" s="153">
        <v>0</v>
      </c>
      <c r="M65" s="153">
        <v>0</v>
      </c>
      <c r="N65" s="153">
        <v>0</v>
      </c>
      <c r="O65" s="153">
        <v>0</v>
      </c>
      <c r="P65" s="153">
        <v>0</v>
      </c>
      <c r="Q65" s="153">
        <v>0</v>
      </c>
      <c r="R65" s="153">
        <v>0</v>
      </c>
      <c r="S65" s="153">
        <v>0</v>
      </c>
      <c r="T65" s="153">
        <v>0</v>
      </c>
      <c r="U65" s="153">
        <v>0</v>
      </c>
      <c r="V65" s="153">
        <v>0</v>
      </c>
      <c r="W65" s="153">
        <v>0</v>
      </c>
      <c r="X65" s="153">
        <v>0</v>
      </c>
      <c r="Y65" s="153">
        <v>0</v>
      </c>
      <c r="Z65" s="153">
        <v>0</v>
      </c>
      <c r="AA65" s="153">
        <v>0</v>
      </c>
      <c r="AB65" s="153">
        <v>0</v>
      </c>
      <c r="AC65" s="153">
        <v>0</v>
      </c>
      <c r="AD65" s="153">
        <v>0</v>
      </c>
      <c r="AE65" s="153">
        <v>0</v>
      </c>
      <c r="AF65" s="153">
        <v>0</v>
      </c>
      <c r="AG65" s="153">
        <v>0</v>
      </c>
      <c r="AH65" s="153">
        <v>0</v>
      </c>
      <c r="AI65" s="153"/>
      <c r="AJ65" s="153"/>
      <c r="AK65" s="153"/>
      <c r="AL65" s="153"/>
    </row>
    <row r="66" spans="1:38">
      <c r="A66" s="3" t="s">
        <v>223</v>
      </c>
      <c r="B66" t="s">
        <v>9</v>
      </c>
      <c r="C66" t="s">
        <v>72</v>
      </c>
      <c r="D66" t="s">
        <v>79</v>
      </c>
      <c r="E66" t="s">
        <v>16</v>
      </c>
      <c r="F66" s="109" t="s">
        <v>10</v>
      </c>
      <c r="G66">
        <v>0</v>
      </c>
      <c r="H66">
        <v>0</v>
      </c>
      <c r="I66">
        <v>0</v>
      </c>
      <c r="J66" s="153">
        <v>17.077844819687382</v>
      </c>
      <c r="K66" s="153">
        <v>51.927186967449352</v>
      </c>
      <c r="L66" s="153">
        <v>122.77192074345423</v>
      </c>
      <c r="M66" s="153">
        <v>159.9823941545483</v>
      </c>
      <c r="N66" s="153">
        <v>180.15999217932398</v>
      </c>
      <c r="O66" s="153">
        <v>182.59422018418519</v>
      </c>
      <c r="P66" s="153">
        <v>185.06133821034334</v>
      </c>
      <c r="Q66" s="153">
        <v>187.56179065064052</v>
      </c>
      <c r="R66" s="153">
        <v>190.09602790232313</v>
      </c>
      <c r="S66" s="153">
        <v>192.6645064481709</v>
      </c>
      <c r="T66" s="153">
        <v>195.26768893872116</v>
      </c>
      <c r="U66" s="153">
        <v>197.90604427560433</v>
      </c>
      <c r="V66" s="153">
        <v>200.58004769600555</v>
      </c>
      <c r="W66" s="153">
        <v>203.29018085826729</v>
      </c>
      <c r="X66" s="153">
        <v>206.03693192864884</v>
      </c>
      <c r="Y66" s="153">
        <v>208.82079566925762</v>
      </c>
      <c r="Z66" s="153">
        <v>211.64227352716932</v>
      </c>
      <c r="AA66" s="153">
        <v>214.50187372475108</v>
      </c>
      <c r="AB66" s="153">
        <v>217.40011135120616</v>
      </c>
      <c r="AC66" s="153">
        <v>220.33750845535511</v>
      </c>
      <c r="AD66" s="153">
        <v>223.31459413967008</v>
      </c>
      <c r="AE66" s="153">
        <v>226.33190465558036</v>
      </c>
      <c r="AF66" s="153">
        <v>229.38998350006537</v>
      </c>
      <c r="AG66" s="153">
        <v>232.4893815135527</v>
      </c>
      <c r="AH66" s="153">
        <v>235.6306569791391</v>
      </c>
      <c r="AI66" s="153"/>
      <c r="AJ66" s="153"/>
      <c r="AK66" s="153"/>
      <c r="AL66" s="153"/>
    </row>
    <row r="67" spans="1:38">
      <c r="A67" s="3" t="s">
        <v>224</v>
      </c>
      <c r="B67" t="s">
        <v>9</v>
      </c>
      <c r="C67" t="s">
        <v>72</v>
      </c>
      <c r="D67" t="s">
        <v>79</v>
      </c>
      <c r="E67" t="s">
        <v>99</v>
      </c>
      <c r="F67" s="109" t="s">
        <v>10</v>
      </c>
      <c r="G67">
        <v>0</v>
      </c>
      <c r="H67">
        <v>0</v>
      </c>
      <c r="I67">
        <v>0</v>
      </c>
      <c r="J67" s="153">
        <v>17.191307448849791</v>
      </c>
      <c r="K67" s="153">
        <v>52.272183377742458</v>
      </c>
      <c r="L67" s="153">
        <v>123.58759889616896</v>
      </c>
      <c r="M67" s="153">
        <v>161.0452930889353</v>
      </c>
      <c r="N67" s="153">
        <v>181.356948036364</v>
      </c>
      <c r="O67" s="153">
        <v>183.80734868550957</v>
      </c>
      <c r="P67" s="153">
        <v>186.29085787230053</v>
      </c>
      <c r="Q67" s="153">
        <v>188.8079229420581</v>
      </c>
      <c r="R67" s="153">
        <v>191.35899728440017</v>
      </c>
      <c r="S67" s="153">
        <v>193.94454041490931</v>
      </c>
      <c r="T67" s="153">
        <v>196.56501805790333</v>
      </c>
      <c r="U67" s="153">
        <v>199.22090223032447</v>
      </c>
      <c r="V67" s="153">
        <v>201.91267132676219</v>
      </c>
      <c r="W67" s="153">
        <v>204.64081020562443</v>
      </c>
      <c r="X67" s="153">
        <v>207.40581027647357</v>
      </c>
      <c r="Y67" s="153">
        <v>210.20816958854201</v>
      </c>
      <c r="Z67" s="153">
        <v>213.04839292044426</v>
      </c>
      <c r="AA67" s="153">
        <v>215.92699187110034</v>
      </c>
      <c r="AB67" s="153">
        <v>218.84448495188863</v>
      </c>
      <c r="AC67" s="153">
        <v>221.80139768004341</v>
      </c>
      <c r="AD67" s="153">
        <v>224.79826267331396</v>
      </c>
      <c r="AE67" s="153">
        <v>227.83561974590333</v>
      </c>
      <c r="AF67" s="153">
        <v>230.91401600570302</v>
      </c>
      <c r="AG67" s="153">
        <v>234.03400595284145</v>
      </c>
      <c r="AH67" s="153">
        <v>237.19615157956423</v>
      </c>
      <c r="AI67" s="153"/>
      <c r="AJ67" s="153"/>
      <c r="AK67" s="153"/>
      <c r="AL67" s="153"/>
    </row>
    <row r="68" spans="1:38">
      <c r="A68" s="3" t="s">
        <v>225</v>
      </c>
      <c r="B68" t="s">
        <v>9</v>
      </c>
      <c r="C68" t="s">
        <v>72</v>
      </c>
      <c r="D68" t="s">
        <v>79</v>
      </c>
      <c r="E68" t="s">
        <v>163</v>
      </c>
      <c r="F68" s="109" t="s">
        <v>10</v>
      </c>
      <c r="G68">
        <v>0</v>
      </c>
      <c r="H68" s="109">
        <v>0</v>
      </c>
      <c r="I68" s="109">
        <v>0</v>
      </c>
      <c r="J68" s="109">
        <v>121040.99</v>
      </c>
      <c r="K68" s="109">
        <v>121040.99</v>
      </c>
      <c r="L68" s="109">
        <v>121040.99</v>
      </c>
      <c r="M68" s="109">
        <v>121040.99</v>
      </c>
      <c r="N68" s="109">
        <v>121040.99</v>
      </c>
      <c r="O68" s="109">
        <v>121040.99</v>
      </c>
      <c r="P68" s="109">
        <v>121040.99</v>
      </c>
      <c r="Q68" s="109">
        <v>121040.99</v>
      </c>
      <c r="R68" s="109">
        <v>121040.99</v>
      </c>
      <c r="S68" s="109">
        <v>121040.99</v>
      </c>
      <c r="T68" s="109">
        <v>121040.99</v>
      </c>
      <c r="U68" s="109">
        <v>121040.99</v>
      </c>
      <c r="V68" s="109">
        <v>121040.99</v>
      </c>
      <c r="W68" s="109">
        <v>121040.99</v>
      </c>
      <c r="X68" s="109">
        <v>121040.99</v>
      </c>
      <c r="Y68" s="109">
        <v>121040.99</v>
      </c>
      <c r="Z68" s="109">
        <v>121040.99</v>
      </c>
      <c r="AA68" s="109">
        <v>121040.99</v>
      </c>
      <c r="AB68" s="109">
        <v>121040.99</v>
      </c>
      <c r="AC68" s="109">
        <v>121040.99</v>
      </c>
      <c r="AD68" s="109">
        <v>121040.99</v>
      </c>
      <c r="AE68" s="109">
        <v>121040.99</v>
      </c>
      <c r="AF68" s="109">
        <v>121040.99</v>
      </c>
      <c r="AG68" s="109">
        <v>121040.99</v>
      </c>
      <c r="AH68" s="109">
        <v>121040.99</v>
      </c>
      <c r="AI68" s="109"/>
      <c r="AJ68" s="109"/>
      <c r="AK68" s="109"/>
      <c r="AL68" s="109"/>
    </row>
    <row r="69" spans="1:38">
      <c r="A69" s="3" t="s">
        <v>226</v>
      </c>
      <c r="B69" t="s">
        <v>9</v>
      </c>
      <c r="C69" t="s">
        <v>72</v>
      </c>
      <c r="D69" t="s">
        <v>79</v>
      </c>
      <c r="E69" t="s">
        <v>165</v>
      </c>
      <c r="F69" s="109" t="s">
        <v>10</v>
      </c>
      <c r="G69">
        <v>0</v>
      </c>
      <c r="H69" s="109">
        <v>0</v>
      </c>
      <c r="I69" s="109">
        <v>0</v>
      </c>
      <c r="J69" s="109">
        <v>72911.009999999995</v>
      </c>
      <c r="K69" s="109">
        <v>140529.04</v>
      </c>
      <c r="L69" s="109">
        <v>277416.64</v>
      </c>
      <c r="M69" s="109">
        <v>149440.19</v>
      </c>
      <c r="N69" s="109">
        <v>84623.54</v>
      </c>
      <c r="O69" s="109">
        <v>17120.400000000001</v>
      </c>
      <c r="P69" s="109">
        <v>17243.97</v>
      </c>
      <c r="Q69" s="109">
        <v>17369.2</v>
      </c>
      <c r="R69" s="109">
        <v>17496.12</v>
      </c>
      <c r="S69" s="109">
        <v>17624.73</v>
      </c>
      <c r="T69" s="109">
        <v>17755.080000000002</v>
      </c>
      <c r="U69" s="109">
        <v>17887.169999999998</v>
      </c>
      <c r="V69" s="109">
        <v>18021.04</v>
      </c>
      <c r="W69" s="109">
        <v>18156.7</v>
      </c>
      <c r="X69" s="109">
        <v>18294.189999999999</v>
      </c>
      <c r="Y69" s="109">
        <v>18433.52</v>
      </c>
      <c r="Z69" s="109">
        <v>18574.73</v>
      </c>
      <c r="AA69" s="109">
        <v>18717.830000000002</v>
      </c>
      <c r="AB69" s="109">
        <v>18862.849999999999</v>
      </c>
      <c r="AC69" s="109">
        <v>19009.82</v>
      </c>
      <c r="AD69" s="109">
        <v>19158.759999999998</v>
      </c>
      <c r="AE69" s="109">
        <v>19309.71</v>
      </c>
      <c r="AF69" s="109">
        <v>19462.68</v>
      </c>
      <c r="AG69" s="109">
        <v>19617.7</v>
      </c>
      <c r="AH69" s="109">
        <v>19774.810000000001</v>
      </c>
      <c r="AI69" s="109"/>
      <c r="AJ69" s="109"/>
      <c r="AK69" s="109"/>
      <c r="AL69" s="109"/>
    </row>
    <row r="70" spans="1:38">
      <c r="A70" s="3" t="s">
        <v>227</v>
      </c>
      <c r="B70" t="s">
        <v>9</v>
      </c>
      <c r="C70" t="s">
        <v>72</v>
      </c>
      <c r="D70" t="s">
        <v>79</v>
      </c>
      <c r="E70" t="s">
        <v>167</v>
      </c>
      <c r="F70" s="109" t="s">
        <v>10</v>
      </c>
      <c r="G70">
        <v>0</v>
      </c>
      <c r="H70" s="109">
        <v>0</v>
      </c>
      <c r="I70" s="109">
        <v>0</v>
      </c>
      <c r="J70" s="109">
        <v>10916.48</v>
      </c>
      <c r="K70" s="109">
        <v>33192.839999999997</v>
      </c>
      <c r="L70" s="109">
        <v>78478.13</v>
      </c>
      <c r="M70" s="109">
        <v>102263.76</v>
      </c>
      <c r="N70" s="109">
        <v>118970.16</v>
      </c>
      <c r="O70" s="109">
        <v>103299.73</v>
      </c>
      <c r="P70" s="109">
        <v>100597.06</v>
      </c>
      <c r="Q70" s="109">
        <v>107054.09</v>
      </c>
      <c r="R70" s="109">
        <v>114049.96</v>
      </c>
      <c r="S70" s="109">
        <v>121797.17</v>
      </c>
      <c r="T70" s="109">
        <v>130715.74</v>
      </c>
      <c r="U70" s="109">
        <v>139653.85</v>
      </c>
      <c r="V70" s="109">
        <v>147396.25</v>
      </c>
      <c r="W70" s="109">
        <v>157164.14000000001</v>
      </c>
      <c r="X70" s="109">
        <v>167791.3</v>
      </c>
      <c r="Y70" s="109">
        <v>177415.7</v>
      </c>
      <c r="Z70" s="109">
        <v>188547.83</v>
      </c>
      <c r="AA70" s="109">
        <v>206426.2</v>
      </c>
      <c r="AB70" s="109">
        <v>210090.71</v>
      </c>
      <c r="AC70" s="109">
        <v>219583.38</v>
      </c>
      <c r="AD70" s="109">
        <v>231092.61</v>
      </c>
      <c r="AE70" s="109">
        <v>244011.95</v>
      </c>
      <c r="AF70" s="109">
        <v>260009.18</v>
      </c>
      <c r="AG70" s="109">
        <v>273585.75</v>
      </c>
      <c r="AH70" s="109">
        <v>288193.32</v>
      </c>
      <c r="AI70" s="109"/>
      <c r="AJ70" s="109"/>
      <c r="AK70" s="109"/>
      <c r="AL70" s="109"/>
    </row>
    <row r="71" spans="1:38">
      <c r="A71" s="3" t="s">
        <v>228</v>
      </c>
      <c r="B71" t="s">
        <v>9</v>
      </c>
      <c r="C71" t="s">
        <v>72</v>
      </c>
      <c r="D71" t="s">
        <v>79</v>
      </c>
      <c r="E71" t="s">
        <v>92</v>
      </c>
      <c r="F71" s="109" t="s">
        <v>10</v>
      </c>
      <c r="G71">
        <v>0</v>
      </c>
      <c r="H71" s="109">
        <v>0</v>
      </c>
      <c r="I71" s="109">
        <v>0</v>
      </c>
      <c r="J71" s="109">
        <v>193952</v>
      </c>
      <c r="K71" s="109">
        <v>261570.03</v>
      </c>
      <c r="L71" s="109">
        <v>398457.63</v>
      </c>
      <c r="M71" s="109">
        <v>270481.18</v>
      </c>
      <c r="N71" s="109">
        <v>205664.53</v>
      </c>
      <c r="O71" s="109">
        <v>138161.39000000001</v>
      </c>
      <c r="P71" s="109">
        <v>138284.96</v>
      </c>
      <c r="Q71" s="109">
        <v>138410.19</v>
      </c>
      <c r="R71" s="109">
        <v>138537.1</v>
      </c>
      <c r="S71" s="109">
        <v>138665.72</v>
      </c>
      <c r="T71" s="109">
        <v>138796.07</v>
      </c>
      <c r="U71" s="109">
        <v>138928.16</v>
      </c>
      <c r="V71" s="109">
        <v>139062.03</v>
      </c>
      <c r="W71" s="109">
        <v>139197.69</v>
      </c>
      <c r="X71" s="109">
        <v>139335.18</v>
      </c>
      <c r="Y71" s="109">
        <v>139474.51</v>
      </c>
      <c r="Z71" s="109">
        <v>139615.72</v>
      </c>
      <c r="AA71" s="109">
        <v>139758.82</v>
      </c>
      <c r="AB71" s="109">
        <v>139903.84</v>
      </c>
      <c r="AC71" s="109">
        <v>140050.81</v>
      </c>
      <c r="AD71" s="109">
        <v>140199.75</v>
      </c>
      <c r="AE71" s="109">
        <v>140350.70000000001</v>
      </c>
      <c r="AF71" s="109">
        <v>140503.67000000001</v>
      </c>
      <c r="AG71" s="109">
        <v>140658.69</v>
      </c>
      <c r="AH71" s="109">
        <v>140815.79</v>
      </c>
      <c r="AI71" s="109"/>
      <c r="AJ71" s="109"/>
      <c r="AK71" s="109"/>
      <c r="AL71" s="109"/>
    </row>
    <row r="72" spans="1:38">
      <c r="A72" s="3" t="s">
        <v>229</v>
      </c>
      <c r="B72" t="s">
        <v>9</v>
      </c>
      <c r="C72" t="s">
        <v>73</v>
      </c>
      <c r="D72" t="s">
        <v>79</v>
      </c>
      <c r="E72" t="s">
        <v>153</v>
      </c>
      <c r="F72" s="109" t="s">
        <v>10</v>
      </c>
      <c r="G72">
        <v>0</v>
      </c>
      <c r="H72">
        <v>0</v>
      </c>
      <c r="I72">
        <v>0</v>
      </c>
      <c r="J72" s="153">
        <v>101.99072638267145</v>
      </c>
      <c r="K72" s="153">
        <v>307.40582154151627</v>
      </c>
      <c r="L72" s="153">
        <v>720.58277758483734</v>
      </c>
      <c r="M72" s="153">
        <v>930.78117413352084</v>
      </c>
      <c r="N72" s="153">
        <v>1039.020998259798</v>
      </c>
      <c r="O72" s="153">
        <v>1043.863153170018</v>
      </c>
      <c r="P72" s="153">
        <v>1048.7278739997082</v>
      </c>
      <c r="Q72" s="153">
        <v>1053.6152659129393</v>
      </c>
      <c r="R72" s="153">
        <v>1058.5254345638787</v>
      </c>
      <c r="S72" s="153">
        <v>1063.4584860990744</v>
      </c>
      <c r="T72" s="153">
        <v>1068.4145271597502</v>
      </c>
      <c r="U72" s="153">
        <v>1073.3936648841095</v>
      </c>
      <c r="V72" s="153">
        <v>1078.3960069096534</v>
      </c>
      <c r="W72" s="153">
        <v>1083.4216613755063</v>
      </c>
      <c r="X72" s="153">
        <v>1088.4707369247537</v>
      </c>
      <c r="Y72" s="153">
        <v>1093.543342706791</v>
      </c>
      <c r="Z72" s="153">
        <v>1098.6395883796836</v>
      </c>
      <c r="AA72" s="153">
        <v>1103.7595841125362</v>
      </c>
      <c r="AB72" s="153">
        <v>1108.9034405878763</v>
      </c>
      <c r="AC72" s="153">
        <v>1114.0712690040443</v>
      </c>
      <c r="AD72" s="153">
        <v>1119.2631810775999</v>
      </c>
      <c r="AE72" s="153">
        <v>1124.4792890457359</v>
      </c>
      <c r="AF72" s="153">
        <v>1129.7197056687037</v>
      </c>
      <c r="AG72" s="153">
        <v>1134.9845442322535</v>
      </c>
      <c r="AH72" s="153">
        <v>1140.27391855008</v>
      </c>
      <c r="AI72" s="153"/>
      <c r="AJ72" s="153"/>
      <c r="AK72" s="153"/>
      <c r="AL72" s="153"/>
    </row>
    <row r="73" spans="1:38">
      <c r="A73" s="3" t="s">
        <v>230</v>
      </c>
      <c r="B73" t="s">
        <v>9</v>
      </c>
      <c r="C73" t="s">
        <v>73</v>
      </c>
      <c r="D73" t="s">
        <v>79</v>
      </c>
      <c r="E73" t="s">
        <v>155</v>
      </c>
      <c r="F73" s="109" t="s">
        <v>10</v>
      </c>
      <c r="G73">
        <v>0</v>
      </c>
      <c r="H73">
        <v>0</v>
      </c>
      <c r="I73">
        <v>0</v>
      </c>
      <c r="J73" s="153">
        <v>101.99072638267145</v>
      </c>
      <c r="K73" s="153">
        <v>205.41509515884482</v>
      </c>
      <c r="L73" s="153">
        <v>413.17695604332107</v>
      </c>
      <c r="M73" s="153">
        <v>210.19839654868349</v>
      </c>
      <c r="N73" s="153">
        <v>108.2398241262772</v>
      </c>
      <c r="O73" s="153">
        <v>4.8421549102199606</v>
      </c>
      <c r="P73" s="153">
        <v>4.8647208296902136</v>
      </c>
      <c r="Q73" s="153">
        <v>4.887391913231113</v>
      </c>
      <c r="R73" s="153">
        <v>4.9101686509393403</v>
      </c>
      <c r="S73" s="153">
        <v>4.9330515351957729</v>
      </c>
      <c r="T73" s="153">
        <v>4.9560410606757159</v>
      </c>
      <c r="U73" s="153">
        <v>4.9791377243593615</v>
      </c>
      <c r="V73" s="153">
        <v>5.0023420255438396</v>
      </c>
      <c r="W73" s="153">
        <v>5.0256544658529947</v>
      </c>
      <c r="X73" s="153">
        <v>5.0490755492473909</v>
      </c>
      <c r="Y73" s="153">
        <v>5.0726057820372716</v>
      </c>
      <c r="Z73" s="153">
        <v>5.0962456728925645</v>
      </c>
      <c r="AA73" s="153">
        <v>5.119995732852658</v>
      </c>
      <c r="AB73" s="153">
        <v>5.1438564753400442</v>
      </c>
      <c r="AC73" s="153">
        <v>5.1678284161680494</v>
      </c>
      <c r="AD73" s="153">
        <v>5.1919120735556135</v>
      </c>
      <c r="AE73" s="153">
        <v>5.2161079681359297</v>
      </c>
      <c r="AF73" s="153">
        <v>5.240416622967814</v>
      </c>
      <c r="AG73" s="153">
        <v>5.2648385635498016</v>
      </c>
      <c r="AH73" s="153">
        <v>5.289374317826514</v>
      </c>
      <c r="AI73" s="153"/>
      <c r="AJ73" s="153"/>
      <c r="AK73" s="153"/>
      <c r="AL73" s="153"/>
    </row>
    <row r="74" spans="1:38">
      <c r="A74" s="3" t="s">
        <v>231</v>
      </c>
      <c r="B74" t="s">
        <v>9</v>
      </c>
      <c r="C74" t="s">
        <v>73</v>
      </c>
      <c r="D74" t="s">
        <v>79</v>
      </c>
      <c r="E74" t="s">
        <v>157</v>
      </c>
      <c r="F74" s="109" t="s">
        <v>10</v>
      </c>
      <c r="G74">
        <v>0</v>
      </c>
      <c r="H74">
        <v>0</v>
      </c>
      <c r="I74">
        <v>0</v>
      </c>
      <c r="J74" s="153">
        <v>0</v>
      </c>
      <c r="K74" s="153">
        <v>0</v>
      </c>
      <c r="L74" s="153">
        <v>0</v>
      </c>
      <c r="M74" s="153">
        <v>0</v>
      </c>
      <c r="N74" s="153">
        <v>0</v>
      </c>
      <c r="O74" s="153">
        <v>0</v>
      </c>
      <c r="P74" s="153">
        <v>0</v>
      </c>
      <c r="Q74" s="153">
        <v>0</v>
      </c>
      <c r="R74" s="153">
        <v>0</v>
      </c>
      <c r="S74" s="153">
        <v>0</v>
      </c>
      <c r="T74" s="153">
        <v>0</v>
      </c>
      <c r="U74" s="153">
        <v>0</v>
      </c>
      <c r="V74" s="153">
        <v>0</v>
      </c>
      <c r="W74" s="153">
        <v>0</v>
      </c>
      <c r="X74" s="153">
        <v>0</v>
      </c>
      <c r="Y74" s="153">
        <v>0</v>
      </c>
      <c r="Z74" s="153">
        <v>0</v>
      </c>
      <c r="AA74" s="153">
        <v>0</v>
      </c>
      <c r="AB74" s="153">
        <v>0</v>
      </c>
      <c r="AC74" s="153">
        <v>0</v>
      </c>
      <c r="AD74" s="153">
        <v>0</v>
      </c>
      <c r="AE74" s="153">
        <v>0</v>
      </c>
      <c r="AF74" s="153">
        <v>0</v>
      </c>
      <c r="AG74" s="153">
        <v>0</v>
      </c>
      <c r="AH74" s="153">
        <v>0</v>
      </c>
      <c r="AI74" s="153"/>
      <c r="AJ74" s="153"/>
      <c r="AK74" s="153"/>
      <c r="AL74" s="153"/>
    </row>
    <row r="75" spans="1:38">
      <c r="A75" s="3" t="s">
        <v>232</v>
      </c>
      <c r="B75" t="s">
        <v>9</v>
      </c>
      <c r="C75" t="s">
        <v>73</v>
      </c>
      <c r="D75" t="s">
        <v>79</v>
      </c>
      <c r="E75" t="s">
        <v>159</v>
      </c>
      <c r="F75" s="109" t="s">
        <v>10</v>
      </c>
      <c r="G75">
        <v>0</v>
      </c>
      <c r="H75">
        <v>0</v>
      </c>
      <c r="I75">
        <v>0</v>
      </c>
      <c r="J75" s="153">
        <v>0</v>
      </c>
      <c r="K75" s="153">
        <v>0</v>
      </c>
      <c r="L75" s="153">
        <v>0</v>
      </c>
      <c r="M75" s="153">
        <v>0</v>
      </c>
      <c r="N75" s="153">
        <v>0</v>
      </c>
      <c r="O75" s="153">
        <v>0</v>
      </c>
      <c r="P75" s="153">
        <v>0</v>
      </c>
      <c r="Q75" s="153">
        <v>0</v>
      </c>
      <c r="R75" s="153">
        <v>0</v>
      </c>
      <c r="S75" s="153">
        <v>0</v>
      </c>
      <c r="T75" s="153">
        <v>0</v>
      </c>
      <c r="U75" s="153">
        <v>0</v>
      </c>
      <c r="V75" s="153">
        <v>0</v>
      </c>
      <c r="W75" s="153">
        <v>0</v>
      </c>
      <c r="X75" s="153">
        <v>0</v>
      </c>
      <c r="Y75" s="153">
        <v>0</v>
      </c>
      <c r="Z75" s="153">
        <v>0</v>
      </c>
      <c r="AA75" s="153">
        <v>0</v>
      </c>
      <c r="AB75" s="153">
        <v>0</v>
      </c>
      <c r="AC75" s="153">
        <v>0</v>
      </c>
      <c r="AD75" s="153">
        <v>0</v>
      </c>
      <c r="AE75" s="153">
        <v>0</v>
      </c>
      <c r="AF75" s="153">
        <v>0</v>
      </c>
      <c r="AG75" s="153">
        <v>0</v>
      </c>
      <c r="AH75" s="153">
        <v>0</v>
      </c>
      <c r="AI75" s="153"/>
      <c r="AJ75" s="153"/>
      <c r="AK75" s="153"/>
      <c r="AL75" s="153"/>
    </row>
    <row r="76" spans="1:38">
      <c r="A76" s="3" t="s">
        <v>233</v>
      </c>
      <c r="B76" t="s">
        <v>9</v>
      </c>
      <c r="C76" t="s">
        <v>73</v>
      </c>
      <c r="D76" t="s">
        <v>79</v>
      </c>
      <c r="E76" t="s">
        <v>16</v>
      </c>
      <c r="F76" s="109" t="s">
        <v>10</v>
      </c>
      <c r="G76">
        <v>0</v>
      </c>
      <c r="H76">
        <v>0</v>
      </c>
      <c r="I76">
        <v>0</v>
      </c>
      <c r="J76" s="153">
        <v>4.308868407820297</v>
      </c>
      <c r="K76" s="153">
        <v>13.058972417437593</v>
      </c>
      <c r="L76" s="153">
        <v>30.784504945243647</v>
      </c>
      <c r="M76" s="153">
        <v>39.944548393859137</v>
      </c>
      <c r="N76" s="153">
        <v>44.791528005755758</v>
      </c>
      <c r="O76" s="153">
        <v>45.20398791788454</v>
      </c>
      <c r="P76" s="153">
        <v>45.620245940653589</v>
      </c>
      <c r="Q76" s="153">
        <v>46.040337048721099</v>
      </c>
      <c r="R76" s="153">
        <v>46.464296538807133</v>
      </c>
      <c r="S76" s="153">
        <v>46.892160032659334</v>
      </c>
      <c r="T76" s="153">
        <v>47.323963480045933</v>
      </c>
      <c r="U76" s="153">
        <v>47.759743161776292</v>
      </c>
      <c r="V76" s="153">
        <v>48.199535692749272</v>
      </c>
      <c r="W76" s="153">
        <v>48.643378025029719</v>
      </c>
      <c r="X76" s="153">
        <v>49.091307450953131</v>
      </c>
      <c r="Y76" s="153">
        <v>49.543361606259111</v>
      </c>
      <c r="Z76" s="153">
        <v>49.999578473253592</v>
      </c>
      <c r="AA76" s="153">
        <v>50.4599963840001</v>
      </c>
      <c r="AB76" s="153">
        <v>50.924654023540512</v>
      </c>
      <c r="AC76" s="153">
        <v>51.393590433145441</v>
      </c>
      <c r="AD76" s="153">
        <v>51.866845013594514</v>
      </c>
      <c r="AE76" s="153">
        <v>52.344457528486949</v>
      </c>
      <c r="AF76" s="153">
        <v>52.826468107582478</v>
      </c>
      <c r="AG76" s="153">
        <v>53.312917250173172</v>
      </c>
      <c r="AH76" s="153">
        <v>53.80384582848621</v>
      </c>
      <c r="AI76" s="153"/>
      <c r="AJ76" s="153"/>
      <c r="AK76" s="153"/>
      <c r="AL76" s="153"/>
    </row>
    <row r="77" spans="1:38">
      <c r="A77" s="3" t="s">
        <v>234</v>
      </c>
      <c r="B77" t="s">
        <v>9</v>
      </c>
      <c r="C77" t="s">
        <v>73</v>
      </c>
      <c r="D77" t="s">
        <v>79</v>
      </c>
      <c r="E77" t="s">
        <v>99</v>
      </c>
      <c r="F77" s="109" t="s">
        <v>10</v>
      </c>
      <c r="G77">
        <v>0</v>
      </c>
      <c r="H77">
        <v>0</v>
      </c>
      <c r="I77">
        <v>0</v>
      </c>
      <c r="J77" s="153">
        <v>4.3374958806324715</v>
      </c>
      <c r="K77" s="153">
        <v>13.145734263577204</v>
      </c>
      <c r="L77" s="153">
        <v>30.989032560140576</v>
      </c>
      <c r="M77" s="153">
        <v>40.209933957981818</v>
      </c>
      <c r="N77" s="153">
        <v>45.089116172494222</v>
      </c>
      <c r="O77" s="153">
        <v>45.504316406165231</v>
      </c>
      <c r="P77" s="153">
        <v>45.923339984551632</v>
      </c>
      <c r="Q77" s="153">
        <v>46.346222114677978</v>
      </c>
      <c r="R77" s="153">
        <v>46.772998327770424</v>
      </c>
      <c r="S77" s="153">
        <v>47.203704482242131</v>
      </c>
      <c r="T77" s="153">
        <v>47.638376766706195</v>
      </c>
      <c r="U77" s="153">
        <v>48.077051703016203</v>
      </c>
      <c r="V77" s="153">
        <v>48.519766149334885</v>
      </c>
      <c r="W77" s="153">
        <v>48.966557303231049</v>
      </c>
      <c r="X77" s="153">
        <v>49.417462704804848</v>
      </c>
      <c r="Y77" s="153">
        <v>49.872520239842075</v>
      </c>
      <c r="Z77" s="153">
        <v>50.331768142997376</v>
      </c>
      <c r="AA77" s="153">
        <v>50.795245001006748</v>
      </c>
      <c r="AB77" s="153">
        <v>51.262989755929652</v>
      </c>
      <c r="AC77" s="153">
        <v>51.735041708421022</v>
      </c>
      <c r="AD77" s="153">
        <v>52.211440521033339</v>
      </c>
      <c r="AE77" s="153">
        <v>52.692226221549177</v>
      </c>
      <c r="AF77" s="153">
        <v>53.177439206344353</v>
      </c>
      <c r="AG77" s="153">
        <v>53.667120243782136</v>
      </c>
      <c r="AH77" s="153">
        <v>54.161310477638629</v>
      </c>
      <c r="AI77" s="153"/>
      <c r="AJ77" s="153"/>
      <c r="AK77" s="153"/>
      <c r="AL77" s="153"/>
    </row>
    <row r="78" spans="1:38">
      <c r="A78" s="3" t="s">
        <v>235</v>
      </c>
      <c r="B78" t="s">
        <v>9</v>
      </c>
      <c r="C78" t="s">
        <v>73</v>
      </c>
      <c r="D78" t="s">
        <v>79</v>
      </c>
      <c r="E78" t="s">
        <v>163</v>
      </c>
      <c r="F78" s="109" t="s">
        <v>10</v>
      </c>
      <c r="G78">
        <v>0</v>
      </c>
      <c r="H78" s="109">
        <v>0</v>
      </c>
      <c r="I78" s="109">
        <v>0</v>
      </c>
      <c r="J78" s="109">
        <v>27880.32</v>
      </c>
      <c r="K78" s="109">
        <v>27880.32</v>
      </c>
      <c r="L78" s="109">
        <v>27880.32</v>
      </c>
      <c r="M78" s="109">
        <v>27880.32</v>
      </c>
      <c r="N78" s="109">
        <v>27880.32</v>
      </c>
      <c r="O78" s="109">
        <v>27880.32</v>
      </c>
      <c r="P78" s="109">
        <v>27880.32</v>
      </c>
      <c r="Q78" s="109">
        <v>27880.32</v>
      </c>
      <c r="R78" s="109">
        <v>27880.32</v>
      </c>
      <c r="S78" s="109">
        <v>27880.32</v>
      </c>
      <c r="T78" s="109">
        <v>27880.32</v>
      </c>
      <c r="U78" s="109">
        <v>27880.32</v>
      </c>
      <c r="V78" s="109">
        <v>27880.32</v>
      </c>
      <c r="W78" s="109">
        <v>27880.32</v>
      </c>
      <c r="X78" s="109">
        <v>27880.32</v>
      </c>
      <c r="Y78" s="109">
        <v>27880.32</v>
      </c>
      <c r="Z78" s="109">
        <v>27880.32</v>
      </c>
      <c r="AA78" s="109">
        <v>27880.32</v>
      </c>
      <c r="AB78" s="109">
        <v>27880.32</v>
      </c>
      <c r="AC78" s="109">
        <v>27880.32</v>
      </c>
      <c r="AD78" s="109">
        <v>27880.32</v>
      </c>
      <c r="AE78" s="109">
        <v>27880.32</v>
      </c>
      <c r="AF78" s="109">
        <v>27880.32</v>
      </c>
      <c r="AG78" s="109">
        <v>27880.32</v>
      </c>
      <c r="AH78" s="109">
        <v>27880.32</v>
      </c>
      <c r="AI78" s="109"/>
      <c r="AJ78" s="109"/>
      <c r="AK78" s="109"/>
      <c r="AL78" s="109"/>
    </row>
    <row r="79" spans="1:38">
      <c r="A79" s="3" t="s">
        <v>236</v>
      </c>
      <c r="B79" t="s">
        <v>9</v>
      </c>
      <c r="C79" t="s">
        <v>73</v>
      </c>
      <c r="D79" t="s">
        <v>79</v>
      </c>
      <c r="E79" t="s">
        <v>165</v>
      </c>
      <c r="F79" s="109" t="s">
        <v>10</v>
      </c>
      <c r="G79">
        <v>0</v>
      </c>
      <c r="H79" s="109">
        <v>0</v>
      </c>
      <c r="I79" s="109">
        <v>0</v>
      </c>
      <c r="J79" s="109">
        <v>7943.22</v>
      </c>
      <c r="K79" s="109">
        <v>14148.68</v>
      </c>
      <c r="L79" s="109">
        <v>26614.39</v>
      </c>
      <c r="M79" s="109">
        <v>14435.68</v>
      </c>
      <c r="N79" s="109">
        <v>8318.16</v>
      </c>
      <c r="O79" s="109">
        <v>2114.3000000000002</v>
      </c>
      <c r="P79" s="109">
        <v>2115.65</v>
      </c>
      <c r="Q79" s="109">
        <v>2117.0100000000002</v>
      </c>
      <c r="R79" s="109">
        <v>2118.38</v>
      </c>
      <c r="S79" s="109">
        <v>2119.75</v>
      </c>
      <c r="T79" s="109">
        <v>2121.13</v>
      </c>
      <c r="U79" s="109">
        <v>2122.52</v>
      </c>
      <c r="V79" s="109">
        <v>2123.91</v>
      </c>
      <c r="W79" s="109">
        <v>2125.31</v>
      </c>
      <c r="X79" s="109">
        <v>2126.7199999999998</v>
      </c>
      <c r="Y79" s="109">
        <v>2128.13</v>
      </c>
      <c r="Z79" s="109">
        <v>2129.5500000000002</v>
      </c>
      <c r="AA79" s="109">
        <v>2130.9699999999998</v>
      </c>
      <c r="AB79" s="109">
        <v>2132.4</v>
      </c>
      <c r="AC79" s="109">
        <v>2133.84</v>
      </c>
      <c r="AD79" s="109">
        <v>2135.29</v>
      </c>
      <c r="AE79" s="109">
        <v>2136.7399999999998</v>
      </c>
      <c r="AF79" s="109">
        <v>2138.1999999999998</v>
      </c>
      <c r="AG79" s="109">
        <v>2139.66</v>
      </c>
      <c r="AH79" s="109">
        <v>2141.13</v>
      </c>
      <c r="AI79" s="109"/>
      <c r="AJ79" s="109"/>
      <c r="AK79" s="109"/>
      <c r="AL79" s="109"/>
    </row>
    <row r="80" spans="1:38">
      <c r="A80" s="3" t="s">
        <v>237</v>
      </c>
      <c r="B80" t="s">
        <v>9</v>
      </c>
      <c r="C80" t="s">
        <v>73</v>
      </c>
      <c r="D80" t="s">
        <v>79</v>
      </c>
      <c r="E80" t="s">
        <v>167</v>
      </c>
      <c r="F80" s="109" t="s">
        <v>10</v>
      </c>
      <c r="G80">
        <v>0</v>
      </c>
      <c r="H80" s="109">
        <v>0</v>
      </c>
      <c r="I80" s="109">
        <v>0</v>
      </c>
      <c r="J80" s="109">
        <v>2754.31</v>
      </c>
      <c r="K80" s="109">
        <v>8347.5400000000009</v>
      </c>
      <c r="L80" s="109">
        <v>19678.04</v>
      </c>
      <c r="M80" s="109">
        <v>25533.31</v>
      </c>
      <c r="N80" s="109">
        <v>29578.46</v>
      </c>
      <c r="O80" s="109">
        <v>25573.43</v>
      </c>
      <c r="P80" s="109">
        <v>24798.6</v>
      </c>
      <c r="Q80" s="109">
        <v>26278.31</v>
      </c>
      <c r="R80" s="109">
        <v>27876.71</v>
      </c>
      <c r="S80" s="109">
        <v>29643.93</v>
      </c>
      <c r="T80" s="109">
        <v>31679.52</v>
      </c>
      <c r="U80" s="109">
        <v>33702.01</v>
      </c>
      <c r="V80" s="109">
        <v>35419.43</v>
      </c>
      <c r="W80" s="109">
        <v>37606.32</v>
      </c>
      <c r="X80" s="109">
        <v>39978.730000000003</v>
      </c>
      <c r="Y80" s="109">
        <v>42092.41</v>
      </c>
      <c r="Z80" s="109">
        <v>44543.61</v>
      </c>
      <c r="AA80" s="109">
        <v>48560.25</v>
      </c>
      <c r="AB80" s="109">
        <v>49212.47</v>
      </c>
      <c r="AC80" s="109">
        <v>51217.69</v>
      </c>
      <c r="AD80" s="109">
        <v>53673.36</v>
      </c>
      <c r="AE80" s="109">
        <v>56433.37</v>
      </c>
      <c r="AF80" s="109">
        <v>59877.8</v>
      </c>
      <c r="AG80" s="109">
        <v>62736.86</v>
      </c>
      <c r="AH80" s="109">
        <v>65805.990000000005</v>
      </c>
      <c r="AI80" s="109"/>
      <c r="AJ80" s="109"/>
      <c r="AK80" s="109"/>
      <c r="AL80" s="109"/>
    </row>
    <row r="81" spans="1:38">
      <c r="A81" s="3" t="s">
        <v>238</v>
      </c>
      <c r="B81" t="s">
        <v>9</v>
      </c>
      <c r="C81" t="s">
        <v>73</v>
      </c>
      <c r="D81" t="s">
        <v>79</v>
      </c>
      <c r="E81" t="s">
        <v>92</v>
      </c>
      <c r="F81" s="109" t="s">
        <v>10</v>
      </c>
      <c r="G81">
        <v>0</v>
      </c>
      <c r="H81" s="109">
        <v>0</v>
      </c>
      <c r="I81" s="109">
        <v>0</v>
      </c>
      <c r="J81" s="109">
        <v>35823.54</v>
      </c>
      <c r="K81" s="109">
        <v>42029</v>
      </c>
      <c r="L81" s="109">
        <v>54494.71</v>
      </c>
      <c r="M81" s="109">
        <v>42316</v>
      </c>
      <c r="N81" s="109">
        <v>36198.480000000003</v>
      </c>
      <c r="O81" s="109">
        <v>29994.62</v>
      </c>
      <c r="P81" s="109">
        <v>29995.97</v>
      </c>
      <c r="Q81" s="109">
        <v>29997.34</v>
      </c>
      <c r="R81" s="109">
        <v>29998.7</v>
      </c>
      <c r="S81" s="109">
        <v>30000.07</v>
      </c>
      <c r="T81" s="109">
        <v>30001.45</v>
      </c>
      <c r="U81" s="109">
        <v>30002.84</v>
      </c>
      <c r="V81" s="109">
        <v>30004.23</v>
      </c>
      <c r="W81" s="109">
        <v>30005.63</v>
      </c>
      <c r="X81" s="109">
        <v>30007.040000000001</v>
      </c>
      <c r="Y81" s="109">
        <v>30008.45</v>
      </c>
      <c r="Z81" s="109">
        <v>30009.87</v>
      </c>
      <c r="AA81" s="109">
        <v>30011.29</v>
      </c>
      <c r="AB81" s="109">
        <v>30012.720000000001</v>
      </c>
      <c r="AC81" s="109">
        <v>30014.16</v>
      </c>
      <c r="AD81" s="109">
        <v>30015.61</v>
      </c>
      <c r="AE81" s="109">
        <v>30017.06</v>
      </c>
      <c r="AF81" s="109">
        <v>30018.52</v>
      </c>
      <c r="AG81" s="109">
        <v>30019.98</v>
      </c>
      <c r="AH81" s="109">
        <v>30021.45</v>
      </c>
      <c r="AI81" s="109"/>
      <c r="AJ81" s="109"/>
      <c r="AK81" s="109"/>
      <c r="AL81" s="109"/>
    </row>
    <row r="82" spans="1:38">
      <c r="A82" s="3" t="s">
        <v>239</v>
      </c>
      <c r="B82" t="s">
        <v>9</v>
      </c>
      <c r="C82" t="s">
        <v>74</v>
      </c>
      <c r="D82" t="s">
        <v>79</v>
      </c>
      <c r="E82" t="s">
        <v>153</v>
      </c>
      <c r="F82" s="109" t="s">
        <v>10</v>
      </c>
      <c r="G82">
        <v>0</v>
      </c>
      <c r="H82">
        <v>0</v>
      </c>
      <c r="I82">
        <v>0</v>
      </c>
      <c r="J82" s="153">
        <v>0.69653964272573277</v>
      </c>
      <c r="K82" s="153">
        <v>2.0896078075451885</v>
      </c>
      <c r="L82" s="153">
        <v>4.8757515846519848</v>
      </c>
      <c r="M82" s="153">
        <v>6.2687115516889298</v>
      </c>
      <c r="N82" s="153">
        <v>6.9651107104385392</v>
      </c>
      <c r="O82" s="153">
        <v>6.964986365664843</v>
      </c>
      <c r="P82" s="153">
        <v>6.9648620231110137</v>
      </c>
      <c r="Q82" s="153">
        <v>6.9647376827770113</v>
      </c>
      <c r="R82" s="153">
        <v>6.9646133446627978</v>
      </c>
      <c r="S82" s="153">
        <v>6.9644890087683331</v>
      </c>
      <c r="T82" s="153">
        <v>6.9643646750935773</v>
      </c>
      <c r="U82" s="153">
        <v>6.9642403436384912</v>
      </c>
      <c r="V82" s="153">
        <v>6.964116014403035</v>
      </c>
      <c r="W82" s="153">
        <v>6.9639916873871677</v>
      </c>
      <c r="X82" s="153">
        <v>6.9638673625908512</v>
      </c>
      <c r="Y82" s="153">
        <v>6.9637430400140454</v>
      </c>
      <c r="Z82" s="153">
        <v>6.9636187196567114</v>
      </c>
      <c r="AA82" s="153">
        <v>6.9634944015188083</v>
      </c>
      <c r="AB82" s="153">
        <v>6.9633700856002978</v>
      </c>
      <c r="AC82" s="153">
        <v>6.96324577190114</v>
      </c>
      <c r="AD82" s="153">
        <v>6.9631214604212941</v>
      </c>
      <c r="AE82" s="153">
        <v>6.9629971511607209</v>
      </c>
      <c r="AF82" s="153">
        <v>6.9628728441193815</v>
      </c>
      <c r="AG82" s="153">
        <v>6.9627485392972375</v>
      </c>
      <c r="AH82" s="153">
        <v>6.9626242366942463</v>
      </c>
      <c r="AI82" s="153"/>
      <c r="AJ82" s="153"/>
      <c r="AK82" s="153"/>
      <c r="AL82" s="153"/>
    </row>
    <row r="83" spans="1:38">
      <c r="A83" s="3" t="s">
        <v>240</v>
      </c>
      <c r="B83" t="s">
        <v>9</v>
      </c>
      <c r="C83" t="s">
        <v>74</v>
      </c>
      <c r="D83" t="s">
        <v>79</v>
      </c>
      <c r="E83" t="s">
        <v>155</v>
      </c>
      <c r="F83" s="109" t="s">
        <v>10</v>
      </c>
      <c r="G83">
        <v>0</v>
      </c>
      <c r="H83">
        <v>0</v>
      </c>
      <c r="I83">
        <v>0</v>
      </c>
      <c r="J83" s="153">
        <v>0.69653964272573277</v>
      </c>
      <c r="K83" s="153">
        <v>1.3930681648194558</v>
      </c>
      <c r="L83" s="153">
        <v>2.7861437771067963</v>
      </c>
      <c r="M83" s="153">
        <v>1.392959967036945</v>
      </c>
      <c r="N83" s="153">
        <v>0.69639915874960945</v>
      </c>
      <c r="O83" s="153">
        <v>0</v>
      </c>
      <c r="P83" s="153">
        <v>0</v>
      </c>
      <c r="Q83" s="153">
        <v>0</v>
      </c>
      <c r="R83" s="153">
        <v>0</v>
      </c>
      <c r="S83" s="153">
        <v>0</v>
      </c>
      <c r="T83" s="153">
        <v>0</v>
      </c>
      <c r="U83" s="153">
        <v>0</v>
      </c>
      <c r="V83" s="153">
        <v>0</v>
      </c>
      <c r="W83" s="153">
        <v>0</v>
      </c>
      <c r="X83" s="153">
        <v>0</v>
      </c>
      <c r="Y83" s="153">
        <v>0</v>
      </c>
      <c r="Z83" s="153">
        <v>0</v>
      </c>
      <c r="AA83" s="153">
        <v>0</v>
      </c>
      <c r="AB83" s="153">
        <v>0</v>
      </c>
      <c r="AC83" s="153">
        <v>0</v>
      </c>
      <c r="AD83" s="153">
        <v>0</v>
      </c>
      <c r="AE83" s="153">
        <v>0</v>
      </c>
      <c r="AF83" s="153">
        <v>0</v>
      </c>
      <c r="AG83" s="153">
        <v>0</v>
      </c>
      <c r="AH83" s="153">
        <v>0</v>
      </c>
      <c r="AI83" s="153"/>
      <c r="AJ83" s="153"/>
      <c r="AK83" s="153"/>
      <c r="AL83" s="153"/>
    </row>
    <row r="84" spans="1:38">
      <c r="A84" s="3" t="s">
        <v>241</v>
      </c>
      <c r="B84" t="s">
        <v>9</v>
      </c>
      <c r="C84" t="s">
        <v>74</v>
      </c>
      <c r="D84" t="s">
        <v>79</v>
      </c>
      <c r="E84" t="s">
        <v>157</v>
      </c>
      <c r="F84" s="109" t="s">
        <v>10</v>
      </c>
      <c r="G84">
        <v>0</v>
      </c>
      <c r="H84">
        <v>0</v>
      </c>
      <c r="I84">
        <v>0</v>
      </c>
      <c r="J84" s="153">
        <v>0</v>
      </c>
      <c r="K84" s="153">
        <v>0</v>
      </c>
      <c r="L84" s="153">
        <v>0</v>
      </c>
      <c r="M84" s="153">
        <v>0</v>
      </c>
      <c r="N84" s="153">
        <v>0</v>
      </c>
      <c r="O84" s="153">
        <v>0</v>
      </c>
      <c r="P84" s="153">
        <v>0</v>
      </c>
      <c r="Q84" s="153">
        <v>0</v>
      </c>
      <c r="R84" s="153">
        <v>0</v>
      </c>
      <c r="S84" s="153">
        <v>0</v>
      </c>
      <c r="T84" s="153">
        <v>0</v>
      </c>
      <c r="U84" s="153">
        <v>0</v>
      </c>
      <c r="V84" s="153">
        <v>0</v>
      </c>
      <c r="W84" s="153">
        <v>0</v>
      </c>
      <c r="X84" s="153">
        <v>0</v>
      </c>
      <c r="Y84" s="153">
        <v>0</v>
      </c>
      <c r="Z84" s="153">
        <v>0</v>
      </c>
      <c r="AA84" s="153">
        <v>0</v>
      </c>
      <c r="AB84" s="153">
        <v>0</v>
      </c>
      <c r="AC84" s="153">
        <v>0</v>
      </c>
      <c r="AD84" s="153">
        <v>0</v>
      </c>
      <c r="AE84" s="153">
        <v>0</v>
      </c>
      <c r="AF84" s="153">
        <v>0</v>
      </c>
      <c r="AG84" s="153">
        <v>0</v>
      </c>
      <c r="AH84" s="153">
        <v>0</v>
      </c>
      <c r="AI84" s="153"/>
      <c r="AJ84" s="153"/>
      <c r="AK84" s="153"/>
      <c r="AL84" s="153"/>
    </row>
    <row r="85" spans="1:38">
      <c r="A85" s="3" t="s">
        <v>242</v>
      </c>
      <c r="B85" t="s">
        <v>9</v>
      </c>
      <c r="C85" t="s">
        <v>74</v>
      </c>
      <c r="D85" t="s">
        <v>79</v>
      </c>
      <c r="E85" t="s">
        <v>159</v>
      </c>
      <c r="F85" s="109" t="s">
        <v>10</v>
      </c>
      <c r="G85">
        <v>0</v>
      </c>
      <c r="H85">
        <v>0</v>
      </c>
      <c r="I85">
        <v>0</v>
      </c>
      <c r="J85" s="153">
        <v>0</v>
      </c>
      <c r="K85" s="153">
        <v>0</v>
      </c>
      <c r="L85" s="153">
        <v>0</v>
      </c>
      <c r="M85" s="153">
        <v>0</v>
      </c>
      <c r="N85" s="153">
        <v>0</v>
      </c>
      <c r="O85" s="153">
        <v>0</v>
      </c>
      <c r="P85" s="153">
        <v>0</v>
      </c>
      <c r="Q85" s="153">
        <v>0</v>
      </c>
      <c r="R85" s="153">
        <v>0</v>
      </c>
      <c r="S85" s="153">
        <v>0</v>
      </c>
      <c r="T85" s="153">
        <v>0</v>
      </c>
      <c r="U85" s="153">
        <v>0</v>
      </c>
      <c r="V85" s="153">
        <v>0</v>
      </c>
      <c r="W85" s="153">
        <v>0</v>
      </c>
      <c r="X85" s="153">
        <v>0</v>
      </c>
      <c r="Y85" s="153">
        <v>0</v>
      </c>
      <c r="Z85" s="153">
        <v>0</v>
      </c>
      <c r="AA85" s="153">
        <v>0</v>
      </c>
      <c r="AB85" s="153">
        <v>0</v>
      </c>
      <c r="AC85" s="153">
        <v>0</v>
      </c>
      <c r="AD85" s="153">
        <v>0</v>
      </c>
      <c r="AE85" s="153">
        <v>0</v>
      </c>
      <c r="AF85" s="153">
        <v>0</v>
      </c>
      <c r="AG85" s="153">
        <v>0</v>
      </c>
      <c r="AH85" s="153">
        <v>0</v>
      </c>
      <c r="AI85" s="153"/>
      <c r="AJ85" s="153"/>
      <c r="AK85" s="153"/>
      <c r="AL85" s="153"/>
    </row>
    <row r="86" spans="1:38">
      <c r="A86" s="3" t="s">
        <v>243</v>
      </c>
      <c r="B86" t="s">
        <v>9</v>
      </c>
      <c r="C86" t="s">
        <v>74</v>
      </c>
      <c r="D86" t="s">
        <v>79</v>
      </c>
      <c r="E86" t="s">
        <v>16</v>
      </c>
      <c r="F86" s="109" t="s">
        <v>10</v>
      </c>
      <c r="G86">
        <v>0</v>
      </c>
      <c r="H86">
        <v>0</v>
      </c>
      <c r="I86">
        <v>0</v>
      </c>
      <c r="J86" s="153">
        <v>0.13734184420424114</v>
      </c>
      <c r="K86" s="153">
        <v>0.41801385987311879</v>
      </c>
      <c r="L86" s="153">
        <v>0.99400877724150416</v>
      </c>
      <c r="M86" s="153">
        <v>1.3016796181663703</v>
      </c>
      <c r="N86" s="153">
        <v>1.4730958675175629</v>
      </c>
      <c r="O86" s="153">
        <v>1.5003771005946345</v>
      </c>
      <c r="P86" s="153">
        <v>1.528163572804214</v>
      </c>
      <c r="Q86" s="153">
        <v>1.5564646410027265</v>
      </c>
      <c r="R86" s="153">
        <v>1.5852898353323883</v>
      </c>
      <c r="S86" s="153">
        <v>1.6146488624303985</v>
      </c>
      <c r="T86" s="153">
        <v>1.6445516086975671</v>
      </c>
      <c r="U86" s="153">
        <v>1.6750081436274744</v>
      </c>
      <c r="V86" s="153">
        <v>1.7060287231972895</v>
      </c>
      <c r="W86" s="153">
        <v>1.7376237933213792</v>
      </c>
      <c r="X86" s="153">
        <v>1.7698039933688825</v>
      </c>
      <c r="Y86" s="153">
        <v>1.8025801597464266</v>
      </c>
      <c r="Z86" s="153">
        <v>1.8359633295471938</v>
      </c>
      <c r="AA86" s="153">
        <v>1.8699647442675671</v>
      </c>
      <c r="AB86" s="153">
        <v>1.9045958535926104</v>
      </c>
      <c r="AC86" s="153">
        <v>1.9398683192516484</v>
      </c>
      <c r="AD86" s="153">
        <v>1.9757940189452559</v>
      </c>
      <c r="AE86" s="153">
        <v>2.0123850503449736</v>
      </c>
      <c r="AF86" s="153">
        <v>2.0496537351670909</v>
      </c>
      <c r="AG86" s="153">
        <v>2.0876126233218821</v>
      </c>
      <c r="AH86" s="153">
        <v>2.1262744971396779</v>
      </c>
      <c r="AI86" s="153"/>
      <c r="AJ86" s="153"/>
      <c r="AK86" s="153"/>
      <c r="AL86" s="153"/>
    </row>
    <row r="87" spans="1:38">
      <c r="A87" s="3" t="s">
        <v>244</v>
      </c>
      <c r="B87" t="s">
        <v>9</v>
      </c>
      <c r="C87" t="s">
        <v>74</v>
      </c>
      <c r="D87" t="s">
        <v>79</v>
      </c>
      <c r="E87" t="s">
        <v>99</v>
      </c>
      <c r="F87" s="109" t="s">
        <v>10</v>
      </c>
      <c r="G87">
        <v>0</v>
      </c>
      <c r="H87">
        <v>0</v>
      </c>
      <c r="I87">
        <v>0</v>
      </c>
      <c r="J87" s="153">
        <v>0.13825432273428745</v>
      </c>
      <c r="K87" s="153">
        <v>0.42079108100777007</v>
      </c>
      <c r="L87" s="153">
        <v>1.0006128218658186</v>
      </c>
      <c r="M87" s="153">
        <v>1.3103277815244316</v>
      </c>
      <c r="N87" s="153">
        <v>1.4828828946220687</v>
      </c>
      <c r="O87" s="153">
        <v>1.5103453801033164</v>
      </c>
      <c r="P87" s="153">
        <v>1.5383164614497826</v>
      </c>
      <c r="Q87" s="153">
        <v>1.5668055576834372</v>
      </c>
      <c r="R87" s="153">
        <v>1.5958222622633265</v>
      </c>
      <c r="S87" s="153">
        <v>1.6253763463160849</v>
      </c>
      <c r="T87" s="153">
        <v>1.6554777619262806</v>
      </c>
      <c r="U87" s="153">
        <v>1.6861366454876934</v>
      </c>
      <c r="V87" s="153">
        <v>1.7173633211166595</v>
      </c>
      <c r="W87" s="153">
        <v>1.7491683041286281</v>
      </c>
      <c r="X87" s="153">
        <v>1.7815623045791047</v>
      </c>
      <c r="Y87" s="153">
        <v>1.8145562308701697</v>
      </c>
      <c r="Z87" s="153">
        <v>1.8481611934237909</v>
      </c>
      <c r="AA87" s="153">
        <v>1.88238850842316</v>
      </c>
      <c r="AB87" s="153">
        <v>1.9172497016233245</v>
      </c>
      <c r="AC87" s="153">
        <v>1.9527565122323822</v>
      </c>
      <c r="AD87" s="153">
        <v>1.988920896864562</v>
      </c>
      <c r="AE87" s="153">
        <v>2.0257550335665129</v>
      </c>
      <c r="AF87" s="153">
        <v>2.063271325918151</v>
      </c>
      <c r="AG87" s="153">
        <v>2.1014824072094647</v>
      </c>
      <c r="AH87" s="153">
        <v>2.1404011446946627</v>
      </c>
      <c r="AI87" s="153"/>
      <c r="AJ87" s="153"/>
      <c r="AK87" s="153"/>
      <c r="AL87" s="153"/>
    </row>
    <row r="88" spans="1:38">
      <c r="A88" s="3" t="s">
        <v>245</v>
      </c>
      <c r="B88" t="s">
        <v>9</v>
      </c>
      <c r="C88" t="s">
        <v>74</v>
      </c>
      <c r="D88" t="s">
        <v>79</v>
      </c>
      <c r="E88" t="s">
        <v>163</v>
      </c>
      <c r="F88" s="109" t="s">
        <v>10</v>
      </c>
      <c r="G88">
        <v>0</v>
      </c>
      <c r="H88" s="109">
        <v>0</v>
      </c>
      <c r="I88" s="109">
        <v>0</v>
      </c>
      <c r="J88" s="109">
        <v>1078.69</v>
      </c>
      <c r="K88" s="109">
        <v>1078.69</v>
      </c>
      <c r="L88" s="109">
        <v>1078.69</v>
      </c>
      <c r="M88" s="109">
        <v>1078.69</v>
      </c>
      <c r="N88" s="109">
        <v>1078.69</v>
      </c>
      <c r="O88" s="109">
        <v>1078.69</v>
      </c>
      <c r="P88" s="109">
        <v>1078.69</v>
      </c>
      <c r="Q88" s="109">
        <v>1078.69</v>
      </c>
      <c r="R88" s="109">
        <v>1078.69</v>
      </c>
      <c r="S88" s="109">
        <v>1078.69</v>
      </c>
      <c r="T88" s="109">
        <v>1078.69</v>
      </c>
      <c r="U88" s="109">
        <v>1078.69</v>
      </c>
      <c r="V88" s="109">
        <v>1078.69</v>
      </c>
      <c r="W88" s="109">
        <v>1078.69</v>
      </c>
      <c r="X88" s="109">
        <v>1078.69</v>
      </c>
      <c r="Y88" s="109">
        <v>1078.69</v>
      </c>
      <c r="Z88" s="109">
        <v>1078.69</v>
      </c>
      <c r="AA88" s="109">
        <v>1078.69</v>
      </c>
      <c r="AB88" s="109">
        <v>1078.69</v>
      </c>
      <c r="AC88" s="109">
        <v>1078.69</v>
      </c>
      <c r="AD88" s="109">
        <v>1078.69</v>
      </c>
      <c r="AE88" s="109">
        <v>1078.69</v>
      </c>
      <c r="AF88" s="109">
        <v>1078.69</v>
      </c>
      <c r="AG88" s="109">
        <v>1078.69</v>
      </c>
      <c r="AH88" s="109">
        <v>1078.69</v>
      </c>
      <c r="AI88" s="109"/>
      <c r="AJ88" s="109"/>
      <c r="AK88" s="109"/>
      <c r="AL88" s="109"/>
    </row>
    <row r="89" spans="1:38">
      <c r="A89" s="3" t="s">
        <v>246</v>
      </c>
      <c r="B89" t="s">
        <v>9</v>
      </c>
      <c r="C89" t="s">
        <v>74</v>
      </c>
      <c r="D89" t="s">
        <v>79</v>
      </c>
      <c r="E89" t="s">
        <v>165</v>
      </c>
      <c r="F89" s="109" t="s">
        <v>10</v>
      </c>
      <c r="G89">
        <v>0</v>
      </c>
      <c r="H89" s="109">
        <v>0</v>
      </c>
      <c r="I89" s="109">
        <v>0</v>
      </c>
      <c r="J89" s="109">
        <v>112.35</v>
      </c>
      <c r="K89" s="109">
        <v>154.15</v>
      </c>
      <c r="L89" s="109">
        <v>237.73</v>
      </c>
      <c r="M89" s="109">
        <v>154.13999999999999</v>
      </c>
      <c r="N89" s="109">
        <v>112.35</v>
      </c>
      <c r="O89" s="109">
        <v>70.56</v>
      </c>
      <c r="P89" s="109">
        <v>70.56</v>
      </c>
      <c r="Q89" s="109">
        <v>70.56</v>
      </c>
      <c r="R89" s="109">
        <v>70.56</v>
      </c>
      <c r="S89" s="109">
        <v>70.56</v>
      </c>
      <c r="T89" s="109">
        <v>70.56</v>
      </c>
      <c r="U89" s="109">
        <v>70.56</v>
      </c>
      <c r="V89" s="109">
        <v>70.56</v>
      </c>
      <c r="W89" s="109">
        <v>70.56</v>
      </c>
      <c r="X89" s="109">
        <v>70.56</v>
      </c>
      <c r="Y89" s="109">
        <v>70.56</v>
      </c>
      <c r="Z89" s="109">
        <v>70.56</v>
      </c>
      <c r="AA89" s="109">
        <v>70.56</v>
      </c>
      <c r="AB89" s="109">
        <v>70.56</v>
      </c>
      <c r="AC89" s="109">
        <v>70.56</v>
      </c>
      <c r="AD89" s="109">
        <v>70.56</v>
      </c>
      <c r="AE89" s="109">
        <v>70.56</v>
      </c>
      <c r="AF89" s="109">
        <v>70.56</v>
      </c>
      <c r="AG89" s="109">
        <v>70.56</v>
      </c>
      <c r="AH89" s="109">
        <v>70.56</v>
      </c>
      <c r="AI89" s="109"/>
      <c r="AJ89" s="109"/>
      <c r="AK89" s="109"/>
      <c r="AL89" s="109"/>
    </row>
    <row r="90" spans="1:38">
      <c r="A90" s="3" t="s">
        <v>247</v>
      </c>
      <c r="B90" t="s">
        <v>9</v>
      </c>
      <c r="C90" t="s">
        <v>74</v>
      </c>
      <c r="D90" t="s">
        <v>79</v>
      </c>
      <c r="E90" t="s">
        <v>167</v>
      </c>
      <c r="F90" s="109" t="s">
        <v>10</v>
      </c>
      <c r="G90">
        <v>0</v>
      </c>
      <c r="H90" s="109">
        <v>0</v>
      </c>
      <c r="I90" s="109">
        <v>0</v>
      </c>
      <c r="J90" s="109">
        <v>55.72</v>
      </c>
      <c r="K90" s="109">
        <v>169.58</v>
      </c>
      <c r="L90" s="109">
        <v>403.25</v>
      </c>
      <c r="M90" s="109">
        <v>528.05999999999995</v>
      </c>
      <c r="N90" s="109">
        <v>610.95000000000005</v>
      </c>
      <c r="O90" s="109">
        <v>460.66</v>
      </c>
      <c r="P90" s="109">
        <v>413.81</v>
      </c>
      <c r="Q90" s="109">
        <v>888.38</v>
      </c>
      <c r="R90" s="109">
        <v>951.11</v>
      </c>
      <c r="S90" s="109">
        <v>1020.74</v>
      </c>
      <c r="T90" s="109">
        <v>1100.8900000000001</v>
      </c>
      <c r="U90" s="109">
        <v>1181.98</v>
      </c>
      <c r="V90" s="109">
        <v>1221.05</v>
      </c>
      <c r="W90" s="109">
        <v>1343.36</v>
      </c>
      <c r="X90" s="109">
        <v>1441.28</v>
      </c>
      <c r="Y90" s="109">
        <v>1531.49</v>
      </c>
      <c r="Z90" s="109">
        <v>1635.62</v>
      </c>
      <c r="AA90" s="109">
        <v>1799.56</v>
      </c>
      <c r="AB90" s="109">
        <v>1840.56</v>
      </c>
      <c r="AC90" s="109">
        <v>1933.23</v>
      </c>
      <c r="AD90" s="109">
        <v>2044.61</v>
      </c>
      <c r="AE90" s="109">
        <v>2169.58</v>
      </c>
      <c r="AF90" s="109">
        <v>2323.2399999999998</v>
      </c>
      <c r="AG90" s="109">
        <v>2456.63</v>
      </c>
      <c r="AH90" s="109">
        <v>2600.59</v>
      </c>
      <c r="AI90" s="109"/>
      <c r="AJ90" s="109"/>
      <c r="AK90" s="109"/>
      <c r="AL90" s="109"/>
    </row>
    <row r="91" spans="1:38">
      <c r="A91" s="3" t="s">
        <v>248</v>
      </c>
      <c r="B91" t="s">
        <v>9</v>
      </c>
      <c r="C91" t="s">
        <v>74</v>
      </c>
      <c r="D91" t="s">
        <v>79</v>
      </c>
      <c r="E91" t="s">
        <v>92</v>
      </c>
      <c r="F91" s="109" t="s">
        <v>10</v>
      </c>
      <c r="G91">
        <v>0</v>
      </c>
      <c r="H91" s="109">
        <v>0</v>
      </c>
      <c r="I91" s="109">
        <v>0</v>
      </c>
      <c r="J91" s="109">
        <v>1191.04</v>
      </c>
      <c r="K91" s="109">
        <v>1232.8399999999999</v>
      </c>
      <c r="L91" s="109">
        <v>1316.42</v>
      </c>
      <c r="M91" s="109">
        <v>1232.83</v>
      </c>
      <c r="N91" s="109">
        <v>1191.04</v>
      </c>
      <c r="O91" s="109">
        <v>1149.25</v>
      </c>
      <c r="P91" s="109">
        <v>1149.25</v>
      </c>
      <c r="Q91" s="109">
        <v>1149.25</v>
      </c>
      <c r="R91" s="109">
        <v>1149.25</v>
      </c>
      <c r="S91" s="109">
        <v>1149.25</v>
      </c>
      <c r="T91" s="109">
        <v>1149.25</v>
      </c>
      <c r="U91" s="109">
        <v>1149.25</v>
      </c>
      <c r="V91" s="109">
        <v>1149.25</v>
      </c>
      <c r="W91" s="109">
        <v>1149.25</v>
      </c>
      <c r="X91" s="109">
        <v>1149.25</v>
      </c>
      <c r="Y91" s="109">
        <v>1149.25</v>
      </c>
      <c r="Z91" s="109">
        <v>1149.25</v>
      </c>
      <c r="AA91" s="109">
        <v>1149.25</v>
      </c>
      <c r="AB91" s="109">
        <v>1149.25</v>
      </c>
      <c r="AC91" s="109">
        <v>1149.25</v>
      </c>
      <c r="AD91" s="109">
        <v>1149.25</v>
      </c>
      <c r="AE91" s="109">
        <v>1149.25</v>
      </c>
      <c r="AF91" s="109">
        <v>1149.25</v>
      </c>
      <c r="AG91" s="109">
        <v>1149.25</v>
      </c>
      <c r="AH91" s="109">
        <v>1149.25</v>
      </c>
      <c r="AI91" s="109"/>
      <c r="AJ91" s="109"/>
      <c r="AK91" s="109"/>
      <c r="AL91" s="109"/>
    </row>
    <row r="92" spans="1:38">
      <c r="A92" s="3" t="s">
        <v>249</v>
      </c>
      <c r="B92" t="s">
        <v>9</v>
      </c>
      <c r="C92" t="s">
        <v>72</v>
      </c>
      <c r="D92" t="s">
        <v>80</v>
      </c>
      <c r="E92" t="s">
        <v>153</v>
      </c>
      <c r="F92" s="109" t="s">
        <v>10</v>
      </c>
      <c r="G92">
        <v>0</v>
      </c>
      <c r="H92">
        <v>0</v>
      </c>
      <c r="I92">
        <v>0</v>
      </c>
      <c r="J92" s="153">
        <v>2083.1153746898458</v>
      </c>
      <c r="K92" s="153">
        <v>6333.4754444119535</v>
      </c>
      <c r="L92" s="153">
        <v>14971.258591403845</v>
      </c>
      <c r="M92" s="153">
        <v>19507.232262187423</v>
      </c>
      <c r="N92" s="153">
        <v>21965.749127076666</v>
      </c>
      <c r="O92" s="153">
        <v>22260.703897191863</v>
      </c>
      <c r="P92" s="153">
        <v>22559.619302380797</v>
      </c>
      <c r="Q92" s="153">
        <v>22862.548525815193</v>
      </c>
      <c r="R92" s="153">
        <v>23169.545464807223</v>
      </c>
      <c r="S92" s="153">
        <v>23480.664740398952</v>
      </c>
      <c r="T92" s="153">
        <v>23795.961707080554</v>
      </c>
      <c r="U92" s="153">
        <v>24115.492462638995</v>
      </c>
      <c r="V92" s="153">
        <v>24439.313858138972</v>
      </c>
      <c r="W92" s="153">
        <v>24767.483508037902</v>
      </c>
      <c r="X92" s="153">
        <v>25100.059800436698</v>
      </c>
      <c r="Y92" s="153">
        <v>25437.101907468208</v>
      </c>
      <c r="Z92" s="153">
        <v>25778.669795825161</v>
      </c>
      <c r="AA92" s="153">
        <v>26124.82423742945</v>
      </c>
      <c r="AB92" s="153">
        <v>26475.626820244721</v>
      </c>
      <c r="AC92" s="153">
        <v>26831.139959234133</v>
      </c>
      <c r="AD92" s="153">
        <v>27191.42690746524</v>
      </c>
      <c r="AE92" s="153">
        <v>27556.551767364013</v>
      </c>
      <c r="AF92" s="153">
        <v>27926.579502119996</v>
      </c>
      <c r="AG92" s="153">
        <v>28301.57594724455</v>
      </c>
      <c r="AH92" s="153">
        <v>28681.607822284368</v>
      </c>
      <c r="AI92" s="153"/>
      <c r="AJ92" s="153"/>
      <c r="AK92" s="153"/>
      <c r="AL92" s="153"/>
    </row>
    <row r="93" spans="1:38">
      <c r="A93" s="3" t="s">
        <v>250</v>
      </c>
      <c r="B93" t="s">
        <v>9</v>
      </c>
      <c r="C93" t="s">
        <v>72</v>
      </c>
      <c r="D93" t="s">
        <v>80</v>
      </c>
      <c r="E93" t="s">
        <v>155</v>
      </c>
      <c r="F93" s="109" t="s">
        <v>10</v>
      </c>
      <c r="G93">
        <v>0</v>
      </c>
      <c r="H93">
        <v>0</v>
      </c>
      <c r="I93">
        <v>0</v>
      </c>
      <c r="J93" s="153">
        <v>2083.1153746898458</v>
      </c>
      <c r="K93" s="153">
        <v>4250.3600697221082</v>
      </c>
      <c r="L93" s="153">
        <v>8637.783146991891</v>
      </c>
      <c r="M93" s="153">
        <v>4535.9736707835782</v>
      </c>
      <c r="N93" s="153">
        <v>2458.5168648892432</v>
      </c>
      <c r="O93" s="153">
        <v>294.95477011519688</v>
      </c>
      <c r="P93" s="153">
        <v>298.91540518893453</v>
      </c>
      <c r="Q93" s="153">
        <v>302.92922343439568</v>
      </c>
      <c r="R93" s="153">
        <v>306.99693899202975</v>
      </c>
      <c r="S93" s="153">
        <v>311.11927559172909</v>
      </c>
      <c r="T93" s="153">
        <v>315.2969666816025</v>
      </c>
      <c r="U93" s="153">
        <v>319.53075555844043</v>
      </c>
      <c r="V93" s="153">
        <v>323.82139549997737</v>
      </c>
      <c r="W93" s="153">
        <v>328.16964989892949</v>
      </c>
      <c r="X93" s="153">
        <v>332.5762923987968</v>
      </c>
      <c r="Y93" s="153">
        <v>337.04210703150966</v>
      </c>
      <c r="Z93" s="153">
        <v>341.56788835695261</v>
      </c>
      <c r="AA93" s="153">
        <v>346.15444160428888</v>
      </c>
      <c r="AB93" s="153">
        <v>350.80258281527131</v>
      </c>
      <c r="AC93" s="153">
        <v>355.51313898941225</v>
      </c>
      <c r="AD93" s="153">
        <v>360.28694823110709</v>
      </c>
      <c r="AE93" s="153">
        <v>365.12485989877314</v>
      </c>
      <c r="AF93" s="153">
        <v>370.02773475598224</v>
      </c>
      <c r="AG93" s="153">
        <v>374.99644512455416</v>
      </c>
      <c r="AH93" s="153">
        <v>380.03187503981826</v>
      </c>
      <c r="AI93" s="153"/>
      <c r="AJ93" s="153"/>
      <c r="AK93" s="153"/>
      <c r="AL93" s="153"/>
    </row>
    <row r="94" spans="1:38">
      <c r="A94" s="3" t="s">
        <v>251</v>
      </c>
      <c r="B94" t="s">
        <v>9</v>
      </c>
      <c r="C94" t="s">
        <v>72</v>
      </c>
      <c r="D94" t="s">
        <v>80</v>
      </c>
      <c r="E94" t="s">
        <v>157</v>
      </c>
      <c r="F94" s="109" t="s">
        <v>10</v>
      </c>
      <c r="G94">
        <v>0</v>
      </c>
      <c r="H94">
        <v>0</v>
      </c>
      <c r="I94">
        <v>0</v>
      </c>
      <c r="J94" s="153">
        <v>0</v>
      </c>
      <c r="K94" s="153">
        <v>0</v>
      </c>
      <c r="L94" s="153">
        <v>0</v>
      </c>
      <c r="M94" s="153">
        <v>0</v>
      </c>
      <c r="N94" s="153">
        <v>0</v>
      </c>
      <c r="O94" s="153">
        <v>0</v>
      </c>
      <c r="P94" s="153">
        <v>0</v>
      </c>
      <c r="Q94" s="153">
        <v>0</v>
      </c>
      <c r="R94" s="153">
        <v>0</v>
      </c>
      <c r="S94" s="153">
        <v>0</v>
      </c>
      <c r="T94" s="153">
        <v>0</v>
      </c>
      <c r="U94" s="153">
        <v>0</v>
      </c>
      <c r="V94" s="153">
        <v>0</v>
      </c>
      <c r="W94" s="153">
        <v>0</v>
      </c>
      <c r="X94" s="153">
        <v>0</v>
      </c>
      <c r="Y94" s="153">
        <v>0</v>
      </c>
      <c r="Z94" s="153">
        <v>0</v>
      </c>
      <c r="AA94" s="153">
        <v>0</v>
      </c>
      <c r="AB94" s="153">
        <v>0</v>
      </c>
      <c r="AC94" s="153">
        <v>0</v>
      </c>
      <c r="AD94" s="153">
        <v>0</v>
      </c>
      <c r="AE94" s="153">
        <v>0</v>
      </c>
      <c r="AF94" s="153">
        <v>0</v>
      </c>
      <c r="AG94" s="153">
        <v>0</v>
      </c>
      <c r="AH94" s="153">
        <v>0</v>
      </c>
      <c r="AI94" s="153"/>
      <c r="AJ94" s="153"/>
      <c r="AK94" s="153"/>
      <c r="AL94" s="153"/>
    </row>
    <row r="95" spans="1:38">
      <c r="A95" s="3" t="s">
        <v>252</v>
      </c>
      <c r="B95" t="s">
        <v>9</v>
      </c>
      <c r="C95" t="s">
        <v>72</v>
      </c>
      <c r="D95" t="s">
        <v>80</v>
      </c>
      <c r="E95" t="s">
        <v>159</v>
      </c>
      <c r="F95" s="109" t="s">
        <v>10</v>
      </c>
      <c r="G95">
        <v>0</v>
      </c>
      <c r="H95">
        <v>0</v>
      </c>
      <c r="I95">
        <v>0</v>
      </c>
      <c r="J95" s="153">
        <v>0</v>
      </c>
      <c r="K95" s="153">
        <v>0</v>
      </c>
      <c r="L95" s="153">
        <v>0</v>
      </c>
      <c r="M95" s="153">
        <v>0</v>
      </c>
      <c r="N95" s="153">
        <v>0</v>
      </c>
      <c r="O95" s="153">
        <v>0</v>
      </c>
      <c r="P95" s="153">
        <v>0</v>
      </c>
      <c r="Q95" s="153">
        <v>0</v>
      </c>
      <c r="R95" s="153">
        <v>0</v>
      </c>
      <c r="S95" s="153">
        <v>0</v>
      </c>
      <c r="T95" s="153">
        <v>0</v>
      </c>
      <c r="U95" s="153">
        <v>0</v>
      </c>
      <c r="V95" s="153">
        <v>0</v>
      </c>
      <c r="W95" s="153">
        <v>0</v>
      </c>
      <c r="X95" s="153">
        <v>0</v>
      </c>
      <c r="Y95" s="153">
        <v>0</v>
      </c>
      <c r="Z95" s="153">
        <v>0</v>
      </c>
      <c r="AA95" s="153">
        <v>0</v>
      </c>
      <c r="AB95" s="153">
        <v>0</v>
      </c>
      <c r="AC95" s="153">
        <v>0</v>
      </c>
      <c r="AD95" s="153">
        <v>0</v>
      </c>
      <c r="AE95" s="153">
        <v>0</v>
      </c>
      <c r="AF95" s="153">
        <v>0</v>
      </c>
      <c r="AG95" s="153">
        <v>0</v>
      </c>
      <c r="AH95" s="153">
        <v>0</v>
      </c>
      <c r="AI95" s="153"/>
      <c r="AJ95" s="153"/>
      <c r="AK95" s="153"/>
      <c r="AL95" s="153"/>
    </row>
    <row r="96" spans="1:38">
      <c r="A96" s="3" t="s">
        <v>253</v>
      </c>
      <c r="B96" t="s">
        <v>9</v>
      </c>
      <c r="C96" t="s">
        <v>72</v>
      </c>
      <c r="D96" t="s">
        <v>80</v>
      </c>
      <c r="E96" t="s">
        <v>16</v>
      </c>
      <c r="F96" s="109" t="s">
        <v>10</v>
      </c>
      <c r="G96">
        <v>0</v>
      </c>
      <c r="H96">
        <v>0</v>
      </c>
      <c r="I96">
        <v>0</v>
      </c>
      <c r="J96" s="153">
        <v>86.426340180604143</v>
      </c>
      <c r="K96" s="153">
        <v>262.78940773000681</v>
      </c>
      <c r="L96" s="153">
        <v>621.31538837780511</v>
      </c>
      <c r="M96" s="153">
        <v>809.62750078212673</v>
      </c>
      <c r="N96" s="153">
        <v>911.74085110993929</v>
      </c>
      <c r="O96" s="153">
        <v>924.05981874587621</v>
      </c>
      <c r="P96" s="153">
        <v>936.54523385801269</v>
      </c>
      <c r="Q96" s="153">
        <v>949.19934539797805</v>
      </c>
      <c r="R96" s="153">
        <v>962.02443270406434</v>
      </c>
      <c r="S96" s="153">
        <v>975.02280591179601</v>
      </c>
      <c r="T96" s="153">
        <v>988.19680637004615</v>
      </c>
      <c r="U96" s="153">
        <v>1001.548807062775</v>
      </c>
      <c r="V96" s="153">
        <v>1015.0812130364653</v>
      </c>
      <c r="W96" s="153">
        <v>1028.7964618333365</v>
      </c>
      <c r="X96" s="153">
        <v>1042.6970239304092</v>
      </c>
      <c r="Y96" s="153">
        <v>1056.7854031845022</v>
      </c>
      <c r="Z96" s="153">
        <v>1071.0641372832454</v>
      </c>
      <c r="AA96" s="153">
        <v>1085.5357982021815</v>
      </c>
      <c r="AB96" s="153">
        <v>1100.2029926680475</v>
      </c>
      <c r="AC96" s="153">
        <v>1115.0683626283153</v>
      </c>
      <c r="AD96" s="153">
        <v>1130.1345857270751</v>
      </c>
      <c r="AE96" s="153">
        <v>1145.4043757873499</v>
      </c>
      <c r="AF96" s="153">
        <v>1160.8804832999258</v>
      </c>
      <c r="AG96" s="153">
        <v>1176.5656959187888</v>
      </c>
      <c r="AH96" s="153">
        <v>1192.4628389632542</v>
      </c>
      <c r="AI96" s="153"/>
      <c r="AJ96" s="153"/>
      <c r="AK96" s="153"/>
      <c r="AL96" s="153"/>
    </row>
    <row r="97" spans="1:38">
      <c r="A97" s="3" t="s">
        <v>254</v>
      </c>
      <c r="B97" t="s">
        <v>9</v>
      </c>
      <c r="C97" t="s">
        <v>72</v>
      </c>
      <c r="D97" t="s">
        <v>80</v>
      </c>
      <c r="E97" t="s">
        <v>99</v>
      </c>
      <c r="F97" s="109" t="s">
        <v>10</v>
      </c>
      <c r="G97">
        <v>0</v>
      </c>
      <c r="H97">
        <v>0</v>
      </c>
      <c r="I97">
        <v>0</v>
      </c>
      <c r="J97" s="153">
        <v>87.000543769482732</v>
      </c>
      <c r="K97" s="153">
        <v>264.535340980478</v>
      </c>
      <c r="L97" s="153">
        <v>625.44331425186749</v>
      </c>
      <c r="M97" s="153">
        <v>815.00654397234428</v>
      </c>
      <c r="N97" s="153">
        <v>917.79832002208514</v>
      </c>
      <c r="O97" s="153">
        <v>930.19913302383361</v>
      </c>
      <c r="P97" s="153">
        <v>942.76749935374744</v>
      </c>
      <c r="Q97" s="153">
        <v>955.50568290515207</v>
      </c>
      <c r="R97" s="153">
        <v>968.41597815991986</v>
      </c>
      <c r="S97" s="153">
        <v>981.50071060176776</v>
      </c>
      <c r="T97" s="153">
        <v>994.76223713513809</v>
      </c>
      <c r="U97" s="153">
        <v>1008.2029465097394</v>
      </c>
      <c r="V97" s="153">
        <v>1021.8252597508208</v>
      </c>
      <c r="W97" s="153">
        <v>1035.6316305952653</v>
      </c>
      <c r="X97" s="153">
        <v>1049.6245459335707</v>
      </c>
      <c r="Y97" s="153">
        <v>1063.8065262578039</v>
      </c>
      <c r="Z97" s="153">
        <v>1078.1801261156083</v>
      </c>
      <c r="AA97" s="153">
        <v>1092.7479345703457</v>
      </c>
      <c r="AB97" s="153">
        <v>1107.5125756674527</v>
      </c>
      <c r="AC97" s="153">
        <v>1122.4767089071022</v>
      </c>
      <c r="AD97" s="153">
        <v>1137.6430297232487</v>
      </c>
      <c r="AE97" s="153">
        <v>1153.0142699691462</v>
      </c>
      <c r="AF97" s="153">
        <v>1168.5931984094282</v>
      </c>
      <c r="AG97" s="153">
        <v>1184.3826212188333</v>
      </c>
      <c r="AH97" s="153">
        <v>1200.3853824876728</v>
      </c>
      <c r="AI97" s="153"/>
      <c r="AJ97" s="153"/>
      <c r="AK97" s="153"/>
      <c r="AL97" s="153"/>
    </row>
    <row r="98" spans="1:38">
      <c r="A98" s="3" t="s">
        <v>255</v>
      </c>
      <c r="B98" t="s">
        <v>9</v>
      </c>
      <c r="C98" t="s">
        <v>72</v>
      </c>
      <c r="D98" t="s">
        <v>80</v>
      </c>
      <c r="E98" t="s">
        <v>163</v>
      </c>
      <c r="F98" s="109" t="s">
        <v>10</v>
      </c>
      <c r="G98">
        <v>0</v>
      </c>
      <c r="H98" s="109">
        <v>0</v>
      </c>
      <c r="I98" s="109">
        <v>0</v>
      </c>
      <c r="J98" s="109">
        <v>119386.49</v>
      </c>
      <c r="K98" s="109">
        <v>119386.49</v>
      </c>
      <c r="L98" s="109">
        <v>119386.49</v>
      </c>
      <c r="M98" s="109">
        <v>119386.49</v>
      </c>
      <c r="N98" s="109">
        <v>119386.49</v>
      </c>
      <c r="O98" s="109">
        <v>119386.49</v>
      </c>
      <c r="P98" s="109">
        <v>119386.49</v>
      </c>
      <c r="Q98" s="109">
        <v>119386.49</v>
      </c>
      <c r="R98" s="109">
        <v>119386.49</v>
      </c>
      <c r="S98" s="109">
        <v>119386.49</v>
      </c>
      <c r="T98" s="109">
        <v>119386.49</v>
      </c>
      <c r="U98" s="109">
        <v>119386.49</v>
      </c>
      <c r="V98" s="109">
        <v>119386.49</v>
      </c>
      <c r="W98" s="109">
        <v>119386.49</v>
      </c>
      <c r="X98" s="109">
        <v>119386.49</v>
      </c>
      <c r="Y98" s="109">
        <v>119386.49</v>
      </c>
      <c r="Z98" s="109">
        <v>119386.49</v>
      </c>
      <c r="AA98" s="109">
        <v>119386.49</v>
      </c>
      <c r="AB98" s="109">
        <v>119386.49</v>
      </c>
      <c r="AC98" s="109">
        <v>119386.49</v>
      </c>
      <c r="AD98" s="109">
        <v>119386.49</v>
      </c>
      <c r="AE98" s="109">
        <v>119386.49</v>
      </c>
      <c r="AF98" s="109">
        <v>119386.49</v>
      </c>
      <c r="AG98" s="109">
        <v>119386.49</v>
      </c>
      <c r="AH98" s="109">
        <v>119386.49</v>
      </c>
      <c r="AI98" s="109"/>
      <c r="AJ98" s="109"/>
      <c r="AK98" s="109"/>
      <c r="AL98" s="109"/>
    </row>
    <row r="99" spans="1:38">
      <c r="A99" s="3" t="s">
        <v>256</v>
      </c>
      <c r="B99" t="s">
        <v>9</v>
      </c>
      <c r="C99" t="s">
        <v>72</v>
      </c>
      <c r="D99" t="s">
        <v>80</v>
      </c>
      <c r="E99" t="s">
        <v>165</v>
      </c>
      <c r="F99" s="109" t="s">
        <v>10</v>
      </c>
      <c r="G99">
        <v>0</v>
      </c>
      <c r="H99" s="109">
        <v>0</v>
      </c>
      <c r="I99" s="109">
        <v>0</v>
      </c>
      <c r="J99" s="109">
        <v>111965.35</v>
      </c>
      <c r="K99" s="109">
        <v>220327.59</v>
      </c>
      <c r="L99" s="109">
        <v>439698.74</v>
      </c>
      <c r="M99" s="109">
        <v>234608.27</v>
      </c>
      <c r="N99" s="109">
        <v>130735.43</v>
      </c>
      <c r="O99" s="109">
        <v>22557.32</v>
      </c>
      <c r="P99" s="109">
        <v>22755.35</v>
      </c>
      <c r="Q99" s="109">
        <v>22956.04</v>
      </c>
      <c r="R99" s="109">
        <v>23159.43</v>
      </c>
      <c r="S99" s="109">
        <v>23365.55</v>
      </c>
      <c r="T99" s="109">
        <v>23574.43</v>
      </c>
      <c r="U99" s="109">
        <v>23786.12</v>
      </c>
      <c r="V99" s="109">
        <v>24000.65</v>
      </c>
      <c r="W99" s="109">
        <v>24218.06</v>
      </c>
      <c r="X99" s="109">
        <v>24438.400000000001</v>
      </c>
      <c r="Y99" s="109">
        <v>24661.69</v>
      </c>
      <c r="Z99" s="109">
        <v>24887.98</v>
      </c>
      <c r="AA99" s="109">
        <v>25117.3</v>
      </c>
      <c r="AB99" s="109">
        <v>25349.71</v>
      </c>
      <c r="AC99" s="109">
        <v>25585.24</v>
      </c>
      <c r="AD99" s="109">
        <v>25823.93</v>
      </c>
      <c r="AE99" s="109">
        <v>26065.83</v>
      </c>
      <c r="AF99" s="109">
        <v>26310.97</v>
      </c>
      <c r="AG99" s="109">
        <v>26559.4</v>
      </c>
      <c r="AH99" s="109">
        <v>26811.18</v>
      </c>
      <c r="AI99" s="109"/>
      <c r="AJ99" s="109"/>
      <c r="AK99" s="109"/>
      <c r="AL99" s="109"/>
    </row>
    <row r="100" spans="1:38">
      <c r="A100" s="3" t="s">
        <v>257</v>
      </c>
      <c r="B100" t="s">
        <v>9</v>
      </c>
      <c r="C100" t="s">
        <v>72</v>
      </c>
      <c r="D100" t="s">
        <v>80</v>
      </c>
      <c r="E100" t="s">
        <v>167</v>
      </c>
      <c r="F100" s="109" t="s">
        <v>10</v>
      </c>
      <c r="G100">
        <v>0</v>
      </c>
      <c r="H100" s="109">
        <v>0</v>
      </c>
      <c r="I100" s="109">
        <v>0</v>
      </c>
      <c r="J100" s="109">
        <v>55245.35</v>
      </c>
      <c r="K100" s="109">
        <v>167979.94</v>
      </c>
      <c r="L100" s="109">
        <v>397156.5</v>
      </c>
      <c r="M100" s="109">
        <v>517529.16</v>
      </c>
      <c r="N100" s="109">
        <v>602075.69999999995</v>
      </c>
      <c r="O100" s="109">
        <v>522771.91</v>
      </c>
      <c r="P100" s="109">
        <v>509094.45</v>
      </c>
      <c r="Q100" s="109">
        <v>541771.72</v>
      </c>
      <c r="R100" s="109">
        <v>577175.92000000004</v>
      </c>
      <c r="S100" s="109">
        <v>616382.44999999995</v>
      </c>
      <c r="T100" s="109">
        <v>661516.89</v>
      </c>
      <c r="U100" s="109">
        <v>706750.27</v>
      </c>
      <c r="V100" s="109">
        <v>745932.44</v>
      </c>
      <c r="W100" s="109">
        <v>795365.09</v>
      </c>
      <c r="X100" s="109">
        <v>849146.26</v>
      </c>
      <c r="Y100" s="109">
        <v>897852.71</v>
      </c>
      <c r="Z100" s="109">
        <v>954189.41</v>
      </c>
      <c r="AA100" s="109">
        <v>1044667.03</v>
      </c>
      <c r="AB100" s="109">
        <v>1063212.07</v>
      </c>
      <c r="AC100" s="109">
        <v>1111251.94</v>
      </c>
      <c r="AD100" s="109">
        <v>1169497.03</v>
      </c>
      <c r="AE100" s="109">
        <v>1234878.28</v>
      </c>
      <c r="AF100" s="109">
        <v>1315835.94</v>
      </c>
      <c r="AG100" s="109">
        <v>1384543.28</v>
      </c>
      <c r="AH100" s="109">
        <v>1458468.24</v>
      </c>
      <c r="AI100" s="109"/>
      <c r="AJ100" s="109"/>
      <c r="AK100" s="109"/>
      <c r="AL100" s="109"/>
    </row>
    <row r="101" spans="1:38">
      <c r="A101" s="3" t="s">
        <v>258</v>
      </c>
      <c r="B101" t="s">
        <v>9</v>
      </c>
      <c r="C101" t="s">
        <v>72</v>
      </c>
      <c r="D101" t="s">
        <v>80</v>
      </c>
      <c r="E101" t="s">
        <v>92</v>
      </c>
      <c r="F101" s="109" t="s">
        <v>10</v>
      </c>
      <c r="G101">
        <v>0</v>
      </c>
      <c r="H101" s="109">
        <v>0</v>
      </c>
      <c r="I101" s="109">
        <v>0</v>
      </c>
      <c r="J101" s="109">
        <v>231351.84</v>
      </c>
      <c r="K101" s="109">
        <v>339714.07</v>
      </c>
      <c r="L101" s="109">
        <v>559085.23</v>
      </c>
      <c r="M101" s="109">
        <v>353994.75</v>
      </c>
      <c r="N101" s="109">
        <v>250121.91</v>
      </c>
      <c r="O101" s="109">
        <v>141943.81</v>
      </c>
      <c r="P101" s="109">
        <v>142141.84</v>
      </c>
      <c r="Q101" s="109">
        <v>142342.53</v>
      </c>
      <c r="R101" s="109">
        <v>142545.92000000001</v>
      </c>
      <c r="S101" s="109">
        <v>142752.03</v>
      </c>
      <c r="T101" s="109">
        <v>142960.92000000001</v>
      </c>
      <c r="U101" s="109">
        <v>143172.60999999999</v>
      </c>
      <c r="V101" s="109">
        <v>143387.14000000001</v>
      </c>
      <c r="W101" s="109">
        <v>143604.54999999999</v>
      </c>
      <c r="X101" s="109">
        <v>143824.88</v>
      </c>
      <c r="Y101" s="109">
        <v>144048.17000000001</v>
      </c>
      <c r="Z101" s="109">
        <v>144274.46</v>
      </c>
      <c r="AA101" s="109">
        <v>144503.79</v>
      </c>
      <c r="AB101" s="109">
        <v>144736.20000000001</v>
      </c>
      <c r="AC101" s="109">
        <v>144971.73000000001</v>
      </c>
      <c r="AD101" s="109">
        <v>145210.42000000001</v>
      </c>
      <c r="AE101" s="109">
        <v>145452.31</v>
      </c>
      <c r="AF101" s="109">
        <v>145697.46</v>
      </c>
      <c r="AG101" s="109">
        <v>145945.89000000001</v>
      </c>
      <c r="AH101" s="109">
        <v>146197.66</v>
      </c>
      <c r="AI101" s="109"/>
      <c r="AJ101" s="109"/>
      <c r="AK101" s="109"/>
      <c r="AL101" s="109"/>
    </row>
    <row r="102" spans="1:38">
      <c r="A102" s="3" t="s">
        <v>259</v>
      </c>
      <c r="B102" t="s">
        <v>9</v>
      </c>
      <c r="C102" t="s">
        <v>73</v>
      </c>
      <c r="D102" t="s">
        <v>80</v>
      </c>
      <c r="E102" t="s">
        <v>153</v>
      </c>
      <c r="F102" s="109" t="s">
        <v>10</v>
      </c>
      <c r="G102">
        <v>0</v>
      </c>
      <c r="H102">
        <v>0</v>
      </c>
      <c r="I102">
        <v>0</v>
      </c>
      <c r="J102" s="153">
        <v>194.15484043321294</v>
      </c>
      <c r="K102" s="153">
        <v>585.19367737118478</v>
      </c>
      <c r="L102" s="153">
        <v>1371.7387762881517</v>
      </c>
      <c r="M102" s="153">
        <v>1771.8833540226308</v>
      </c>
      <c r="N102" s="153">
        <v>1977.934301271566</v>
      </c>
      <c r="O102" s="153">
        <v>1987.1520786841834</v>
      </c>
      <c r="P102" s="153">
        <v>1996.4128137523583</v>
      </c>
      <c r="Q102" s="153">
        <v>2005.7167066718732</v>
      </c>
      <c r="R102" s="153">
        <v>2015.063958571486</v>
      </c>
      <c r="S102" s="153">
        <v>2024.4547715172746</v>
      </c>
      <c r="T102" s="153">
        <v>2033.8893485170065</v>
      </c>
      <c r="U102" s="153">
        <v>2043.3678935245287</v>
      </c>
      <c r="V102" s="153">
        <v>2052.8906114441729</v>
      </c>
      <c r="W102" s="153">
        <v>2062.4577081351908</v>
      </c>
      <c r="X102" s="153">
        <v>2072.0693904161976</v>
      </c>
      <c r="Y102" s="153">
        <v>2081.7258660696489</v>
      </c>
      <c r="Z102" s="153">
        <v>2091.4273438463288</v>
      </c>
      <c r="AA102" s="153">
        <v>2101.1740334698634</v>
      </c>
      <c r="AB102" s="153">
        <v>2110.9661456412559</v>
      </c>
      <c r="AC102" s="153">
        <v>2120.803892043441</v>
      </c>
      <c r="AD102" s="153">
        <v>2130.6874853458585</v>
      </c>
      <c r="AE102" s="153">
        <v>2140.6171392090541</v>
      </c>
      <c r="AF102" s="153">
        <v>2150.5930682892963</v>
      </c>
      <c r="AG102" s="153">
        <v>2160.6154882432174</v>
      </c>
      <c r="AH102" s="153">
        <v>2170.6846157324753</v>
      </c>
    </row>
    <row r="103" spans="1:38">
      <c r="A103" s="3" t="s">
        <v>260</v>
      </c>
      <c r="B103" t="s">
        <v>9</v>
      </c>
      <c r="C103" t="s">
        <v>73</v>
      </c>
      <c r="D103" t="s">
        <v>80</v>
      </c>
      <c r="E103" t="s">
        <v>155</v>
      </c>
      <c r="F103" s="109" t="s">
        <v>10</v>
      </c>
      <c r="G103">
        <v>0</v>
      </c>
      <c r="H103">
        <v>0</v>
      </c>
      <c r="I103">
        <v>0</v>
      </c>
      <c r="J103" s="153">
        <v>194.15484043321294</v>
      </c>
      <c r="K103" s="153">
        <v>391.03883693797184</v>
      </c>
      <c r="L103" s="153">
        <v>786.54509891696694</v>
      </c>
      <c r="M103" s="153">
        <v>400.14457773447907</v>
      </c>
      <c r="N103" s="153">
        <v>206.05094724893524</v>
      </c>
      <c r="O103" s="153">
        <v>9.2177774126173517</v>
      </c>
      <c r="P103" s="153">
        <v>9.2607350681748812</v>
      </c>
      <c r="Q103" s="153">
        <v>9.3038929195149649</v>
      </c>
      <c r="R103" s="153">
        <v>9.3472518996127292</v>
      </c>
      <c r="S103" s="153">
        <v>9.3908129457886389</v>
      </c>
      <c r="T103" s="153">
        <v>9.4345769997319167</v>
      </c>
      <c r="U103" s="153">
        <v>9.4785450075221434</v>
      </c>
      <c r="V103" s="153">
        <v>9.5227179196442648</v>
      </c>
      <c r="W103" s="153">
        <v>9.5670966910179231</v>
      </c>
      <c r="X103" s="153">
        <v>9.6116822810067788</v>
      </c>
      <c r="Y103" s="153">
        <v>9.6564756534512526</v>
      </c>
      <c r="Z103" s="153">
        <v>9.7014777766798943</v>
      </c>
      <c r="AA103" s="153">
        <v>9.7466896235346212</v>
      </c>
      <c r="AB103" s="153">
        <v>9.7921121713925459</v>
      </c>
      <c r="AC103" s="153">
        <v>9.8377464021850756</v>
      </c>
      <c r="AD103" s="153">
        <v>9.8835933024174665</v>
      </c>
      <c r="AE103" s="153">
        <v>9.9296538631956537</v>
      </c>
      <c r="AF103" s="153">
        <v>9.9759290802421674</v>
      </c>
      <c r="AG103" s="153">
        <v>10.022419953921144</v>
      </c>
      <c r="AH103" s="153">
        <v>10.06912748925788</v>
      </c>
    </row>
    <row r="104" spans="1:38">
      <c r="A104" s="3" t="s">
        <v>261</v>
      </c>
      <c r="B104" t="s">
        <v>9</v>
      </c>
      <c r="C104" t="s">
        <v>73</v>
      </c>
      <c r="D104" t="s">
        <v>80</v>
      </c>
      <c r="E104" t="s">
        <v>157</v>
      </c>
      <c r="F104" s="109" t="s">
        <v>10</v>
      </c>
      <c r="G104">
        <v>0</v>
      </c>
      <c r="H104">
        <v>0</v>
      </c>
      <c r="I104">
        <v>0</v>
      </c>
      <c r="J104" s="153">
        <v>0</v>
      </c>
      <c r="K104" s="153">
        <v>0</v>
      </c>
      <c r="L104" s="153">
        <v>0</v>
      </c>
      <c r="M104" s="153">
        <v>0</v>
      </c>
      <c r="N104" s="153">
        <v>0</v>
      </c>
      <c r="O104" s="153">
        <v>0</v>
      </c>
      <c r="P104" s="153">
        <v>0</v>
      </c>
      <c r="Q104" s="153">
        <v>0</v>
      </c>
      <c r="R104" s="153">
        <v>0</v>
      </c>
      <c r="S104" s="153">
        <v>0</v>
      </c>
      <c r="T104" s="153">
        <v>0</v>
      </c>
      <c r="U104" s="153">
        <v>0</v>
      </c>
      <c r="V104" s="153">
        <v>0</v>
      </c>
      <c r="W104" s="153">
        <v>0</v>
      </c>
      <c r="X104" s="153">
        <v>0</v>
      </c>
      <c r="Y104" s="153">
        <v>0</v>
      </c>
      <c r="Z104" s="153">
        <v>0</v>
      </c>
      <c r="AA104" s="153">
        <v>0</v>
      </c>
      <c r="AB104" s="153">
        <v>0</v>
      </c>
      <c r="AC104" s="153">
        <v>0</v>
      </c>
      <c r="AD104" s="153">
        <v>0</v>
      </c>
      <c r="AE104" s="153">
        <v>0</v>
      </c>
      <c r="AF104" s="153">
        <v>0</v>
      </c>
      <c r="AG104" s="153">
        <v>0</v>
      </c>
      <c r="AH104" s="153">
        <v>0</v>
      </c>
    </row>
    <row r="105" spans="1:38">
      <c r="A105" s="3" t="s">
        <v>262</v>
      </c>
      <c r="B105" t="s">
        <v>9</v>
      </c>
      <c r="C105" t="s">
        <v>73</v>
      </c>
      <c r="D105" t="s">
        <v>80</v>
      </c>
      <c r="E105" t="s">
        <v>159</v>
      </c>
      <c r="F105" s="109" t="s">
        <v>10</v>
      </c>
      <c r="G105">
        <v>0</v>
      </c>
      <c r="H105">
        <v>0</v>
      </c>
      <c r="I105">
        <v>0</v>
      </c>
      <c r="J105" s="153">
        <v>0</v>
      </c>
      <c r="K105" s="153">
        <v>0</v>
      </c>
      <c r="L105" s="153">
        <v>0</v>
      </c>
      <c r="M105" s="153">
        <v>0</v>
      </c>
      <c r="N105" s="153">
        <v>0</v>
      </c>
      <c r="O105" s="153">
        <v>0</v>
      </c>
      <c r="P105" s="153">
        <v>0</v>
      </c>
      <c r="Q105" s="153">
        <v>0</v>
      </c>
      <c r="R105" s="153">
        <v>0</v>
      </c>
      <c r="S105" s="153">
        <v>0</v>
      </c>
      <c r="T105" s="153">
        <v>0</v>
      </c>
      <c r="U105" s="153">
        <v>0</v>
      </c>
      <c r="V105" s="153">
        <v>0</v>
      </c>
      <c r="W105" s="153">
        <v>0</v>
      </c>
      <c r="X105" s="153">
        <v>0</v>
      </c>
      <c r="Y105" s="153">
        <v>0</v>
      </c>
      <c r="Z105" s="153">
        <v>0</v>
      </c>
      <c r="AA105" s="153">
        <v>0</v>
      </c>
      <c r="AB105" s="153">
        <v>0</v>
      </c>
      <c r="AC105" s="153">
        <v>0</v>
      </c>
      <c r="AD105" s="153">
        <v>0</v>
      </c>
      <c r="AE105" s="153">
        <v>0</v>
      </c>
      <c r="AF105" s="153">
        <v>0</v>
      </c>
      <c r="AG105" s="153">
        <v>0</v>
      </c>
      <c r="AH105" s="153">
        <v>0</v>
      </c>
    </row>
    <row r="106" spans="1:38">
      <c r="A106" s="3" t="s">
        <v>263</v>
      </c>
      <c r="B106" t="s">
        <v>9</v>
      </c>
      <c r="C106" t="s">
        <v>73</v>
      </c>
      <c r="D106" t="s">
        <v>80</v>
      </c>
      <c r="E106" t="s">
        <v>16</v>
      </c>
      <c r="F106" s="109" t="s">
        <v>10</v>
      </c>
      <c r="G106">
        <v>0</v>
      </c>
      <c r="H106">
        <v>0</v>
      </c>
      <c r="I106">
        <v>0</v>
      </c>
      <c r="J106" s="153">
        <v>23.661304462882658</v>
      </c>
      <c r="K106" s="153">
        <v>71.710781833248376</v>
      </c>
      <c r="L106" s="153">
        <v>169.04706185190722</v>
      </c>
      <c r="M106" s="153">
        <v>219.34764112640059</v>
      </c>
      <c r="N106" s="153">
        <v>245.96387756433032</v>
      </c>
      <c r="O106" s="153">
        <v>248.22882015155349</v>
      </c>
      <c r="P106" s="153">
        <v>250.51461931728818</v>
      </c>
      <c r="Q106" s="153">
        <v>252.8214671179995</v>
      </c>
      <c r="R106" s="153">
        <v>255.14955737869255</v>
      </c>
      <c r="S106" s="153">
        <v>257.49908570919706</v>
      </c>
      <c r="T106" s="153">
        <v>259.87024952060358</v>
      </c>
      <c r="U106" s="153">
        <v>262.26324804185026</v>
      </c>
      <c r="V106" s="153">
        <v>264.67828233646162</v>
      </c>
      <c r="W106" s="153">
        <v>267.11555531944327</v>
      </c>
      <c r="X106" s="153">
        <v>269.57527177433019</v>
      </c>
      <c r="Y106" s="153">
        <v>272.05763837039365</v>
      </c>
      <c r="Z106" s="153">
        <v>274.56286368000565</v>
      </c>
      <c r="AA106" s="153">
        <v>277.09115819616341</v>
      </c>
      <c r="AB106" s="153">
        <v>279.64273435017537</v>
      </c>
      <c r="AC106" s="153">
        <v>282.21780652951037</v>
      </c>
      <c r="AD106" s="153">
        <v>284.81659109580994</v>
      </c>
      <c r="AE106" s="153">
        <v>287.43930640306849</v>
      </c>
      <c r="AF106" s="153">
        <v>290.08617281597873</v>
      </c>
      <c r="AG106" s="153">
        <v>292.75741272844778</v>
      </c>
      <c r="AH106" s="153">
        <v>295.45325058228258</v>
      </c>
    </row>
    <row r="107" spans="1:38">
      <c r="A107" s="3" t="s">
        <v>264</v>
      </c>
      <c r="B107" t="s">
        <v>9</v>
      </c>
      <c r="C107" t="s">
        <v>73</v>
      </c>
      <c r="D107" t="s">
        <v>80</v>
      </c>
      <c r="E107" t="s">
        <v>99</v>
      </c>
      <c r="F107" s="109" t="s">
        <v>10</v>
      </c>
      <c r="G107">
        <v>0</v>
      </c>
      <c r="H107">
        <v>0</v>
      </c>
      <c r="I107">
        <v>0</v>
      </c>
      <c r="J107" s="153">
        <v>23.818506606485464</v>
      </c>
      <c r="K107" s="153">
        <v>72.187217468540751</v>
      </c>
      <c r="L107" s="153">
        <v>170.17018507339162</v>
      </c>
      <c r="M107" s="153">
        <v>220.80495382162331</v>
      </c>
      <c r="N107" s="153">
        <v>247.59802452620326</v>
      </c>
      <c r="O107" s="153">
        <v>249.87801505088939</v>
      </c>
      <c r="P107" s="153">
        <v>252.17900072205376</v>
      </c>
      <c r="Q107" s="153">
        <v>254.50117487215576</v>
      </c>
      <c r="R107" s="153">
        <v>256.84473261394459</v>
      </c>
      <c r="S107" s="153">
        <v>259.20987085685232</v>
      </c>
      <c r="T107" s="153">
        <v>261.59678832353893</v>
      </c>
      <c r="U107" s="153">
        <v>264.00568556658976</v>
      </c>
      <c r="V107" s="153">
        <v>266.43676498536502</v>
      </c>
      <c r="W107" s="153">
        <v>268.89023084300715</v>
      </c>
      <c r="X107" s="153">
        <v>271.36628928360199</v>
      </c>
      <c r="Y107" s="153">
        <v>273.86514834950037</v>
      </c>
      <c r="Z107" s="153">
        <v>276.38701799879772</v>
      </c>
      <c r="AA107" s="153">
        <v>278.93211012297508</v>
      </c>
      <c r="AB107" s="153">
        <v>281.5006385647024</v>
      </c>
      <c r="AC107" s="153">
        <v>284.09281913580674</v>
      </c>
      <c r="AD107" s="153">
        <v>286.70886963540363</v>
      </c>
      <c r="AE107" s="153">
        <v>289.34900986819861</v>
      </c>
      <c r="AF107" s="153">
        <v>292.01346166295423</v>
      </c>
      <c r="AG107" s="153">
        <v>294.70244889112922</v>
      </c>
      <c r="AH107" s="153">
        <v>297.41619748568814</v>
      </c>
    </row>
    <row r="108" spans="1:38">
      <c r="A108" s="3" t="s">
        <v>265</v>
      </c>
      <c r="B108" t="s">
        <v>9</v>
      </c>
      <c r="C108" t="s">
        <v>73</v>
      </c>
      <c r="D108" t="s">
        <v>80</v>
      </c>
      <c r="E108" t="s">
        <v>163</v>
      </c>
      <c r="F108" s="109" t="s">
        <v>10</v>
      </c>
      <c r="G108">
        <v>0</v>
      </c>
      <c r="H108" s="109">
        <v>0</v>
      </c>
      <c r="I108" s="109">
        <v>0</v>
      </c>
      <c r="J108" s="109">
        <v>29838.9</v>
      </c>
      <c r="K108" s="109">
        <v>29838.9</v>
      </c>
      <c r="L108" s="109">
        <v>29838.9</v>
      </c>
      <c r="M108" s="109">
        <v>29838.9</v>
      </c>
      <c r="N108" s="109">
        <v>29838.9</v>
      </c>
      <c r="O108" s="109">
        <v>29838.9</v>
      </c>
      <c r="P108" s="109">
        <v>29838.9</v>
      </c>
      <c r="Q108" s="109">
        <v>29838.9</v>
      </c>
      <c r="R108" s="109">
        <v>29838.9</v>
      </c>
      <c r="S108" s="109">
        <v>29838.9</v>
      </c>
      <c r="T108" s="109">
        <v>29838.9</v>
      </c>
      <c r="U108" s="109">
        <v>29838.9</v>
      </c>
      <c r="V108" s="109">
        <v>29838.9</v>
      </c>
      <c r="W108" s="109">
        <v>29838.9</v>
      </c>
      <c r="X108" s="109">
        <v>29838.9</v>
      </c>
      <c r="Y108" s="109">
        <v>29838.9</v>
      </c>
      <c r="Z108" s="109">
        <v>29838.9</v>
      </c>
      <c r="AA108" s="109">
        <v>29838.9</v>
      </c>
      <c r="AB108" s="109">
        <v>29838.9</v>
      </c>
      <c r="AC108" s="109">
        <v>29838.9</v>
      </c>
      <c r="AD108" s="109">
        <v>29838.9</v>
      </c>
      <c r="AE108" s="109">
        <v>29838.9</v>
      </c>
      <c r="AF108" s="109">
        <v>29838.9</v>
      </c>
      <c r="AG108" s="109">
        <v>29838.9</v>
      </c>
      <c r="AH108" s="109">
        <v>29838.9</v>
      </c>
      <c r="AI108" s="109"/>
      <c r="AJ108" s="109"/>
      <c r="AK108" s="109"/>
      <c r="AL108" s="109"/>
    </row>
    <row r="109" spans="1:38">
      <c r="A109" s="3" t="s">
        <v>266</v>
      </c>
      <c r="B109" t="s">
        <v>9</v>
      </c>
      <c r="C109" t="s">
        <v>73</v>
      </c>
      <c r="D109" t="s">
        <v>80</v>
      </c>
      <c r="E109" t="s">
        <v>165</v>
      </c>
      <c r="F109" s="109" t="s">
        <v>10</v>
      </c>
      <c r="G109">
        <v>0</v>
      </c>
      <c r="H109" s="109">
        <v>0</v>
      </c>
      <c r="I109" s="109">
        <v>0</v>
      </c>
      <c r="J109" s="109">
        <v>40782.86</v>
      </c>
      <c r="K109" s="109">
        <v>80159.66</v>
      </c>
      <c r="L109" s="109">
        <v>159260.91</v>
      </c>
      <c r="M109" s="109">
        <v>81980.81</v>
      </c>
      <c r="N109" s="109">
        <v>43162.080000000002</v>
      </c>
      <c r="O109" s="109">
        <v>3795.45</v>
      </c>
      <c r="P109" s="109">
        <v>3804.04</v>
      </c>
      <c r="Q109" s="109">
        <v>3812.67</v>
      </c>
      <c r="R109" s="109">
        <v>3821.34</v>
      </c>
      <c r="S109" s="109">
        <v>3830.05</v>
      </c>
      <c r="T109" s="109">
        <v>3838.81</v>
      </c>
      <c r="U109" s="109">
        <v>3847.6</v>
      </c>
      <c r="V109" s="109">
        <v>3856.43</v>
      </c>
      <c r="W109" s="109">
        <v>3865.31</v>
      </c>
      <c r="X109" s="109">
        <v>3874.23</v>
      </c>
      <c r="Y109" s="109">
        <v>3883.19</v>
      </c>
      <c r="Z109" s="109">
        <v>3892.19</v>
      </c>
      <c r="AA109" s="109">
        <v>3901.23</v>
      </c>
      <c r="AB109" s="109">
        <v>3910.31</v>
      </c>
      <c r="AC109" s="109">
        <v>3919.44</v>
      </c>
      <c r="AD109" s="109">
        <v>3928.61</v>
      </c>
      <c r="AE109" s="109">
        <v>3937.82</v>
      </c>
      <c r="AF109" s="109">
        <v>3947.08</v>
      </c>
      <c r="AG109" s="109">
        <v>3956.37</v>
      </c>
      <c r="AH109" s="109">
        <v>3965.72</v>
      </c>
      <c r="AI109" s="109"/>
      <c r="AJ109" s="109"/>
      <c r="AK109" s="109"/>
      <c r="AL109" s="109"/>
    </row>
    <row r="110" spans="1:38">
      <c r="A110" s="3" t="s">
        <v>267</v>
      </c>
      <c r="B110" t="s">
        <v>9</v>
      </c>
      <c r="C110" t="s">
        <v>73</v>
      </c>
      <c r="D110" t="s">
        <v>80</v>
      </c>
      <c r="E110" t="s">
        <v>167</v>
      </c>
      <c r="F110" s="109" t="s">
        <v>10</v>
      </c>
      <c r="G110">
        <v>0</v>
      </c>
      <c r="H110" s="109">
        <v>0</v>
      </c>
      <c r="I110" s="109">
        <v>0</v>
      </c>
      <c r="J110" s="109">
        <v>15124.75</v>
      </c>
      <c r="K110" s="109">
        <v>45838.879999999997</v>
      </c>
      <c r="L110" s="109">
        <v>108058.07</v>
      </c>
      <c r="M110" s="109">
        <v>140211.15</v>
      </c>
      <c r="N110" s="109">
        <v>162424.29999999999</v>
      </c>
      <c r="O110" s="109">
        <v>140431.44</v>
      </c>
      <c r="P110" s="109">
        <v>136176.66</v>
      </c>
      <c r="Q110" s="109">
        <v>144302.17000000001</v>
      </c>
      <c r="R110" s="109">
        <v>153079.46</v>
      </c>
      <c r="S110" s="109">
        <v>162783.79999999999</v>
      </c>
      <c r="T110" s="109">
        <v>173961.86</v>
      </c>
      <c r="U110" s="109">
        <v>185067.99</v>
      </c>
      <c r="V110" s="109">
        <v>194498.84</v>
      </c>
      <c r="W110" s="109">
        <v>206507.7</v>
      </c>
      <c r="X110" s="109">
        <v>219535.33</v>
      </c>
      <c r="Y110" s="109">
        <v>231142.19</v>
      </c>
      <c r="Z110" s="109">
        <v>244602.51</v>
      </c>
      <c r="AA110" s="109">
        <v>266659.09999999998</v>
      </c>
      <c r="AB110" s="109">
        <v>270240.61</v>
      </c>
      <c r="AC110" s="109">
        <v>281251.89</v>
      </c>
      <c r="AD110" s="109">
        <v>294736.71999999997</v>
      </c>
      <c r="AE110" s="109">
        <v>309892.78999999998</v>
      </c>
      <c r="AF110" s="109">
        <v>328807.15999999997</v>
      </c>
      <c r="AG110" s="109">
        <v>344507.16</v>
      </c>
      <c r="AH110" s="109">
        <v>361360.68</v>
      </c>
      <c r="AI110" s="109"/>
      <c r="AJ110" s="109"/>
      <c r="AK110" s="109"/>
      <c r="AL110" s="109"/>
    </row>
    <row r="111" spans="1:38">
      <c r="A111" s="3" t="s">
        <v>268</v>
      </c>
      <c r="B111" t="s">
        <v>9</v>
      </c>
      <c r="C111" t="s">
        <v>73</v>
      </c>
      <c r="D111" t="s">
        <v>80</v>
      </c>
      <c r="E111" t="s">
        <v>92</v>
      </c>
      <c r="F111" s="109" t="s">
        <v>10</v>
      </c>
      <c r="G111">
        <v>0</v>
      </c>
      <c r="H111" s="109">
        <v>0</v>
      </c>
      <c r="I111" s="109">
        <v>0</v>
      </c>
      <c r="J111" s="109">
        <v>70621.759999999995</v>
      </c>
      <c r="K111" s="109">
        <v>109998.56</v>
      </c>
      <c r="L111" s="109">
        <v>189099.81</v>
      </c>
      <c r="M111" s="109">
        <v>111819.71</v>
      </c>
      <c r="N111" s="109">
        <v>73000.98</v>
      </c>
      <c r="O111" s="109">
        <v>33634.35</v>
      </c>
      <c r="P111" s="109">
        <v>33642.94</v>
      </c>
      <c r="Q111" s="109">
        <v>33651.57</v>
      </c>
      <c r="R111" s="109">
        <v>33660.239999999998</v>
      </c>
      <c r="S111" s="109">
        <v>33668.959999999999</v>
      </c>
      <c r="T111" s="109">
        <v>33677.71</v>
      </c>
      <c r="U111" s="109">
        <v>33686.5</v>
      </c>
      <c r="V111" s="109">
        <v>33695.339999999997</v>
      </c>
      <c r="W111" s="109">
        <v>33704.21</v>
      </c>
      <c r="X111" s="109">
        <v>33713.129999999997</v>
      </c>
      <c r="Y111" s="109">
        <v>33722.089999999997</v>
      </c>
      <c r="Z111" s="109">
        <v>33731.089999999997</v>
      </c>
      <c r="AA111" s="109">
        <v>33740.129999999997</v>
      </c>
      <c r="AB111" s="109">
        <v>33749.22</v>
      </c>
      <c r="AC111" s="109">
        <v>33758.339999999997</v>
      </c>
      <c r="AD111" s="109">
        <v>33767.51</v>
      </c>
      <c r="AE111" s="109">
        <v>33776.720000000001</v>
      </c>
      <c r="AF111" s="109">
        <v>33785.980000000003</v>
      </c>
      <c r="AG111" s="109">
        <v>33795.279999999999</v>
      </c>
      <c r="AH111" s="109">
        <v>33804.620000000003</v>
      </c>
      <c r="AI111" s="109"/>
      <c r="AJ111" s="109"/>
      <c r="AK111" s="109"/>
      <c r="AL111" s="109"/>
    </row>
    <row r="112" spans="1:38">
      <c r="A112" s="3" t="s">
        <v>269</v>
      </c>
      <c r="B112" t="s">
        <v>9</v>
      </c>
      <c r="C112" t="s">
        <v>74</v>
      </c>
      <c r="D112" t="s">
        <v>80</v>
      </c>
      <c r="E112" t="s">
        <v>153</v>
      </c>
      <c r="F112" s="109" t="s">
        <v>10</v>
      </c>
      <c r="G112">
        <v>0</v>
      </c>
      <c r="H112">
        <v>0</v>
      </c>
      <c r="I112">
        <v>0</v>
      </c>
      <c r="J112" s="153">
        <v>1.325969016843858</v>
      </c>
      <c r="K112" s="153">
        <v>3.977885880719279</v>
      </c>
      <c r="L112" s="153">
        <v>9.2817337858565399</v>
      </c>
      <c r="M112" s="153">
        <v>11.93344467881731</v>
      </c>
      <c r="N112" s="153">
        <v>13.259146263072589</v>
      </c>
      <c r="O112" s="153">
        <v>13.258909553907431</v>
      </c>
      <c r="P112" s="153">
        <v>13.25867284896813</v>
      </c>
      <c r="Q112" s="153">
        <v>13.258436148254605</v>
      </c>
      <c r="R112" s="153">
        <v>13.258199451766787</v>
      </c>
      <c r="S112" s="153">
        <v>13.257962759504597</v>
      </c>
      <c r="T112" s="153">
        <v>13.257726071467962</v>
      </c>
      <c r="U112" s="153">
        <v>13.257489387656801</v>
      </c>
      <c r="V112" s="153">
        <v>13.257252708071045</v>
      </c>
      <c r="W112" s="153">
        <v>13.257016032710615</v>
      </c>
      <c r="X112" s="153">
        <v>13.256779361575436</v>
      </c>
      <c r="Y112" s="153">
        <v>13.256542694665432</v>
      </c>
      <c r="Z112" s="153">
        <v>13.256306031980531</v>
      </c>
      <c r="AA112" s="153">
        <v>13.256069373520655</v>
      </c>
      <c r="AB112" s="153">
        <v>13.255832719285728</v>
      </c>
      <c r="AC112" s="153">
        <v>13.255596069275674</v>
      </c>
      <c r="AD112" s="153">
        <v>13.25535942349042</v>
      </c>
      <c r="AE112" s="153">
        <v>13.255122781929888</v>
      </c>
      <c r="AF112" s="153">
        <v>13.254886144594005</v>
      </c>
      <c r="AG112" s="153">
        <v>13.254649511482695</v>
      </c>
      <c r="AH112" s="153">
        <v>13.254412882595885</v>
      </c>
    </row>
    <row r="113" spans="1:38">
      <c r="A113" s="3" t="s">
        <v>270</v>
      </c>
      <c r="B113" t="s">
        <v>9</v>
      </c>
      <c r="C113" t="s">
        <v>74</v>
      </c>
      <c r="D113" t="s">
        <v>80</v>
      </c>
      <c r="E113" t="s">
        <v>155</v>
      </c>
      <c r="F113" s="109" t="s">
        <v>10</v>
      </c>
      <c r="G113">
        <v>0</v>
      </c>
      <c r="H113">
        <v>0</v>
      </c>
      <c r="I113">
        <v>0</v>
      </c>
      <c r="J113" s="153">
        <v>1.325969016843858</v>
      </c>
      <c r="K113" s="153">
        <v>2.6519168638754209</v>
      </c>
      <c r="L113" s="153">
        <v>5.3038479051372605</v>
      </c>
      <c r="M113" s="153">
        <v>2.6517108929607698</v>
      </c>
      <c r="N113" s="153">
        <v>1.3257015842552793</v>
      </c>
      <c r="O113" s="153">
        <v>0</v>
      </c>
      <c r="P113" s="153">
        <v>0</v>
      </c>
      <c r="Q113" s="153">
        <v>0</v>
      </c>
      <c r="R113" s="153">
        <v>0</v>
      </c>
      <c r="S113" s="153">
        <v>0</v>
      </c>
      <c r="T113" s="153">
        <v>0</v>
      </c>
      <c r="U113" s="153">
        <v>0</v>
      </c>
      <c r="V113" s="153">
        <v>0</v>
      </c>
      <c r="W113" s="153">
        <v>0</v>
      </c>
      <c r="X113" s="153">
        <v>0</v>
      </c>
      <c r="Y113" s="153">
        <v>0</v>
      </c>
      <c r="Z113" s="153">
        <v>0</v>
      </c>
      <c r="AA113" s="153">
        <v>0</v>
      </c>
      <c r="AB113" s="153">
        <v>0</v>
      </c>
      <c r="AC113" s="153">
        <v>0</v>
      </c>
      <c r="AD113" s="153">
        <v>0</v>
      </c>
      <c r="AE113" s="153">
        <v>0</v>
      </c>
      <c r="AF113" s="153">
        <v>0</v>
      </c>
      <c r="AG113" s="153">
        <v>0</v>
      </c>
      <c r="AH113" s="153">
        <v>0</v>
      </c>
    </row>
    <row r="114" spans="1:38">
      <c r="A114" s="3" t="s">
        <v>271</v>
      </c>
      <c r="B114" t="s">
        <v>9</v>
      </c>
      <c r="C114" t="s">
        <v>74</v>
      </c>
      <c r="D114" t="s">
        <v>80</v>
      </c>
      <c r="E114" t="s">
        <v>157</v>
      </c>
      <c r="F114" s="109" t="s">
        <v>10</v>
      </c>
      <c r="G114">
        <v>0</v>
      </c>
      <c r="H114">
        <v>0</v>
      </c>
      <c r="I114">
        <v>0</v>
      </c>
      <c r="J114" s="153">
        <v>0</v>
      </c>
      <c r="K114" s="153">
        <v>0</v>
      </c>
      <c r="L114" s="153">
        <v>0</v>
      </c>
      <c r="M114" s="153">
        <v>0</v>
      </c>
      <c r="N114" s="153">
        <v>0</v>
      </c>
      <c r="O114" s="153">
        <v>0</v>
      </c>
      <c r="P114" s="153">
        <v>0</v>
      </c>
      <c r="Q114" s="153">
        <v>0</v>
      </c>
      <c r="R114" s="153">
        <v>0</v>
      </c>
      <c r="S114" s="153">
        <v>0</v>
      </c>
      <c r="T114" s="153">
        <v>0</v>
      </c>
      <c r="U114" s="153">
        <v>0</v>
      </c>
      <c r="V114" s="153">
        <v>0</v>
      </c>
      <c r="W114" s="153">
        <v>0</v>
      </c>
      <c r="X114" s="153">
        <v>0</v>
      </c>
      <c r="Y114" s="153">
        <v>0</v>
      </c>
      <c r="Z114" s="153">
        <v>0</v>
      </c>
      <c r="AA114" s="153">
        <v>0</v>
      </c>
      <c r="AB114" s="153">
        <v>0</v>
      </c>
      <c r="AC114" s="153">
        <v>0</v>
      </c>
      <c r="AD114" s="153">
        <v>0</v>
      </c>
      <c r="AE114" s="153">
        <v>0</v>
      </c>
      <c r="AF114" s="153">
        <v>0</v>
      </c>
      <c r="AG114" s="153">
        <v>0</v>
      </c>
      <c r="AH114" s="153">
        <v>0</v>
      </c>
    </row>
    <row r="115" spans="1:38">
      <c r="A115" s="3" t="s">
        <v>272</v>
      </c>
      <c r="B115" t="s">
        <v>9</v>
      </c>
      <c r="C115" t="s">
        <v>74</v>
      </c>
      <c r="D115" t="s">
        <v>80</v>
      </c>
      <c r="E115" t="s">
        <v>159</v>
      </c>
      <c r="F115" s="109" t="s">
        <v>10</v>
      </c>
      <c r="G115">
        <v>0</v>
      </c>
      <c r="H115">
        <v>0</v>
      </c>
      <c r="I115">
        <v>0</v>
      </c>
      <c r="J115" s="153">
        <v>0</v>
      </c>
      <c r="K115" s="153">
        <v>0</v>
      </c>
      <c r="L115" s="153">
        <v>0</v>
      </c>
      <c r="M115" s="153">
        <v>0</v>
      </c>
      <c r="N115" s="153">
        <v>0</v>
      </c>
      <c r="O115" s="153">
        <v>0</v>
      </c>
      <c r="P115" s="153">
        <v>0</v>
      </c>
      <c r="Q115" s="153">
        <v>0</v>
      </c>
      <c r="R115" s="153">
        <v>0</v>
      </c>
      <c r="S115" s="153">
        <v>0</v>
      </c>
      <c r="T115" s="153">
        <v>0</v>
      </c>
      <c r="U115" s="153">
        <v>0</v>
      </c>
      <c r="V115" s="153">
        <v>0</v>
      </c>
      <c r="W115" s="153">
        <v>0</v>
      </c>
      <c r="X115" s="153">
        <v>0</v>
      </c>
      <c r="Y115" s="153">
        <v>0</v>
      </c>
      <c r="Z115" s="153">
        <v>0</v>
      </c>
      <c r="AA115" s="153">
        <v>0</v>
      </c>
      <c r="AB115" s="153">
        <v>0</v>
      </c>
      <c r="AC115" s="153">
        <v>0</v>
      </c>
      <c r="AD115" s="153">
        <v>0</v>
      </c>
      <c r="AE115" s="153">
        <v>0</v>
      </c>
      <c r="AF115" s="153">
        <v>0</v>
      </c>
      <c r="AG115" s="153">
        <v>0</v>
      </c>
      <c r="AH115" s="153">
        <v>0</v>
      </c>
    </row>
    <row r="116" spans="1:38">
      <c r="A116" s="3" t="s">
        <v>273</v>
      </c>
      <c r="B116" t="s">
        <v>9</v>
      </c>
      <c r="C116" t="s">
        <v>74</v>
      </c>
      <c r="D116" t="s">
        <v>80</v>
      </c>
      <c r="E116" t="s">
        <v>16</v>
      </c>
      <c r="F116" s="109" t="s">
        <v>10</v>
      </c>
      <c r="G116">
        <v>0</v>
      </c>
      <c r="H116">
        <v>0</v>
      </c>
      <c r="I116">
        <v>0</v>
      </c>
      <c r="J116" s="153">
        <v>0.50603431581380676</v>
      </c>
      <c r="K116" s="153">
        <v>1.5401668647103408</v>
      </c>
      <c r="L116" s="153">
        <v>3.6624129697596599</v>
      </c>
      <c r="M116" s="153">
        <v>4.796022354323795</v>
      </c>
      <c r="N116" s="153">
        <v>5.4276033918610862</v>
      </c>
      <c r="O116" s="153">
        <v>5.528120755631031</v>
      </c>
      <c r="P116" s="153">
        <v>5.630499666697232</v>
      </c>
      <c r="Q116" s="153">
        <v>5.7347746002807423</v>
      </c>
      <c r="R116" s="153">
        <v>5.8409806700719624</v>
      </c>
      <c r="S116" s="153">
        <v>5.9491536400548561</v>
      </c>
      <c r="T116" s="153">
        <v>6.0593299365501769</v>
      </c>
      <c r="U116" s="153">
        <v>6.1715466604817086</v>
      </c>
      <c r="V116" s="153">
        <v>6.2858415998697028</v>
      </c>
      <c r="W116" s="153">
        <v>6.4022532425556484</v>
      </c>
      <c r="X116" s="153">
        <v>6.5208207891627366</v>
      </c>
      <c r="Y116" s="153">
        <v>6.6415841662963304</v>
      </c>
      <c r="Z116" s="153">
        <v>6.7645840399889083</v>
      </c>
      <c r="AA116" s="153">
        <v>6.8898618293939995</v>
      </c>
      <c r="AB116" s="153">
        <v>7.0174597207337319</v>
      </c>
      <c r="AC116" s="153">
        <v>7.1474206815046823</v>
      </c>
      <c r="AD116" s="153">
        <v>7.2797884749468036</v>
      </c>
      <c r="AE116" s="153">
        <v>7.4146076747803376</v>
      </c>
      <c r="AF116" s="153">
        <v>7.5519236802156149</v>
      </c>
      <c r="AG116" s="153">
        <v>7.6917827312408598</v>
      </c>
      <c r="AH116" s="153">
        <v>7.834231924193114</v>
      </c>
    </row>
    <row r="117" spans="1:38">
      <c r="A117" s="3" t="s">
        <v>274</v>
      </c>
      <c r="B117" t="s">
        <v>9</v>
      </c>
      <c r="C117" t="s">
        <v>74</v>
      </c>
      <c r="D117" t="s">
        <v>80</v>
      </c>
      <c r="E117" t="s">
        <v>99</v>
      </c>
      <c r="F117" s="109" t="s">
        <v>10</v>
      </c>
      <c r="G117">
        <v>0</v>
      </c>
      <c r="H117">
        <v>0</v>
      </c>
      <c r="I117">
        <v>0</v>
      </c>
      <c r="J117" s="153">
        <v>0.50939633160238251</v>
      </c>
      <c r="K117" s="153">
        <v>1.5503995014197109</v>
      </c>
      <c r="L117" s="153">
        <v>3.6867454899936178</v>
      </c>
      <c r="M117" s="153">
        <v>4.8278864045941168</v>
      </c>
      <c r="N117" s="153">
        <v>5.4636635714325417</v>
      </c>
      <c r="O117" s="153">
        <v>5.5648487574300693</v>
      </c>
      <c r="P117" s="153">
        <v>5.667907858563753</v>
      </c>
      <c r="Q117" s="153">
        <v>5.7728755791028208</v>
      </c>
      <c r="R117" s="153">
        <v>5.8797872660277459</v>
      </c>
      <c r="S117" s="153">
        <v>5.9886789209330145</v>
      </c>
      <c r="T117" s="153">
        <v>6.0995872121503698</v>
      </c>
      <c r="U117" s="153">
        <v>6.2125494870965463</v>
      </c>
      <c r="V117" s="153">
        <v>6.3276037848497113</v>
      </c>
      <c r="W117" s="153">
        <v>6.444788848958777</v>
      </c>
      <c r="X117" s="153">
        <v>6.5641441404899705</v>
      </c>
      <c r="Y117" s="153">
        <v>6.6857098513150097</v>
      </c>
      <c r="Z117" s="153">
        <v>6.8095269176453685</v>
      </c>
      <c r="AA117" s="153">
        <v>6.9356370338171933</v>
      </c>
      <c r="AB117" s="153">
        <v>7.0640826663315206</v>
      </c>
      <c r="AC117" s="153">
        <v>7.1949070681545022</v>
      </c>
      <c r="AD117" s="153">
        <v>7.3281542932824681</v>
      </c>
      <c r="AE117" s="153">
        <v>7.4638692115767444</v>
      </c>
      <c r="AF117" s="153">
        <v>7.6020975238731783</v>
      </c>
      <c r="AG117" s="153">
        <v>7.7428857773715123</v>
      </c>
      <c r="AH117" s="153">
        <v>7.8862813813097592</v>
      </c>
    </row>
    <row r="118" spans="1:38">
      <c r="A118" s="3" t="s">
        <v>275</v>
      </c>
      <c r="B118" t="s">
        <v>9</v>
      </c>
      <c r="C118" t="s">
        <v>74</v>
      </c>
      <c r="D118" t="s">
        <v>80</v>
      </c>
      <c r="E118" t="s">
        <v>163</v>
      </c>
      <c r="F118" s="109" t="s">
        <v>10</v>
      </c>
      <c r="G118">
        <v>0</v>
      </c>
      <c r="H118" s="109">
        <v>0</v>
      </c>
      <c r="I118" s="109">
        <v>0</v>
      </c>
      <c r="J118" s="109">
        <v>774.61</v>
      </c>
      <c r="K118" s="109">
        <v>774.61</v>
      </c>
      <c r="L118" s="109">
        <v>774.61</v>
      </c>
      <c r="M118" s="109">
        <v>774.61</v>
      </c>
      <c r="N118" s="109">
        <v>774.61</v>
      </c>
      <c r="O118" s="109">
        <v>774.61</v>
      </c>
      <c r="P118" s="109">
        <v>774.61</v>
      </c>
      <c r="Q118" s="109">
        <v>774.61</v>
      </c>
      <c r="R118" s="109">
        <v>774.61</v>
      </c>
      <c r="S118" s="109">
        <v>774.61</v>
      </c>
      <c r="T118" s="109">
        <v>774.61</v>
      </c>
      <c r="U118" s="109">
        <v>774.61</v>
      </c>
      <c r="V118" s="109">
        <v>774.61</v>
      </c>
      <c r="W118" s="109">
        <v>774.61</v>
      </c>
      <c r="X118" s="109">
        <v>774.61</v>
      </c>
      <c r="Y118" s="109">
        <v>774.61</v>
      </c>
      <c r="Z118" s="109">
        <v>774.61</v>
      </c>
      <c r="AA118" s="109">
        <v>774.61</v>
      </c>
      <c r="AB118" s="109">
        <v>774.61</v>
      </c>
      <c r="AC118" s="109">
        <v>774.61</v>
      </c>
      <c r="AD118" s="109">
        <v>774.61</v>
      </c>
      <c r="AE118" s="109">
        <v>774.61</v>
      </c>
      <c r="AF118" s="109">
        <v>774.61</v>
      </c>
      <c r="AG118" s="109">
        <v>774.61</v>
      </c>
      <c r="AH118" s="109">
        <v>774.61</v>
      </c>
      <c r="AI118" s="109"/>
      <c r="AJ118" s="109"/>
      <c r="AK118" s="109"/>
      <c r="AL118" s="109"/>
    </row>
    <row r="119" spans="1:38">
      <c r="A119" s="3" t="s">
        <v>276</v>
      </c>
      <c r="B119" t="s">
        <v>9</v>
      </c>
      <c r="C119" t="s">
        <v>74</v>
      </c>
      <c r="D119" t="s">
        <v>80</v>
      </c>
      <c r="E119" t="s">
        <v>165</v>
      </c>
      <c r="F119" s="109" t="s">
        <v>10</v>
      </c>
      <c r="G119">
        <v>0</v>
      </c>
      <c r="H119" s="109">
        <v>0</v>
      </c>
      <c r="I119" s="109">
        <v>0</v>
      </c>
      <c r="J119" s="109">
        <v>581.05999999999995</v>
      </c>
      <c r="K119" s="109">
        <v>1111.44</v>
      </c>
      <c r="L119" s="109">
        <v>2172.21</v>
      </c>
      <c r="M119" s="109">
        <v>1111.3599999999999</v>
      </c>
      <c r="N119" s="109">
        <v>580.95000000000005</v>
      </c>
      <c r="O119" s="109">
        <v>50.67</v>
      </c>
      <c r="P119" s="109">
        <v>50.67</v>
      </c>
      <c r="Q119" s="109">
        <v>50.67</v>
      </c>
      <c r="R119" s="109">
        <v>50.67</v>
      </c>
      <c r="S119" s="109">
        <v>50.67</v>
      </c>
      <c r="T119" s="109">
        <v>50.67</v>
      </c>
      <c r="U119" s="109">
        <v>50.67</v>
      </c>
      <c r="V119" s="109">
        <v>50.67</v>
      </c>
      <c r="W119" s="109">
        <v>50.67</v>
      </c>
      <c r="X119" s="109">
        <v>50.67</v>
      </c>
      <c r="Y119" s="109">
        <v>50.67</v>
      </c>
      <c r="Z119" s="109">
        <v>50.67</v>
      </c>
      <c r="AA119" s="109">
        <v>50.67</v>
      </c>
      <c r="AB119" s="109">
        <v>50.67</v>
      </c>
      <c r="AC119" s="109">
        <v>50.67</v>
      </c>
      <c r="AD119" s="109">
        <v>50.67</v>
      </c>
      <c r="AE119" s="109">
        <v>50.67</v>
      </c>
      <c r="AF119" s="109">
        <v>50.67</v>
      </c>
      <c r="AG119" s="109">
        <v>50.67</v>
      </c>
      <c r="AH119" s="109">
        <v>50.67</v>
      </c>
      <c r="AI119" s="109"/>
      <c r="AJ119" s="109"/>
      <c r="AK119" s="109"/>
      <c r="AL119" s="109"/>
    </row>
    <row r="120" spans="1:38">
      <c r="A120" s="3" t="s">
        <v>277</v>
      </c>
      <c r="B120" t="s">
        <v>9</v>
      </c>
      <c r="C120" t="s">
        <v>74</v>
      </c>
      <c r="D120" t="s">
        <v>80</v>
      </c>
      <c r="E120" t="s">
        <v>167</v>
      </c>
      <c r="F120" s="109" t="s">
        <v>10</v>
      </c>
      <c r="G120">
        <v>0</v>
      </c>
      <c r="H120" s="109">
        <v>0</v>
      </c>
      <c r="I120" s="109">
        <v>0</v>
      </c>
      <c r="J120" s="109">
        <v>205.29</v>
      </c>
      <c r="K120" s="109">
        <v>624.80999999999995</v>
      </c>
      <c r="L120" s="109">
        <v>1485.76</v>
      </c>
      <c r="M120" s="109">
        <v>1945.64</v>
      </c>
      <c r="N120" s="109">
        <v>2251.0300000000002</v>
      </c>
      <c r="O120" s="109">
        <v>1697.28</v>
      </c>
      <c r="P120" s="109">
        <v>1524.67</v>
      </c>
      <c r="Q120" s="109">
        <v>3273.22</v>
      </c>
      <c r="R120" s="109">
        <v>3504.35</v>
      </c>
      <c r="S120" s="109">
        <v>3760.89</v>
      </c>
      <c r="T120" s="109">
        <v>4056.23</v>
      </c>
      <c r="U120" s="109">
        <v>4355</v>
      </c>
      <c r="V120" s="109">
        <v>4498.93</v>
      </c>
      <c r="W120" s="109">
        <v>4949.6000000000004</v>
      </c>
      <c r="X120" s="109">
        <v>5310.39</v>
      </c>
      <c r="Y120" s="109">
        <v>5642.74</v>
      </c>
      <c r="Z120" s="109">
        <v>6026.43</v>
      </c>
      <c r="AA120" s="109">
        <v>6630.47</v>
      </c>
      <c r="AB120" s="109">
        <v>6781.52</v>
      </c>
      <c r="AC120" s="109">
        <v>7122.96</v>
      </c>
      <c r="AD120" s="109">
        <v>7533.34</v>
      </c>
      <c r="AE120" s="109">
        <v>7993.8</v>
      </c>
      <c r="AF120" s="109">
        <v>8559.9599999999991</v>
      </c>
      <c r="AG120" s="109">
        <v>9051.43</v>
      </c>
      <c r="AH120" s="109">
        <v>9581.83</v>
      </c>
      <c r="AI120" s="109"/>
      <c r="AJ120" s="109"/>
      <c r="AK120" s="109"/>
      <c r="AL120" s="109"/>
    </row>
    <row r="121" spans="1:38">
      <c r="A121" s="3" t="s">
        <v>278</v>
      </c>
      <c r="B121" t="s">
        <v>9</v>
      </c>
      <c r="C121" t="s">
        <v>74</v>
      </c>
      <c r="D121" t="s">
        <v>80</v>
      </c>
      <c r="E121" t="s">
        <v>92</v>
      </c>
      <c r="F121" s="109" t="s">
        <v>10</v>
      </c>
      <c r="G121">
        <v>0</v>
      </c>
      <c r="H121" s="109">
        <v>0</v>
      </c>
      <c r="I121" s="109">
        <v>0</v>
      </c>
      <c r="J121" s="109">
        <v>1355.67</v>
      </c>
      <c r="K121" s="109">
        <v>1886.05</v>
      </c>
      <c r="L121" s="109">
        <v>2946.82</v>
      </c>
      <c r="M121" s="109">
        <v>1885.97</v>
      </c>
      <c r="N121" s="109">
        <v>1355.56</v>
      </c>
      <c r="O121" s="109">
        <v>825.28</v>
      </c>
      <c r="P121" s="109">
        <v>825.28</v>
      </c>
      <c r="Q121" s="109">
        <v>825.28</v>
      </c>
      <c r="R121" s="109">
        <v>825.28</v>
      </c>
      <c r="S121" s="109">
        <v>825.28</v>
      </c>
      <c r="T121" s="109">
        <v>825.28</v>
      </c>
      <c r="U121" s="109">
        <v>825.28</v>
      </c>
      <c r="V121" s="109">
        <v>825.28</v>
      </c>
      <c r="W121" s="109">
        <v>825.28</v>
      </c>
      <c r="X121" s="109">
        <v>825.28</v>
      </c>
      <c r="Y121" s="109">
        <v>825.28</v>
      </c>
      <c r="Z121" s="109">
        <v>825.28</v>
      </c>
      <c r="AA121" s="109">
        <v>825.28</v>
      </c>
      <c r="AB121" s="109">
        <v>825.28</v>
      </c>
      <c r="AC121" s="109">
        <v>825.28</v>
      </c>
      <c r="AD121" s="109">
        <v>825.28</v>
      </c>
      <c r="AE121" s="109">
        <v>825.28</v>
      </c>
      <c r="AF121" s="109">
        <v>825.28</v>
      </c>
      <c r="AG121" s="109">
        <v>825.28</v>
      </c>
      <c r="AH121" s="109">
        <v>825.28</v>
      </c>
      <c r="AI121" s="109"/>
      <c r="AJ121" s="109"/>
      <c r="AK121" s="109"/>
      <c r="AL121" s="109"/>
    </row>
    <row r="122" spans="1:38">
      <c r="A122" s="3" t="s">
        <v>279</v>
      </c>
      <c r="B122" t="s">
        <v>12</v>
      </c>
      <c r="C122" t="s">
        <v>72</v>
      </c>
      <c r="D122" t="s">
        <v>78</v>
      </c>
      <c r="E122" t="s">
        <v>153</v>
      </c>
      <c r="F122" s="109" t="s">
        <v>10</v>
      </c>
      <c r="G122">
        <v>0</v>
      </c>
      <c r="H122">
        <v>0</v>
      </c>
      <c r="I122">
        <v>0</v>
      </c>
      <c r="J122" s="153">
        <v>722.95537007789312</v>
      </c>
      <c r="K122" s="153">
        <v>2209.7143734402748</v>
      </c>
      <c r="L122" s="153">
        <v>5248.9769746129605</v>
      </c>
      <c r="M122" s="153">
        <v>6895.2855796781341</v>
      </c>
      <c r="N122" s="153">
        <v>7818.5566511442812</v>
      </c>
      <c r="O122" s="153">
        <v>7978.9759450996271</v>
      </c>
      <c r="P122" s="153">
        <v>8142.7569302057072</v>
      </c>
      <c r="Q122" s="153">
        <v>8297.2031307738234</v>
      </c>
      <c r="R122" s="153">
        <v>8454.5787604130019</v>
      </c>
      <c r="S122" s="153">
        <v>8614.9393825145762</v>
      </c>
      <c r="T122" s="153">
        <v>8778.3416143579871</v>
      </c>
      <c r="U122" s="153">
        <v>8944.8431471002095</v>
      </c>
      <c r="V122" s="153">
        <v>9114.5027661443055</v>
      </c>
      <c r="W122" s="153">
        <v>9287.3803718943545</v>
      </c>
      <c r="X122" s="153">
        <v>9463.5370009040053</v>
      </c>
      <c r="Y122" s="153">
        <v>9643.0348474261755</v>
      </c>
      <c r="Z122" s="153">
        <v>9825.937285371514</v>
      </c>
      <c r="AA122" s="153">
        <v>10012.308890683318</v>
      </c>
      <c r="AB122" s="153">
        <v>10202.215464136856</v>
      </c>
      <c r="AC122" s="153">
        <v>10395.724054571156</v>
      </c>
      <c r="AD122" s="153">
        <v>10592.9029825614</v>
      </c>
      <c r="AE122" s="153">
        <v>10793.82186454035</v>
      </c>
      <c r="AF122" s="153">
        <v>10998.551637377279</v>
      </c>
      <c r="AG122" s="153">
        <v>11207.164583423091</v>
      </c>
      <c r="AH122" s="153">
        <v>11419.734356030505</v>
      </c>
    </row>
    <row r="123" spans="1:38">
      <c r="A123" s="3" t="s">
        <v>280</v>
      </c>
      <c r="B123" t="s">
        <v>12</v>
      </c>
      <c r="C123" t="s">
        <v>72</v>
      </c>
      <c r="D123" t="s">
        <v>78</v>
      </c>
      <c r="E123" t="s">
        <v>155</v>
      </c>
      <c r="F123" s="109" t="s">
        <v>10</v>
      </c>
      <c r="G123">
        <v>0</v>
      </c>
      <c r="H123">
        <v>0</v>
      </c>
      <c r="I123">
        <v>0</v>
      </c>
      <c r="J123" s="153">
        <v>722.95537007789312</v>
      </c>
      <c r="K123" s="153">
        <v>1486.7590033623817</v>
      </c>
      <c r="L123" s="153">
        <v>3039.2626011726857</v>
      </c>
      <c r="M123" s="153">
        <v>1646.3086050651737</v>
      </c>
      <c r="N123" s="153">
        <v>923.27107146614708</v>
      </c>
      <c r="O123" s="153">
        <v>160.41929395534589</v>
      </c>
      <c r="P123" s="153">
        <v>163.78098510608015</v>
      </c>
      <c r="Q123" s="153">
        <v>154.44620056811618</v>
      </c>
      <c r="R123" s="153">
        <v>157.37562963917844</v>
      </c>
      <c r="S123" s="153">
        <v>160.36062210157434</v>
      </c>
      <c r="T123" s="153">
        <v>163.40223184341085</v>
      </c>
      <c r="U123" s="153">
        <v>166.50153274222248</v>
      </c>
      <c r="V123" s="153">
        <v>169.65961904409596</v>
      </c>
      <c r="W123" s="153">
        <v>172.87760575004904</v>
      </c>
      <c r="X123" s="153">
        <v>176.15662900965071</v>
      </c>
      <c r="Y123" s="153">
        <v>179.49784652217022</v>
      </c>
      <c r="Z123" s="153">
        <v>182.90243794533853</v>
      </c>
      <c r="AA123" s="153">
        <v>186.37160531180416</v>
      </c>
      <c r="AB123" s="153">
        <v>189.90657345353793</v>
      </c>
      <c r="AC123" s="153">
        <v>193.50859043429955</v>
      </c>
      <c r="AD123" s="153">
        <v>197.17892799024412</v>
      </c>
      <c r="AE123" s="153">
        <v>200.91888197895059</v>
      </c>
      <c r="AF123" s="153">
        <v>204.72977283692853</v>
      </c>
      <c r="AG123" s="153">
        <v>208.61294604581235</v>
      </c>
      <c r="AH123" s="153">
        <v>212.56977260741405</v>
      </c>
    </row>
    <row r="124" spans="1:38">
      <c r="A124" s="3" t="s">
        <v>281</v>
      </c>
      <c r="B124" t="s">
        <v>12</v>
      </c>
      <c r="C124" t="s">
        <v>72</v>
      </c>
      <c r="D124" t="s">
        <v>78</v>
      </c>
      <c r="E124" t="s">
        <v>157</v>
      </c>
      <c r="F124" s="109" t="s">
        <v>10</v>
      </c>
      <c r="G124">
        <v>0</v>
      </c>
      <c r="H124">
        <v>0</v>
      </c>
      <c r="I124">
        <v>0</v>
      </c>
      <c r="J124" s="153">
        <v>0</v>
      </c>
      <c r="K124" s="153">
        <v>0</v>
      </c>
      <c r="L124" s="153">
        <v>0</v>
      </c>
      <c r="M124" s="153">
        <v>0</v>
      </c>
      <c r="N124" s="153">
        <v>0</v>
      </c>
      <c r="O124" s="153">
        <v>0</v>
      </c>
      <c r="P124" s="153">
        <v>0</v>
      </c>
      <c r="Q124" s="153">
        <v>0</v>
      </c>
      <c r="R124" s="153">
        <v>0</v>
      </c>
      <c r="S124" s="153">
        <v>0</v>
      </c>
      <c r="T124" s="153">
        <v>0</v>
      </c>
      <c r="U124" s="153">
        <v>0</v>
      </c>
      <c r="V124" s="153">
        <v>0</v>
      </c>
      <c r="W124" s="153">
        <v>0</v>
      </c>
      <c r="X124" s="153">
        <v>0</v>
      </c>
      <c r="Y124" s="153">
        <v>0</v>
      </c>
      <c r="Z124" s="153">
        <v>0</v>
      </c>
      <c r="AA124" s="153">
        <v>0</v>
      </c>
      <c r="AB124" s="153">
        <v>0</v>
      </c>
      <c r="AC124" s="153">
        <v>0</v>
      </c>
      <c r="AD124" s="153">
        <v>0</v>
      </c>
      <c r="AE124" s="153">
        <v>0</v>
      </c>
      <c r="AF124" s="153">
        <v>0</v>
      </c>
      <c r="AG124" s="153">
        <v>0</v>
      </c>
      <c r="AH124" s="153">
        <v>0</v>
      </c>
    </row>
    <row r="125" spans="1:38">
      <c r="A125" s="3" t="s">
        <v>282</v>
      </c>
      <c r="B125" t="s">
        <v>12</v>
      </c>
      <c r="C125" t="s">
        <v>72</v>
      </c>
      <c r="D125" t="s">
        <v>78</v>
      </c>
      <c r="E125" t="s">
        <v>159</v>
      </c>
      <c r="F125" s="109" t="s">
        <v>10</v>
      </c>
      <c r="G125">
        <v>0</v>
      </c>
      <c r="H125">
        <v>0</v>
      </c>
      <c r="I125">
        <v>0</v>
      </c>
      <c r="J125" s="153">
        <v>0</v>
      </c>
      <c r="K125" s="153">
        <v>0</v>
      </c>
      <c r="L125" s="153">
        <v>0</v>
      </c>
      <c r="M125" s="153">
        <v>0</v>
      </c>
      <c r="N125" s="153">
        <v>0</v>
      </c>
      <c r="O125" s="153">
        <v>0</v>
      </c>
      <c r="P125" s="153">
        <v>0</v>
      </c>
      <c r="Q125" s="153">
        <v>0</v>
      </c>
      <c r="R125" s="153">
        <v>0</v>
      </c>
      <c r="S125" s="153">
        <v>0</v>
      </c>
      <c r="T125" s="153">
        <v>0</v>
      </c>
      <c r="U125" s="153">
        <v>0</v>
      </c>
      <c r="V125" s="153">
        <v>0</v>
      </c>
      <c r="W125" s="153">
        <v>0</v>
      </c>
      <c r="X125" s="153">
        <v>0</v>
      </c>
      <c r="Y125" s="153">
        <v>0</v>
      </c>
      <c r="Z125" s="153">
        <v>0</v>
      </c>
      <c r="AA125" s="153">
        <v>0</v>
      </c>
      <c r="AB125" s="153">
        <v>0</v>
      </c>
      <c r="AC125" s="153">
        <v>0</v>
      </c>
      <c r="AD125" s="153">
        <v>0</v>
      </c>
      <c r="AE125" s="153">
        <v>0</v>
      </c>
      <c r="AF125" s="153">
        <v>0</v>
      </c>
      <c r="AG125" s="153">
        <v>0</v>
      </c>
      <c r="AH125" s="153">
        <v>0</v>
      </c>
    </row>
    <row r="126" spans="1:38">
      <c r="A126" s="3" t="s">
        <v>283</v>
      </c>
      <c r="B126" t="s">
        <v>12</v>
      </c>
      <c r="C126" t="s">
        <v>72</v>
      </c>
      <c r="D126" t="s">
        <v>78</v>
      </c>
      <c r="E126" t="s">
        <v>16</v>
      </c>
      <c r="F126" s="109" t="s">
        <v>10</v>
      </c>
      <c r="G126">
        <v>0</v>
      </c>
      <c r="H126">
        <v>0</v>
      </c>
      <c r="I126">
        <v>0</v>
      </c>
      <c r="J126" s="153">
        <v>60.982843271570729</v>
      </c>
      <c r="K126" s="153">
        <v>187.20901814079517</v>
      </c>
      <c r="L126" s="153">
        <v>447.42817825140702</v>
      </c>
      <c r="M126" s="153">
        <v>587.08837905439634</v>
      </c>
      <c r="N126" s="153">
        <v>664.93680960908046</v>
      </c>
      <c r="O126" s="153">
        <v>677.80302973695109</v>
      </c>
      <c r="P126" s="153">
        <v>690.92416575683194</v>
      </c>
      <c r="Q126" s="153">
        <v>703.22321040813836</v>
      </c>
      <c r="R126" s="153">
        <v>715.74118863686442</v>
      </c>
      <c r="S126" s="153">
        <v>728.48199764906826</v>
      </c>
      <c r="T126" s="153">
        <v>741.44960402442871</v>
      </c>
      <c r="U126" s="153">
        <v>754.64804495115641</v>
      </c>
      <c r="V126" s="153">
        <v>768.08142948288491</v>
      </c>
      <c r="W126" s="153">
        <v>781.75393981793979</v>
      </c>
      <c r="X126" s="153">
        <v>795.66983260137386</v>
      </c>
      <c r="Y126" s="153">
        <v>809.83344025018494</v>
      </c>
      <c r="Z126" s="153">
        <v>824.24917230212122</v>
      </c>
      <c r="AA126" s="153">
        <v>838.92151678849757</v>
      </c>
      <c r="AB126" s="153">
        <v>853.85504163144662</v>
      </c>
      <c r="AC126" s="153">
        <v>869.05439606604671</v>
      </c>
      <c r="AD126" s="153">
        <v>884.52431208775999</v>
      </c>
      <c r="AE126" s="153">
        <v>900.26960592564012</v>
      </c>
      <c r="AF126" s="153">
        <v>916.29517954176208</v>
      </c>
      <c r="AG126" s="153">
        <v>932.60602215734275</v>
      </c>
      <c r="AH126" s="153">
        <v>949.2072118060305</v>
      </c>
    </row>
    <row r="127" spans="1:38">
      <c r="A127" s="3" t="s">
        <v>284</v>
      </c>
      <c r="B127" t="s">
        <v>12</v>
      </c>
      <c r="C127" t="s">
        <v>72</v>
      </c>
      <c r="D127" t="s">
        <v>78</v>
      </c>
      <c r="E127" t="s">
        <v>99</v>
      </c>
      <c r="F127" s="109" t="s">
        <v>10</v>
      </c>
      <c r="G127">
        <v>0</v>
      </c>
      <c r="H127">
        <v>0</v>
      </c>
      <c r="I127">
        <v>0</v>
      </c>
      <c r="J127" s="153">
        <v>61.388004098621636</v>
      </c>
      <c r="K127" s="153">
        <v>188.45280666478274</v>
      </c>
      <c r="L127" s="153">
        <v>450.40082368774614</v>
      </c>
      <c r="M127" s="153">
        <v>590.98890583289347</v>
      </c>
      <c r="N127" s="153">
        <v>669.35454963668258</v>
      </c>
      <c r="O127" s="153">
        <v>682.30625099350823</v>
      </c>
      <c r="P127" s="153">
        <v>695.5145618651419</v>
      </c>
      <c r="Q127" s="153">
        <v>707.89531951695028</v>
      </c>
      <c r="R127" s="153">
        <v>720.49646530789653</v>
      </c>
      <c r="S127" s="153">
        <v>733.32192233648914</v>
      </c>
      <c r="T127" s="153">
        <v>746.37568353576478</v>
      </c>
      <c r="U127" s="153">
        <v>759.66181291640476</v>
      </c>
      <c r="V127" s="153">
        <v>773.18444683197595</v>
      </c>
      <c r="W127" s="153">
        <v>786.94779526670004</v>
      </c>
      <c r="X127" s="153">
        <v>800.9561431461384</v>
      </c>
      <c r="Y127" s="153">
        <v>815.21385167121502</v>
      </c>
      <c r="Z127" s="153">
        <v>829.72535967598276</v>
      </c>
      <c r="AA127" s="153">
        <v>844.49518500956071</v>
      </c>
      <c r="AB127" s="153">
        <v>859.52792594266828</v>
      </c>
      <c r="AC127" s="153">
        <v>874.82826259920148</v>
      </c>
      <c r="AD127" s="153">
        <v>890.40095841328775</v>
      </c>
      <c r="AE127" s="153">
        <v>906.25086161228126</v>
      </c>
      <c r="AF127" s="153">
        <v>922.38290672615472</v>
      </c>
      <c r="AG127" s="153">
        <v>938.80211612375956</v>
      </c>
      <c r="AH127" s="153">
        <v>955.51360157643501</v>
      </c>
    </row>
    <row r="128" spans="1:38">
      <c r="A128" s="3" t="s">
        <v>285</v>
      </c>
      <c r="B128" t="s">
        <v>12</v>
      </c>
      <c r="C128" t="s">
        <v>72</v>
      </c>
      <c r="D128" t="s">
        <v>78</v>
      </c>
      <c r="E128" t="s">
        <v>163</v>
      </c>
      <c r="F128" s="109" t="s">
        <v>10</v>
      </c>
      <c r="G128">
        <v>0</v>
      </c>
      <c r="H128" s="109">
        <v>0</v>
      </c>
      <c r="I128" s="109">
        <v>0</v>
      </c>
      <c r="J128" s="109">
        <v>58598.28</v>
      </c>
      <c r="K128" s="109">
        <v>110634.85</v>
      </c>
      <c r="L128" s="109">
        <v>217009.04</v>
      </c>
      <c r="M128" s="109">
        <v>274629.84000000003</v>
      </c>
      <c r="N128" s="109">
        <v>306944.33</v>
      </c>
      <c r="O128" s="109">
        <v>312559</v>
      </c>
      <c r="P128" s="109">
        <v>318291.34000000003</v>
      </c>
      <c r="Q128" s="109">
        <v>323696.96000000002</v>
      </c>
      <c r="R128" s="109">
        <v>329205.09999999998</v>
      </c>
      <c r="S128" s="109">
        <v>334817.71999999997</v>
      </c>
      <c r="T128" s="109">
        <v>340536.8</v>
      </c>
      <c r="U128" s="109">
        <v>346364.36</v>
      </c>
      <c r="V128" s="109">
        <v>352302.44</v>
      </c>
      <c r="W128" s="109">
        <v>358353.16</v>
      </c>
      <c r="X128" s="109">
        <v>364518.64</v>
      </c>
      <c r="Y128" s="109">
        <v>370801.07</v>
      </c>
      <c r="Z128" s="109">
        <v>377202.65</v>
      </c>
      <c r="AA128" s="109">
        <v>383725.66</v>
      </c>
      <c r="AB128" s="109">
        <v>390372.39</v>
      </c>
      <c r="AC128" s="109">
        <v>397145.19</v>
      </c>
      <c r="AD128" s="109">
        <v>404046.45</v>
      </c>
      <c r="AE128" s="109">
        <v>411078.61</v>
      </c>
      <c r="AF128" s="109">
        <v>418244.15</v>
      </c>
      <c r="AG128" s="109">
        <v>425545.61</v>
      </c>
      <c r="AH128" s="109">
        <v>432985.55</v>
      </c>
      <c r="AI128" s="109"/>
      <c r="AJ128" s="109"/>
      <c r="AK128" s="109"/>
      <c r="AL128" s="109"/>
    </row>
    <row r="129" spans="1:38">
      <c r="A129" s="3" t="s">
        <v>286</v>
      </c>
      <c r="B129" t="s">
        <v>12</v>
      </c>
      <c r="C129" t="s">
        <v>72</v>
      </c>
      <c r="D129" t="s">
        <v>78</v>
      </c>
      <c r="E129" t="s">
        <v>165</v>
      </c>
      <c r="F129" s="109" t="s">
        <v>10</v>
      </c>
      <c r="G129">
        <v>0</v>
      </c>
      <c r="H129" s="109">
        <v>0</v>
      </c>
      <c r="I129" s="109">
        <v>0</v>
      </c>
      <c r="J129" s="109">
        <v>45555.28</v>
      </c>
      <c r="K129" s="109">
        <v>91383.5</v>
      </c>
      <c r="L129" s="109">
        <v>184533.71</v>
      </c>
      <c r="M129" s="109">
        <v>100956.48</v>
      </c>
      <c r="N129" s="109">
        <v>57574.22</v>
      </c>
      <c r="O129" s="109">
        <v>11803.12</v>
      </c>
      <c r="P129" s="109">
        <v>12004.82</v>
      </c>
      <c r="Q129" s="109">
        <v>11444.73</v>
      </c>
      <c r="R129" s="109">
        <v>11620.5</v>
      </c>
      <c r="S129" s="109">
        <v>11799.6</v>
      </c>
      <c r="T129" s="109">
        <v>11982.09</v>
      </c>
      <c r="U129" s="109">
        <v>12168.05</v>
      </c>
      <c r="V129" s="109">
        <v>12357.54</v>
      </c>
      <c r="W129" s="109">
        <v>12550.62</v>
      </c>
      <c r="X129" s="109">
        <v>12747.36</v>
      </c>
      <c r="Y129" s="109">
        <v>12947.83</v>
      </c>
      <c r="Z129" s="109">
        <v>13152.11</v>
      </c>
      <c r="AA129" s="109">
        <v>13360.26</v>
      </c>
      <c r="AB129" s="109">
        <v>13572.35</v>
      </c>
      <c r="AC129" s="109">
        <v>13788.47</v>
      </c>
      <c r="AD129" s="109">
        <v>14008.69</v>
      </c>
      <c r="AE129" s="109">
        <v>14233.09</v>
      </c>
      <c r="AF129" s="109">
        <v>14461.75</v>
      </c>
      <c r="AG129" s="109">
        <v>14694.74</v>
      </c>
      <c r="AH129" s="109">
        <v>14932.15</v>
      </c>
      <c r="AI129" s="109"/>
      <c r="AJ129" s="109"/>
      <c r="AK129" s="109"/>
      <c r="AL129" s="109"/>
    </row>
    <row r="130" spans="1:38">
      <c r="A130" s="3" t="s">
        <v>287</v>
      </c>
      <c r="B130" t="s">
        <v>12</v>
      </c>
      <c r="C130" t="s">
        <v>72</v>
      </c>
      <c r="D130" t="s">
        <v>78</v>
      </c>
      <c r="E130" t="s">
        <v>167</v>
      </c>
      <c r="F130" s="109" t="s">
        <v>10</v>
      </c>
      <c r="G130">
        <v>0</v>
      </c>
      <c r="H130" s="109">
        <v>0</v>
      </c>
      <c r="I130" s="109">
        <v>0</v>
      </c>
      <c r="J130" s="109">
        <v>24739.37</v>
      </c>
      <c r="K130" s="109">
        <v>75946.48</v>
      </c>
      <c r="L130" s="109">
        <v>181511.53</v>
      </c>
      <c r="M130" s="109">
        <v>238168.53</v>
      </c>
      <c r="N130" s="109">
        <v>275774.07</v>
      </c>
      <c r="O130" s="109">
        <v>208103.41</v>
      </c>
      <c r="P130" s="109">
        <v>187093.42</v>
      </c>
      <c r="Q130" s="109">
        <v>198918.58</v>
      </c>
      <c r="R130" s="109">
        <v>211825.96</v>
      </c>
      <c r="S130" s="109">
        <v>227329.8</v>
      </c>
      <c r="T130" s="109">
        <v>246303.98</v>
      </c>
      <c r="U130" s="109">
        <v>263602.65000000002</v>
      </c>
      <c r="V130" s="109">
        <v>276026.84999999998</v>
      </c>
      <c r="W130" s="109">
        <v>294318.48</v>
      </c>
      <c r="X130" s="109">
        <v>314775.76</v>
      </c>
      <c r="Y130" s="109">
        <v>330976.82</v>
      </c>
      <c r="Z130" s="109">
        <v>350144.1</v>
      </c>
      <c r="AA130" s="109">
        <v>395223.75</v>
      </c>
      <c r="AB130" s="109">
        <v>385068.51</v>
      </c>
      <c r="AC130" s="109">
        <v>397172.03</v>
      </c>
      <c r="AD130" s="109">
        <v>417598.05</v>
      </c>
      <c r="AE130" s="109">
        <v>442250.42</v>
      </c>
      <c r="AF130" s="109">
        <v>476871.96</v>
      </c>
      <c r="AG130" s="109">
        <v>498503.92</v>
      </c>
      <c r="AH130" s="109">
        <v>521710.43</v>
      </c>
      <c r="AI130" s="109"/>
      <c r="AJ130" s="109"/>
      <c r="AK130" s="109"/>
      <c r="AL130" s="109"/>
    </row>
    <row r="131" spans="1:38">
      <c r="A131" s="3" t="s">
        <v>288</v>
      </c>
      <c r="B131" t="s">
        <v>12</v>
      </c>
      <c r="C131" t="s">
        <v>72</v>
      </c>
      <c r="D131" t="s">
        <v>78</v>
      </c>
      <c r="E131" t="s">
        <v>92</v>
      </c>
      <c r="F131" s="109" t="s">
        <v>10</v>
      </c>
      <c r="G131">
        <v>0</v>
      </c>
      <c r="H131" s="109">
        <v>0</v>
      </c>
      <c r="I131" s="109">
        <v>0</v>
      </c>
      <c r="J131" s="109">
        <v>104153.57</v>
      </c>
      <c r="K131" s="109">
        <v>202018.35</v>
      </c>
      <c r="L131" s="109">
        <v>401542.76</v>
      </c>
      <c r="M131" s="109">
        <v>375586.32</v>
      </c>
      <c r="N131" s="109">
        <v>364518.55</v>
      </c>
      <c r="O131" s="109">
        <v>324362.12</v>
      </c>
      <c r="P131" s="109">
        <v>330296.15999999997</v>
      </c>
      <c r="Q131" s="109">
        <v>335141.69</v>
      </c>
      <c r="R131" s="109">
        <v>340825.59999999998</v>
      </c>
      <c r="S131" s="109">
        <v>346617.32</v>
      </c>
      <c r="T131" s="109">
        <v>352518.9</v>
      </c>
      <c r="U131" s="109">
        <v>358532.41</v>
      </c>
      <c r="V131" s="109">
        <v>364659.98</v>
      </c>
      <c r="W131" s="109">
        <v>370903.77</v>
      </c>
      <c r="X131" s="109">
        <v>377266</v>
      </c>
      <c r="Y131" s="109">
        <v>383748.9</v>
      </c>
      <c r="Z131" s="109">
        <v>390354.76</v>
      </c>
      <c r="AA131" s="109">
        <v>397085.91</v>
      </c>
      <c r="AB131" s="109">
        <v>403944.74</v>
      </c>
      <c r="AC131" s="109">
        <v>410933.66</v>
      </c>
      <c r="AD131" s="109">
        <v>418055.15</v>
      </c>
      <c r="AE131" s="109">
        <v>425311.7</v>
      </c>
      <c r="AF131" s="109">
        <v>432705.9</v>
      </c>
      <c r="AG131" s="109">
        <v>440240.34</v>
      </c>
      <c r="AH131" s="109">
        <v>447917.69</v>
      </c>
      <c r="AI131" s="109"/>
      <c r="AJ131" s="109"/>
      <c r="AK131" s="109"/>
      <c r="AL131" s="109"/>
    </row>
    <row r="132" spans="1:38">
      <c r="A132" s="3" t="s">
        <v>289</v>
      </c>
      <c r="B132" t="s">
        <v>12</v>
      </c>
      <c r="C132" t="s">
        <v>73</v>
      </c>
      <c r="D132" t="s">
        <v>78</v>
      </c>
      <c r="E132" t="s">
        <v>153</v>
      </c>
      <c r="F132" s="109" t="s">
        <v>10</v>
      </c>
      <c r="G132">
        <v>0</v>
      </c>
      <c r="H132">
        <v>0</v>
      </c>
      <c r="I132">
        <v>0</v>
      </c>
      <c r="J132" s="153">
        <v>66.739627160499353</v>
      </c>
      <c r="K132" s="153">
        <v>202.3947081146346</v>
      </c>
      <c r="L132" s="153">
        <v>476.00405060689644</v>
      </c>
      <c r="M132" s="153">
        <v>618.29397312963602</v>
      </c>
      <c r="N132" s="153">
        <v>694.05262181006594</v>
      </c>
      <c r="O132" s="153">
        <v>701.18447938742099</v>
      </c>
      <c r="P132" s="153">
        <v>708.38962159897426</v>
      </c>
      <c r="Q132" s="153">
        <v>715.66880149364067</v>
      </c>
      <c r="R132" s="153">
        <v>723.0227798584192</v>
      </c>
      <c r="S132" s="153">
        <v>730.4523252979069</v>
      </c>
      <c r="T132" s="153">
        <v>737.9582143146306</v>
      </c>
      <c r="U132" s="153">
        <v>745.54123139020248</v>
      </c>
      <c r="V132" s="153">
        <v>753.20216906731105</v>
      </c>
      <c r="W132" s="153">
        <v>760.94182803255444</v>
      </c>
      <c r="X132" s="153">
        <v>768.76101720012377</v>
      </c>
      <c r="Y132" s="153">
        <v>776.66055379634781</v>
      </c>
      <c r="Z132" s="153">
        <v>784.64126344510555</v>
      </c>
      <c r="AA132" s="153">
        <v>792.70398025411691</v>
      </c>
      <c r="AB132" s="153">
        <v>800.84954690211941</v>
      </c>
      <c r="AC132" s="153">
        <v>809.07881472694191</v>
      </c>
      <c r="AD132" s="153">
        <v>817.39264381448152</v>
      </c>
      <c r="AE132" s="153">
        <v>825.79190308859734</v>
      </c>
      <c r="AF132" s="153">
        <v>834.27747040192503</v>
      </c>
      <c r="AG132" s="153">
        <v>842.85023262762672</v>
      </c>
      <c r="AH132" s="153">
        <v>851.51108575208298</v>
      </c>
    </row>
    <row r="133" spans="1:38">
      <c r="A133" s="3" t="s">
        <v>290</v>
      </c>
      <c r="B133" t="s">
        <v>12</v>
      </c>
      <c r="C133" t="s">
        <v>73</v>
      </c>
      <c r="D133" t="s">
        <v>78</v>
      </c>
      <c r="E133" t="s">
        <v>155</v>
      </c>
      <c r="F133" s="109" t="s">
        <v>10</v>
      </c>
      <c r="G133">
        <v>0</v>
      </c>
      <c r="H133">
        <v>0</v>
      </c>
      <c r="I133">
        <v>0</v>
      </c>
      <c r="J133" s="153">
        <v>66.739627160499353</v>
      </c>
      <c r="K133" s="153">
        <v>135.65508095413526</v>
      </c>
      <c r="L133" s="153">
        <v>273.60934249226182</v>
      </c>
      <c r="M133" s="153">
        <v>142.28992252273957</v>
      </c>
      <c r="N133" s="153">
        <v>75.758648680429928</v>
      </c>
      <c r="O133" s="153">
        <v>7.1318575773550492</v>
      </c>
      <c r="P133" s="153">
        <v>7.205142211553266</v>
      </c>
      <c r="Q133" s="153">
        <v>7.279179894666413</v>
      </c>
      <c r="R133" s="153">
        <v>7.3539783647785271</v>
      </c>
      <c r="S133" s="153">
        <v>7.429545439487697</v>
      </c>
      <c r="T133" s="153">
        <v>7.5058890167236996</v>
      </c>
      <c r="U133" s="153">
        <v>7.5830170755718882</v>
      </c>
      <c r="V133" s="153">
        <v>7.6609376771085635</v>
      </c>
      <c r="W133" s="153">
        <v>7.7396589652433931</v>
      </c>
      <c r="X133" s="153">
        <v>7.8191891675693341</v>
      </c>
      <c r="Y133" s="153">
        <v>7.8995365962240385</v>
      </c>
      <c r="Z133" s="153">
        <v>7.9807096487577383</v>
      </c>
      <c r="AA133" s="153">
        <v>8.0627168090113628</v>
      </c>
      <c r="AB133" s="153">
        <v>8.1455666480025002</v>
      </c>
      <c r="AC133" s="153">
        <v>8.2292678248225002</v>
      </c>
      <c r="AD133" s="153">
        <v>8.3138290875396024</v>
      </c>
      <c r="AE133" s="153">
        <v>8.3992592741158205</v>
      </c>
      <c r="AF133" s="153">
        <v>8.4855673133276923</v>
      </c>
      <c r="AG133" s="153">
        <v>8.5727622257016947</v>
      </c>
      <c r="AH133" s="153">
        <v>8.6608531244562528</v>
      </c>
    </row>
    <row r="134" spans="1:38">
      <c r="A134" s="3" t="s">
        <v>291</v>
      </c>
      <c r="B134" t="s">
        <v>12</v>
      </c>
      <c r="C134" t="s">
        <v>73</v>
      </c>
      <c r="D134" t="s">
        <v>78</v>
      </c>
      <c r="E134" t="s">
        <v>157</v>
      </c>
      <c r="F134" s="109" t="s">
        <v>10</v>
      </c>
      <c r="G134">
        <v>0</v>
      </c>
      <c r="H134">
        <v>0</v>
      </c>
      <c r="I134">
        <v>0</v>
      </c>
      <c r="J134" s="153">
        <v>0</v>
      </c>
      <c r="K134" s="153">
        <v>0</v>
      </c>
      <c r="L134" s="153">
        <v>0</v>
      </c>
      <c r="M134" s="153">
        <v>0</v>
      </c>
      <c r="N134" s="153">
        <v>0</v>
      </c>
      <c r="O134" s="153">
        <v>0</v>
      </c>
      <c r="P134" s="153">
        <v>0</v>
      </c>
      <c r="Q134" s="153">
        <v>0</v>
      </c>
      <c r="R134" s="153">
        <v>0</v>
      </c>
      <c r="S134" s="153">
        <v>0</v>
      </c>
      <c r="T134" s="153">
        <v>0</v>
      </c>
      <c r="U134" s="153">
        <v>0</v>
      </c>
      <c r="V134" s="153">
        <v>0</v>
      </c>
      <c r="W134" s="153">
        <v>0</v>
      </c>
      <c r="X134" s="153">
        <v>0</v>
      </c>
      <c r="Y134" s="153">
        <v>0</v>
      </c>
      <c r="Z134" s="153">
        <v>0</v>
      </c>
      <c r="AA134" s="153">
        <v>0</v>
      </c>
      <c r="AB134" s="153">
        <v>0</v>
      </c>
      <c r="AC134" s="153">
        <v>0</v>
      </c>
      <c r="AD134" s="153">
        <v>0</v>
      </c>
      <c r="AE134" s="153">
        <v>0</v>
      </c>
      <c r="AF134" s="153">
        <v>0</v>
      </c>
      <c r="AG134" s="153">
        <v>0</v>
      </c>
      <c r="AH134" s="153">
        <v>0</v>
      </c>
    </row>
    <row r="135" spans="1:38">
      <c r="A135" s="3" t="s">
        <v>292</v>
      </c>
      <c r="B135" t="s">
        <v>12</v>
      </c>
      <c r="C135" t="s">
        <v>73</v>
      </c>
      <c r="D135" t="s">
        <v>78</v>
      </c>
      <c r="E135" t="s">
        <v>159</v>
      </c>
      <c r="F135" s="109" t="s">
        <v>10</v>
      </c>
      <c r="G135">
        <v>0</v>
      </c>
      <c r="H135">
        <v>0</v>
      </c>
      <c r="I135">
        <v>0</v>
      </c>
      <c r="J135" s="153">
        <v>0</v>
      </c>
      <c r="K135" s="153">
        <v>0</v>
      </c>
      <c r="L135" s="153">
        <v>0</v>
      </c>
      <c r="M135" s="153">
        <v>0</v>
      </c>
      <c r="N135" s="153">
        <v>0</v>
      </c>
      <c r="O135" s="153">
        <v>0</v>
      </c>
      <c r="P135" s="153">
        <v>0</v>
      </c>
      <c r="Q135" s="153">
        <v>0</v>
      </c>
      <c r="R135" s="153">
        <v>0</v>
      </c>
      <c r="S135" s="153">
        <v>0</v>
      </c>
      <c r="T135" s="153">
        <v>0</v>
      </c>
      <c r="U135" s="153">
        <v>0</v>
      </c>
      <c r="V135" s="153">
        <v>0</v>
      </c>
      <c r="W135" s="153">
        <v>0</v>
      </c>
      <c r="X135" s="153">
        <v>0</v>
      </c>
      <c r="Y135" s="153">
        <v>0</v>
      </c>
      <c r="Z135" s="153">
        <v>0</v>
      </c>
      <c r="AA135" s="153">
        <v>0</v>
      </c>
      <c r="AB135" s="153">
        <v>0</v>
      </c>
      <c r="AC135" s="153">
        <v>0</v>
      </c>
      <c r="AD135" s="153">
        <v>0</v>
      </c>
      <c r="AE135" s="153">
        <v>0</v>
      </c>
      <c r="AF135" s="153">
        <v>0</v>
      </c>
      <c r="AG135" s="153">
        <v>0</v>
      </c>
      <c r="AH135" s="153">
        <v>0</v>
      </c>
    </row>
    <row r="136" spans="1:38">
      <c r="A136" s="3" t="s">
        <v>293</v>
      </c>
      <c r="B136" t="s">
        <v>12</v>
      </c>
      <c r="C136" t="s">
        <v>73</v>
      </c>
      <c r="D136" t="s">
        <v>78</v>
      </c>
      <c r="E136" t="s">
        <v>16</v>
      </c>
      <c r="F136" s="109" t="s">
        <v>10</v>
      </c>
      <c r="G136">
        <v>0</v>
      </c>
      <c r="H136">
        <v>0</v>
      </c>
      <c r="I136">
        <v>0</v>
      </c>
      <c r="J136" s="153">
        <v>24.662023451979291</v>
      </c>
      <c r="K136" s="153">
        <v>74.338393241197949</v>
      </c>
      <c r="L136" s="153">
        <v>174.6207720414302</v>
      </c>
      <c r="M136" s="153">
        <v>225.56017619646238</v>
      </c>
      <c r="N136" s="153">
        <v>251.79202317984092</v>
      </c>
      <c r="O136" s="153">
        <v>252.96708667934044</v>
      </c>
      <c r="P136" s="153">
        <v>254.14763396744621</v>
      </c>
      <c r="Q136" s="153">
        <v>255.33369063591351</v>
      </c>
      <c r="R136" s="153">
        <v>256.52528239592914</v>
      </c>
      <c r="S136" s="153">
        <v>257.72243507866909</v>
      </c>
      <c r="T136" s="153">
        <v>258.92517463585818</v>
      </c>
      <c r="U136" s="153">
        <v>260.13352714033306</v>
      </c>
      <c r="V136" s="153">
        <v>261.34751878660671</v>
      </c>
      <c r="W136" s="153">
        <v>262.5671758914371</v>
      </c>
      <c r="X136" s="153">
        <v>263.7925248943971</v>
      </c>
      <c r="Y136" s="153">
        <v>265.02359235844796</v>
      </c>
      <c r="Z136" s="153">
        <v>266.26040497051474</v>
      </c>
      <c r="AA136" s="153">
        <v>267.50298954206556</v>
      </c>
      <c r="AB136" s="153">
        <v>268.7513730096918</v>
      </c>
      <c r="AC136" s="153">
        <v>270.00558243569299</v>
      </c>
      <c r="AD136" s="153">
        <v>271.26564500866283</v>
      </c>
      <c r="AE136" s="153">
        <v>272.53158804407911</v>
      </c>
      <c r="AF136" s="153">
        <v>273.80343898489514</v>
      </c>
      <c r="AG136" s="153">
        <v>275.0812254021352</v>
      </c>
      <c r="AH136" s="153">
        <v>276.36497499549216</v>
      </c>
    </row>
    <row r="137" spans="1:38">
      <c r="A137" s="3" t="s">
        <v>294</v>
      </c>
      <c r="B137" t="s">
        <v>12</v>
      </c>
      <c r="C137" t="s">
        <v>73</v>
      </c>
      <c r="D137" t="s">
        <v>78</v>
      </c>
      <c r="E137" t="s">
        <v>99</v>
      </c>
      <c r="F137" s="109" t="s">
        <v>10</v>
      </c>
      <c r="G137">
        <v>0</v>
      </c>
      <c r="H137">
        <v>0</v>
      </c>
      <c r="I137">
        <v>0</v>
      </c>
      <c r="J137" s="153">
        <v>24.82587422184346</v>
      </c>
      <c r="K137" s="153">
        <v>74.832286330982441</v>
      </c>
      <c r="L137" s="153">
        <v>175.78092615404691</v>
      </c>
      <c r="M137" s="153">
        <v>227.05876403912058</v>
      </c>
      <c r="N137" s="153">
        <v>253.46489146350004</v>
      </c>
      <c r="O137" s="153">
        <v>254.64776190793282</v>
      </c>
      <c r="P137" s="153">
        <v>255.83615257443751</v>
      </c>
      <c r="Q137" s="153">
        <v>257.03008922479717</v>
      </c>
      <c r="R137" s="153">
        <v>258.22959774101986</v>
      </c>
      <c r="S137" s="153">
        <v>259.43470412590005</v>
      </c>
      <c r="T137" s="153">
        <v>260.64543450358184</v>
      </c>
      <c r="U137" s="153">
        <v>261.86181512012593</v>
      </c>
      <c r="V137" s="153">
        <v>263.08387234407763</v>
      </c>
      <c r="W137" s="153">
        <v>264.31163266703959</v>
      </c>
      <c r="X137" s="153">
        <v>265.54512270424516</v>
      </c>
      <c r="Y137" s="153">
        <v>266.78436919513587</v>
      </c>
      <c r="Z137" s="153">
        <v>268.02939900394074</v>
      </c>
      <c r="AA137" s="153">
        <v>269.2802391202593</v>
      </c>
      <c r="AB137" s="153">
        <v>270.5369166596455</v>
      </c>
      <c r="AC137" s="153">
        <v>271.79945886419671</v>
      </c>
      <c r="AD137" s="153">
        <v>273.0678931031436</v>
      </c>
      <c r="AE137" s="153">
        <v>274.34224687344386</v>
      </c>
      <c r="AF137" s="153">
        <v>275.62254780037762</v>
      </c>
      <c r="AG137" s="153">
        <v>276.908823638147</v>
      </c>
      <c r="AH137" s="153">
        <v>278.20110227047735</v>
      </c>
    </row>
    <row r="138" spans="1:38">
      <c r="A138" s="3" t="s">
        <v>295</v>
      </c>
      <c r="B138" t="s">
        <v>12</v>
      </c>
      <c r="C138" t="s">
        <v>73</v>
      </c>
      <c r="D138" t="s">
        <v>78</v>
      </c>
      <c r="E138" t="s">
        <v>163</v>
      </c>
      <c r="F138" s="109" t="s">
        <v>10</v>
      </c>
      <c r="G138">
        <v>0</v>
      </c>
      <c r="H138" s="109">
        <v>0</v>
      </c>
      <c r="I138" s="109">
        <v>0</v>
      </c>
      <c r="J138" s="109">
        <v>12453.99</v>
      </c>
      <c r="K138" s="109">
        <v>17201.919999999998</v>
      </c>
      <c r="L138" s="109">
        <v>26778.25</v>
      </c>
      <c r="M138" s="109">
        <v>31758.400000000001</v>
      </c>
      <c r="N138" s="109">
        <v>34409.949999999997</v>
      </c>
      <c r="O138" s="109">
        <v>34659.56</v>
      </c>
      <c r="P138" s="109">
        <v>34911.74</v>
      </c>
      <c r="Q138" s="109">
        <v>35166.51</v>
      </c>
      <c r="R138" s="109">
        <v>35423.9</v>
      </c>
      <c r="S138" s="109">
        <v>35683.94</v>
      </c>
      <c r="T138" s="109">
        <v>35946.639999999999</v>
      </c>
      <c r="U138" s="109">
        <v>36212.050000000003</v>
      </c>
      <c r="V138" s="109">
        <v>36480.18</v>
      </c>
      <c r="W138" s="109">
        <v>36751.07</v>
      </c>
      <c r="X138" s="109">
        <v>37024.74</v>
      </c>
      <c r="Y138" s="109">
        <v>37301.230000000003</v>
      </c>
      <c r="Z138" s="109">
        <v>37580.550000000003</v>
      </c>
      <c r="AA138" s="109">
        <v>37862.75</v>
      </c>
      <c r="AB138" s="109">
        <v>38147.839999999997</v>
      </c>
      <c r="AC138" s="109">
        <v>38435.870000000003</v>
      </c>
      <c r="AD138" s="109">
        <v>38726.85</v>
      </c>
      <c r="AE138" s="109">
        <v>39020.82</v>
      </c>
      <c r="AF138" s="109">
        <v>39317.82</v>
      </c>
      <c r="AG138" s="109">
        <v>39617.86</v>
      </c>
      <c r="AH138" s="109">
        <v>39920.99</v>
      </c>
      <c r="AI138" s="109"/>
      <c r="AJ138" s="109"/>
      <c r="AK138" s="109"/>
      <c r="AL138" s="109"/>
    </row>
    <row r="139" spans="1:38">
      <c r="A139" s="3" t="s">
        <v>296</v>
      </c>
      <c r="B139" t="s">
        <v>12</v>
      </c>
      <c r="C139" t="s">
        <v>73</v>
      </c>
      <c r="D139" t="s">
        <v>78</v>
      </c>
      <c r="E139" t="s">
        <v>165</v>
      </c>
      <c r="F139" s="109" t="s">
        <v>10</v>
      </c>
      <c r="G139">
        <v>0</v>
      </c>
      <c r="H139" s="109">
        <v>0</v>
      </c>
      <c r="I139" s="109">
        <v>0</v>
      </c>
      <c r="J139" s="109">
        <v>5667.34</v>
      </c>
      <c r="K139" s="109">
        <v>10836</v>
      </c>
      <c r="L139" s="109">
        <v>21182.57</v>
      </c>
      <c r="M139" s="109">
        <v>11333.61</v>
      </c>
      <c r="N139" s="109">
        <v>6343.77</v>
      </c>
      <c r="O139" s="109">
        <v>1196.76</v>
      </c>
      <c r="P139" s="109">
        <v>1202.25</v>
      </c>
      <c r="Q139" s="109">
        <v>1207.81</v>
      </c>
      <c r="R139" s="109">
        <v>1213.42</v>
      </c>
      <c r="S139" s="109">
        <v>1219.08</v>
      </c>
      <c r="T139" s="109">
        <v>1224.81</v>
      </c>
      <c r="U139" s="109">
        <v>1230.5999999999999</v>
      </c>
      <c r="V139" s="109">
        <v>1236.44</v>
      </c>
      <c r="W139" s="109">
        <v>1242.3399999999999</v>
      </c>
      <c r="X139" s="109">
        <v>1248.31</v>
      </c>
      <c r="Y139" s="109">
        <v>1254.33</v>
      </c>
      <c r="Z139" s="109">
        <v>1260.42</v>
      </c>
      <c r="AA139" s="109">
        <v>1266.57</v>
      </c>
      <c r="AB139" s="109">
        <v>1272.79</v>
      </c>
      <c r="AC139" s="109">
        <v>1279.06</v>
      </c>
      <c r="AD139" s="109">
        <v>1285.4100000000001</v>
      </c>
      <c r="AE139" s="109">
        <v>1291.81</v>
      </c>
      <c r="AF139" s="109">
        <v>1298.29</v>
      </c>
      <c r="AG139" s="109">
        <v>1304.83</v>
      </c>
      <c r="AH139" s="109">
        <v>1311.43</v>
      </c>
      <c r="AI139" s="109"/>
      <c r="AJ139" s="109"/>
      <c r="AK139" s="109"/>
      <c r="AL139" s="109"/>
    </row>
    <row r="140" spans="1:38">
      <c r="A140" s="3" t="s">
        <v>297</v>
      </c>
      <c r="B140" t="s">
        <v>12</v>
      </c>
      <c r="C140" t="s">
        <v>73</v>
      </c>
      <c r="D140" t="s">
        <v>78</v>
      </c>
      <c r="E140" t="s">
        <v>167</v>
      </c>
      <c r="F140" s="109" t="s">
        <v>10</v>
      </c>
      <c r="G140">
        <v>0</v>
      </c>
      <c r="H140" s="109">
        <v>0</v>
      </c>
      <c r="I140" s="109">
        <v>0</v>
      </c>
      <c r="J140" s="109">
        <v>10004.83</v>
      </c>
      <c r="K140" s="109">
        <v>30157.41</v>
      </c>
      <c r="L140" s="109">
        <v>70839.710000000006</v>
      </c>
      <c r="M140" s="109">
        <v>91504.68</v>
      </c>
      <c r="N140" s="109">
        <v>104427.54</v>
      </c>
      <c r="O140" s="109">
        <v>77667.570000000007</v>
      </c>
      <c r="P140" s="109">
        <v>68819.929999999993</v>
      </c>
      <c r="Q140" s="109">
        <v>72225.460000000006</v>
      </c>
      <c r="R140" s="109">
        <v>75919.5</v>
      </c>
      <c r="S140" s="109">
        <v>80424.759999999995</v>
      </c>
      <c r="T140" s="109">
        <v>86012.99</v>
      </c>
      <c r="U140" s="109">
        <v>90866.05</v>
      </c>
      <c r="V140" s="109">
        <v>93920.94</v>
      </c>
      <c r="W140" s="109">
        <v>98852.55</v>
      </c>
      <c r="X140" s="109">
        <v>104359.23</v>
      </c>
      <c r="Y140" s="109">
        <v>108314.45</v>
      </c>
      <c r="Z140" s="109">
        <v>113108.41</v>
      </c>
      <c r="AA140" s="109">
        <v>126023.15</v>
      </c>
      <c r="AB140" s="109">
        <v>121200.54</v>
      </c>
      <c r="AC140" s="109">
        <v>123396.95</v>
      </c>
      <c r="AD140" s="109">
        <v>128068.84</v>
      </c>
      <c r="AE140" s="109">
        <v>133879.01999999999</v>
      </c>
      <c r="AF140" s="109">
        <v>142496.85999999999</v>
      </c>
      <c r="AG140" s="109">
        <v>147038.59</v>
      </c>
      <c r="AH140" s="109">
        <v>151897.79999999999</v>
      </c>
      <c r="AI140" s="109"/>
      <c r="AJ140" s="109"/>
      <c r="AK140" s="109"/>
      <c r="AL140" s="109"/>
    </row>
    <row r="141" spans="1:38">
      <c r="A141" s="3" t="s">
        <v>298</v>
      </c>
      <c r="B141" t="s">
        <v>12</v>
      </c>
      <c r="C141" t="s">
        <v>73</v>
      </c>
      <c r="D141" t="s">
        <v>78</v>
      </c>
      <c r="E141" t="s">
        <v>92</v>
      </c>
      <c r="F141" s="109" t="s">
        <v>10</v>
      </c>
      <c r="G141">
        <v>0</v>
      </c>
      <c r="H141" s="109">
        <v>0</v>
      </c>
      <c r="I141" s="109">
        <v>0</v>
      </c>
      <c r="J141" s="109">
        <v>18121.330000000002</v>
      </c>
      <c r="K141" s="109">
        <v>28037.919999999998</v>
      </c>
      <c r="L141" s="109">
        <v>47960.82</v>
      </c>
      <c r="M141" s="109">
        <v>43092.01</v>
      </c>
      <c r="N141" s="109">
        <v>40753.72</v>
      </c>
      <c r="O141" s="109">
        <v>35856.32</v>
      </c>
      <c r="P141" s="109">
        <v>36114</v>
      </c>
      <c r="Q141" s="109">
        <v>36374.32</v>
      </c>
      <c r="R141" s="109">
        <v>36637.32</v>
      </c>
      <c r="S141" s="109">
        <v>36903.019999999997</v>
      </c>
      <c r="T141" s="109">
        <v>37171.449999999997</v>
      </c>
      <c r="U141" s="109">
        <v>37442.639999999999</v>
      </c>
      <c r="V141" s="109">
        <v>37716.620000000003</v>
      </c>
      <c r="W141" s="109">
        <v>37993.410000000003</v>
      </c>
      <c r="X141" s="109">
        <v>38273.050000000003</v>
      </c>
      <c r="Y141" s="109">
        <v>38555.56</v>
      </c>
      <c r="Z141" s="109">
        <v>38840.97</v>
      </c>
      <c r="AA141" s="109">
        <v>39129.32</v>
      </c>
      <c r="AB141" s="109">
        <v>39420.629999999997</v>
      </c>
      <c r="AC141" s="109">
        <v>39714.93</v>
      </c>
      <c r="AD141" s="109">
        <v>40012.26</v>
      </c>
      <c r="AE141" s="109">
        <v>40312.639999999999</v>
      </c>
      <c r="AF141" s="109">
        <v>40616.1</v>
      </c>
      <c r="AG141" s="109">
        <v>40922.69</v>
      </c>
      <c r="AH141" s="109">
        <v>41232.43</v>
      </c>
      <c r="AI141" s="109"/>
      <c r="AJ141" s="109"/>
      <c r="AK141" s="109"/>
      <c r="AL141" s="109"/>
    </row>
    <row r="142" spans="1:38">
      <c r="A142" s="3" t="s">
        <v>299</v>
      </c>
      <c r="B142" t="s">
        <v>12</v>
      </c>
      <c r="C142" t="s">
        <v>73</v>
      </c>
      <c r="D142" t="s">
        <v>81</v>
      </c>
      <c r="E142" t="s">
        <v>153</v>
      </c>
      <c r="F142" s="109" t="s">
        <v>10</v>
      </c>
      <c r="G142">
        <v>0</v>
      </c>
      <c r="H142">
        <v>0</v>
      </c>
      <c r="I142">
        <v>0</v>
      </c>
      <c r="J142" s="153">
        <v>0</v>
      </c>
      <c r="K142" s="153">
        <v>0</v>
      </c>
      <c r="L142" s="153">
        <v>0</v>
      </c>
      <c r="M142" s="153">
        <v>0</v>
      </c>
      <c r="N142" s="153">
        <v>0</v>
      </c>
      <c r="O142" s="153">
        <v>0</v>
      </c>
      <c r="P142" s="153">
        <v>0</v>
      </c>
      <c r="Q142" s="153">
        <v>0</v>
      </c>
      <c r="R142" s="153">
        <v>0</v>
      </c>
      <c r="S142" s="153">
        <v>0</v>
      </c>
      <c r="T142" s="153">
        <v>0</v>
      </c>
      <c r="U142" s="153">
        <v>0</v>
      </c>
      <c r="V142" s="153">
        <v>0</v>
      </c>
      <c r="W142" s="153">
        <v>0</v>
      </c>
      <c r="X142" s="153">
        <v>0</v>
      </c>
      <c r="Y142" s="153">
        <v>0</v>
      </c>
      <c r="Z142" s="153">
        <v>0</v>
      </c>
      <c r="AA142" s="153">
        <v>0</v>
      </c>
      <c r="AB142" s="153">
        <v>0</v>
      </c>
      <c r="AC142" s="153">
        <v>0</v>
      </c>
      <c r="AD142" s="153">
        <v>0</v>
      </c>
      <c r="AE142" s="153">
        <v>0</v>
      </c>
      <c r="AF142" s="153">
        <v>0</v>
      </c>
      <c r="AG142" s="153">
        <v>0</v>
      </c>
      <c r="AH142" s="153">
        <v>0</v>
      </c>
    </row>
    <row r="143" spans="1:38">
      <c r="A143" s="3" t="s">
        <v>300</v>
      </c>
      <c r="B143" t="s">
        <v>12</v>
      </c>
      <c r="C143" t="s">
        <v>73</v>
      </c>
      <c r="D143" t="s">
        <v>81</v>
      </c>
      <c r="E143" t="s">
        <v>155</v>
      </c>
      <c r="F143" s="109" t="s">
        <v>10</v>
      </c>
      <c r="G143">
        <v>0</v>
      </c>
      <c r="H143">
        <v>0</v>
      </c>
      <c r="I143">
        <v>0</v>
      </c>
      <c r="J143" s="153">
        <v>0</v>
      </c>
      <c r="K143" s="153">
        <v>0</v>
      </c>
      <c r="L143" s="153">
        <v>0</v>
      </c>
      <c r="M143" s="153">
        <v>0</v>
      </c>
      <c r="N143" s="153">
        <v>0</v>
      </c>
      <c r="O143" s="153">
        <v>0</v>
      </c>
      <c r="P143" s="153">
        <v>0</v>
      </c>
      <c r="Q143" s="153">
        <v>0</v>
      </c>
      <c r="R143" s="153">
        <v>0</v>
      </c>
      <c r="S143" s="153">
        <v>0</v>
      </c>
      <c r="T143" s="153">
        <v>0</v>
      </c>
      <c r="U143" s="153">
        <v>0</v>
      </c>
      <c r="V143" s="153">
        <v>0</v>
      </c>
      <c r="W143" s="153">
        <v>0</v>
      </c>
      <c r="X143" s="153">
        <v>0</v>
      </c>
      <c r="Y143" s="153">
        <v>0</v>
      </c>
      <c r="Z143" s="153">
        <v>0</v>
      </c>
      <c r="AA143" s="153">
        <v>0</v>
      </c>
      <c r="AB143" s="153">
        <v>0</v>
      </c>
      <c r="AC143" s="153">
        <v>0</v>
      </c>
      <c r="AD143" s="153">
        <v>0</v>
      </c>
      <c r="AE143" s="153">
        <v>0</v>
      </c>
      <c r="AF143" s="153">
        <v>0</v>
      </c>
      <c r="AG143" s="153">
        <v>0</v>
      </c>
      <c r="AH143" s="153">
        <v>0</v>
      </c>
    </row>
    <row r="144" spans="1:38">
      <c r="A144" s="3" t="s">
        <v>301</v>
      </c>
      <c r="B144" t="s">
        <v>12</v>
      </c>
      <c r="C144" t="s">
        <v>73</v>
      </c>
      <c r="D144" t="s">
        <v>81</v>
      </c>
      <c r="E144" t="s">
        <v>157</v>
      </c>
      <c r="F144" s="109" t="s">
        <v>10</v>
      </c>
      <c r="G144">
        <v>0</v>
      </c>
      <c r="H144">
        <v>0</v>
      </c>
      <c r="I144">
        <v>0</v>
      </c>
      <c r="J144" s="153">
        <v>0</v>
      </c>
      <c r="K144" s="153">
        <v>0</v>
      </c>
      <c r="L144" s="153">
        <v>0</v>
      </c>
      <c r="M144" s="153">
        <v>0</v>
      </c>
      <c r="N144" s="153">
        <v>0</v>
      </c>
      <c r="O144" s="153">
        <v>0</v>
      </c>
      <c r="P144" s="153">
        <v>0</v>
      </c>
      <c r="Q144" s="153">
        <v>0</v>
      </c>
      <c r="R144" s="153">
        <v>0</v>
      </c>
      <c r="S144" s="153">
        <v>0</v>
      </c>
      <c r="T144" s="153">
        <v>0</v>
      </c>
      <c r="U144" s="153">
        <v>0</v>
      </c>
      <c r="V144" s="153">
        <v>0</v>
      </c>
      <c r="W144" s="153">
        <v>0</v>
      </c>
      <c r="X144" s="153">
        <v>0</v>
      </c>
      <c r="Y144" s="153">
        <v>0</v>
      </c>
      <c r="Z144" s="153">
        <v>0</v>
      </c>
      <c r="AA144" s="153">
        <v>0</v>
      </c>
      <c r="AB144" s="153">
        <v>0</v>
      </c>
      <c r="AC144" s="153">
        <v>0</v>
      </c>
      <c r="AD144" s="153">
        <v>0</v>
      </c>
      <c r="AE144" s="153">
        <v>0</v>
      </c>
      <c r="AF144" s="153">
        <v>0</v>
      </c>
      <c r="AG144" s="153">
        <v>0</v>
      </c>
      <c r="AH144" s="153">
        <v>0</v>
      </c>
    </row>
    <row r="145" spans="1:38">
      <c r="A145" s="3" t="s">
        <v>302</v>
      </c>
      <c r="B145" t="s">
        <v>12</v>
      </c>
      <c r="C145" t="s">
        <v>73</v>
      </c>
      <c r="D145" t="s">
        <v>81</v>
      </c>
      <c r="E145" t="s">
        <v>159</v>
      </c>
      <c r="F145" s="109" t="s">
        <v>10</v>
      </c>
      <c r="G145">
        <v>0</v>
      </c>
      <c r="H145">
        <v>0</v>
      </c>
      <c r="I145">
        <v>0</v>
      </c>
      <c r="J145" s="153">
        <v>0</v>
      </c>
      <c r="K145" s="153">
        <v>0</v>
      </c>
      <c r="L145" s="153">
        <v>0</v>
      </c>
      <c r="M145" s="153">
        <v>0</v>
      </c>
      <c r="N145" s="153">
        <v>0</v>
      </c>
      <c r="O145" s="153">
        <v>0</v>
      </c>
      <c r="P145" s="153">
        <v>0</v>
      </c>
      <c r="Q145" s="153">
        <v>0</v>
      </c>
      <c r="R145" s="153">
        <v>0</v>
      </c>
      <c r="S145" s="153">
        <v>0</v>
      </c>
      <c r="T145" s="153">
        <v>0</v>
      </c>
      <c r="U145" s="153">
        <v>0</v>
      </c>
      <c r="V145" s="153">
        <v>0</v>
      </c>
      <c r="W145" s="153">
        <v>0</v>
      </c>
      <c r="X145" s="153">
        <v>0</v>
      </c>
      <c r="Y145" s="153">
        <v>0</v>
      </c>
      <c r="Z145" s="153">
        <v>0</v>
      </c>
      <c r="AA145" s="153">
        <v>0</v>
      </c>
      <c r="AB145" s="153">
        <v>0</v>
      </c>
      <c r="AC145" s="153">
        <v>0</v>
      </c>
      <c r="AD145" s="153">
        <v>0</v>
      </c>
      <c r="AE145" s="153">
        <v>0</v>
      </c>
      <c r="AF145" s="153">
        <v>0</v>
      </c>
      <c r="AG145" s="153">
        <v>0</v>
      </c>
      <c r="AH145" s="153">
        <v>0</v>
      </c>
    </row>
    <row r="146" spans="1:38">
      <c r="A146" s="3" t="s">
        <v>303</v>
      </c>
      <c r="B146" t="s">
        <v>12</v>
      </c>
      <c r="C146" t="s">
        <v>73</v>
      </c>
      <c r="D146" t="s">
        <v>81</v>
      </c>
      <c r="E146" t="s">
        <v>16</v>
      </c>
      <c r="F146" s="109" t="s">
        <v>10</v>
      </c>
      <c r="G146">
        <v>0</v>
      </c>
      <c r="H146">
        <v>0</v>
      </c>
      <c r="I146">
        <v>0</v>
      </c>
      <c r="J146" s="153">
        <v>0</v>
      </c>
      <c r="K146" s="153">
        <v>0</v>
      </c>
      <c r="L146" s="153">
        <v>0</v>
      </c>
      <c r="M146" s="153">
        <v>0</v>
      </c>
      <c r="N146" s="153">
        <v>0</v>
      </c>
      <c r="O146" s="153">
        <v>0</v>
      </c>
      <c r="P146" s="153">
        <v>0</v>
      </c>
      <c r="Q146" s="153">
        <v>0</v>
      </c>
      <c r="R146" s="153">
        <v>0</v>
      </c>
      <c r="S146" s="153">
        <v>0</v>
      </c>
      <c r="T146" s="153">
        <v>0</v>
      </c>
      <c r="U146" s="153">
        <v>0</v>
      </c>
      <c r="V146" s="153">
        <v>0</v>
      </c>
      <c r="W146" s="153">
        <v>0</v>
      </c>
      <c r="X146" s="153">
        <v>0</v>
      </c>
      <c r="Y146" s="153">
        <v>0</v>
      </c>
      <c r="Z146" s="153">
        <v>0</v>
      </c>
      <c r="AA146" s="153">
        <v>0</v>
      </c>
      <c r="AB146" s="153">
        <v>0</v>
      </c>
      <c r="AC146" s="153">
        <v>0</v>
      </c>
      <c r="AD146" s="153">
        <v>0</v>
      </c>
      <c r="AE146" s="153">
        <v>0</v>
      </c>
      <c r="AF146" s="153">
        <v>0</v>
      </c>
      <c r="AG146" s="153">
        <v>0</v>
      </c>
      <c r="AH146" s="153">
        <v>0</v>
      </c>
    </row>
    <row r="147" spans="1:38">
      <c r="A147" s="3" t="s">
        <v>304</v>
      </c>
      <c r="B147" t="s">
        <v>12</v>
      </c>
      <c r="C147" t="s">
        <v>73</v>
      </c>
      <c r="D147" t="s">
        <v>81</v>
      </c>
      <c r="E147" t="s">
        <v>99</v>
      </c>
      <c r="F147" s="109" t="s">
        <v>10</v>
      </c>
      <c r="G147">
        <v>0</v>
      </c>
      <c r="H147">
        <v>0</v>
      </c>
      <c r="I147">
        <v>0</v>
      </c>
      <c r="J147" s="153">
        <v>0</v>
      </c>
      <c r="K147" s="153">
        <v>0</v>
      </c>
      <c r="L147" s="153">
        <v>0</v>
      </c>
      <c r="M147" s="153">
        <v>0</v>
      </c>
      <c r="N147" s="153">
        <v>0</v>
      </c>
      <c r="O147" s="153">
        <v>0</v>
      </c>
      <c r="P147" s="153">
        <v>0</v>
      </c>
      <c r="Q147" s="153">
        <v>0</v>
      </c>
      <c r="R147" s="153">
        <v>0</v>
      </c>
      <c r="S147" s="153">
        <v>0</v>
      </c>
      <c r="T147" s="153">
        <v>0</v>
      </c>
      <c r="U147" s="153">
        <v>0</v>
      </c>
      <c r="V147" s="153">
        <v>0</v>
      </c>
      <c r="W147" s="153">
        <v>0</v>
      </c>
      <c r="X147" s="153">
        <v>0</v>
      </c>
      <c r="Y147" s="153">
        <v>0</v>
      </c>
      <c r="Z147" s="153">
        <v>0</v>
      </c>
      <c r="AA147" s="153">
        <v>0</v>
      </c>
      <c r="AB147" s="153">
        <v>0</v>
      </c>
      <c r="AC147" s="153">
        <v>0</v>
      </c>
      <c r="AD147" s="153">
        <v>0</v>
      </c>
      <c r="AE147" s="153">
        <v>0</v>
      </c>
      <c r="AF147" s="153">
        <v>0</v>
      </c>
      <c r="AG147" s="153">
        <v>0</v>
      </c>
      <c r="AH147" s="153">
        <v>0</v>
      </c>
    </row>
    <row r="148" spans="1:38">
      <c r="A148" s="3" t="s">
        <v>305</v>
      </c>
      <c r="B148" t="s">
        <v>12</v>
      </c>
      <c r="C148" t="s">
        <v>73</v>
      </c>
      <c r="D148" t="s">
        <v>81</v>
      </c>
      <c r="E148" t="s">
        <v>163</v>
      </c>
      <c r="F148" s="109" t="s">
        <v>10</v>
      </c>
      <c r="G148">
        <v>0</v>
      </c>
      <c r="H148" s="109">
        <v>0</v>
      </c>
      <c r="I148" s="109">
        <v>0</v>
      </c>
      <c r="J148" s="109">
        <v>0</v>
      </c>
      <c r="K148" s="109">
        <v>0</v>
      </c>
      <c r="L148" s="109">
        <v>0</v>
      </c>
      <c r="M148" s="109">
        <v>0</v>
      </c>
      <c r="N148" s="109">
        <v>0</v>
      </c>
      <c r="O148" s="109">
        <v>0</v>
      </c>
      <c r="P148" s="109">
        <v>0</v>
      </c>
      <c r="Q148" s="109">
        <v>0</v>
      </c>
      <c r="R148" s="109">
        <v>0</v>
      </c>
      <c r="S148" s="109">
        <v>0</v>
      </c>
      <c r="T148" s="109">
        <v>0</v>
      </c>
      <c r="U148" s="109">
        <v>0</v>
      </c>
      <c r="V148" s="109">
        <v>0</v>
      </c>
      <c r="W148" s="109">
        <v>0</v>
      </c>
      <c r="X148" s="109">
        <v>0</v>
      </c>
      <c r="Y148" s="109">
        <v>0</v>
      </c>
      <c r="Z148" s="109">
        <v>0</v>
      </c>
      <c r="AA148" s="109">
        <v>0</v>
      </c>
      <c r="AB148" s="109">
        <v>0</v>
      </c>
      <c r="AC148" s="109">
        <v>0</v>
      </c>
      <c r="AD148" s="109">
        <v>0</v>
      </c>
      <c r="AE148" s="109">
        <v>0</v>
      </c>
      <c r="AF148" s="109">
        <v>0</v>
      </c>
      <c r="AG148" s="109">
        <v>0</v>
      </c>
      <c r="AH148" s="109">
        <v>0</v>
      </c>
      <c r="AI148" s="109"/>
      <c r="AJ148" s="109"/>
      <c r="AK148" s="109"/>
      <c r="AL148" s="109"/>
    </row>
    <row r="149" spans="1:38">
      <c r="A149" s="3" t="s">
        <v>306</v>
      </c>
      <c r="B149" t="s">
        <v>12</v>
      </c>
      <c r="C149" t="s">
        <v>73</v>
      </c>
      <c r="D149" t="s">
        <v>81</v>
      </c>
      <c r="E149" t="s">
        <v>165</v>
      </c>
      <c r="F149" s="109" t="s">
        <v>10</v>
      </c>
      <c r="G149">
        <v>0</v>
      </c>
      <c r="H149" s="109">
        <v>0</v>
      </c>
      <c r="I149" s="109">
        <v>0</v>
      </c>
      <c r="J149" s="109">
        <v>0</v>
      </c>
      <c r="K149" s="109">
        <v>0</v>
      </c>
      <c r="L149" s="109">
        <v>0</v>
      </c>
      <c r="M149" s="109">
        <v>0</v>
      </c>
      <c r="N149" s="109">
        <v>0</v>
      </c>
      <c r="O149" s="109">
        <v>0</v>
      </c>
      <c r="P149" s="109">
        <v>0</v>
      </c>
      <c r="Q149" s="109">
        <v>0</v>
      </c>
      <c r="R149" s="109">
        <v>0</v>
      </c>
      <c r="S149" s="109">
        <v>0</v>
      </c>
      <c r="T149" s="109">
        <v>0</v>
      </c>
      <c r="U149" s="109">
        <v>0</v>
      </c>
      <c r="V149" s="109">
        <v>0</v>
      </c>
      <c r="W149" s="109">
        <v>0</v>
      </c>
      <c r="X149" s="109">
        <v>0</v>
      </c>
      <c r="Y149" s="109">
        <v>0</v>
      </c>
      <c r="Z149" s="109">
        <v>0</v>
      </c>
      <c r="AA149" s="109">
        <v>0</v>
      </c>
      <c r="AB149" s="109">
        <v>0</v>
      </c>
      <c r="AC149" s="109">
        <v>0</v>
      </c>
      <c r="AD149" s="109">
        <v>0</v>
      </c>
      <c r="AE149" s="109">
        <v>0</v>
      </c>
      <c r="AF149" s="109">
        <v>0</v>
      </c>
      <c r="AG149" s="109">
        <v>0</v>
      </c>
      <c r="AH149" s="109">
        <v>0</v>
      </c>
      <c r="AI149" s="109"/>
      <c r="AJ149" s="109"/>
      <c r="AK149" s="109"/>
      <c r="AL149" s="109"/>
    </row>
    <row r="150" spans="1:38">
      <c r="A150" s="3" t="s">
        <v>307</v>
      </c>
      <c r="B150" t="s">
        <v>12</v>
      </c>
      <c r="C150" t="s">
        <v>73</v>
      </c>
      <c r="D150" t="s">
        <v>81</v>
      </c>
      <c r="E150" t="s">
        <v>167</v>
      </c>
      <c r="F150" s="109" t="s">
        <v>10</v>
      </c>
      <c r="G150">
        <v>0</v>
      </c>
      <c r="H150" s="109">
        <v>0</v>
      </c>
      <c r="I150" s="109">
        <v>0</v>
      </c>
      <c r="J150" s="109">
        <v>0</v>
      </c>
      <c r="K150" s="109">
        <v>0</v>
      </c>
      <c r="L150" s="109">
        <v>0</v>
      </c>
      <c r="M150" s="109">
        <v>0</v>
      </c>
      <c r="N150" s="109">
        <v>0</v>
      </c>
      <c r="O150" s="109">
        <v>0</v>
      </c>
      <c r="P150" s="109">
        <v>0</v>
      </c>
      <c r="Q150" s="109">
        <v>0</v>
      </c>
      <c r="R150" s="109">
        <v>0</v>
      </c>
      <c r="S150" s="109">
        <v>0</v>
      </c>
      <c r="T150" s="109">
        <v>0</v>
      </c>
      <c r="U150" s="109">
        <v>0</v>
      </c>
      <c r="V150" s="109">
        <v>0</v>
      </c>
      <c r="W150" s="109">
        <v>0</v>
      </c>
      <c r="X150" s="109">
        <v>0</v>
      </c>
      <c r="Y150" s="109">
        <v>0</v>
      </c>
      <c r="Z150" s="109">
        <v>0</v>
      </c>
      <c r="AA150" s="109">
        <v>0</v>
      </c>
      <c r="AB150" s="109">
        <v>0</v>
      </c>
      <c r="AC150" s="109">
        <v>0</v>
      </c>
      <c r="AD150" s="109">
        <v>0</v>
      </c>
      <c r="AE150" s="109">
        <v>0</v>
      </c>
      <c r="AF150" s="109">
        <v>0</v>
      </c>
      <c r="AG150" s="109">
        <v>0</v>
      </c>
      <c r="AH150" s="109">
        <v>0</v>
      </c>
      <c r="AI150" s="109"/>
      <c r="AJ150" s="109"/>
      <c r="AK150" s="109"/>
      <c r="AL150" s="109"/>
    </row>
    <row r="151" spans="1:38">
      <c r="A151" s="3" t="s">
        <v>308</v>
      </c>
      <c r="B151" t="s">
        <v>12</v>
      </c>
      <c r="C151" t="s">
        <v>73</v>
      </c>
      <c r="D151" t="s">
        <v>81</v>
      </c>
      <c r="E151" t="s">
        <v>92</v>
      </c>
      <c r="F151" s="109" t="s">
        <v>10</v>
      </c>
      <c r="G151">
        <v>0</v>
      </c>
      <c r="H151" s="109">
        <v>0</v>
      </c>
      <c r="I151" s="109">
        <v>0</v>
      </c>
      <c r="J151" s="109">
        <v>0</v>
      </c>
      <c r="K151" s="109">
        <v>0</v>
      </c>
      <c r="L151" s="109">
        <v>0</v>
      </c>
      <c r="M151" s="109">
        <v>0</v>
      </c>
      <c r="N151" s="109">
        <v>0</v>
      </c>
      <c r="O151" s="109">
        <v>0</v>
      </c>
      <c r="P151" s="109">
        <v>0</v>
      </c>
      <c r="Q151" s="109">
        <v>0</v>
      </c>
      <c r="R151" s="109">
        <v>0</v>
      </c>
      <c r="S151" s="109">
        <v>0</v>
      </c>
      <c r="T151" s="109">
        <v>0</v>
      </c>
      <c r="U151" s="109">
        <v>0</v>
      </c>
      <c r="V151" s="109">
        <v>0</v>
      </c>
      <c r="W151" s="109">
        <v>0</v>
      </c>
      <c r="X151" s="109">
        <v>0</v>
      </c>
      <c r="Y151" s="109">
        <v>0</v>
      </c>
      <c r="Z151" s="109">
        <v>0</v>
      </c>
      <c r="AA151" s="109">
        <v>0</v>
      </c>
      <c r="AB151" s="109">
        <v>0</v>
      </c>
      <c r="AC151" s="109">
        <v>0</v>
      </c>
      <c r="AD151" s="109">
        <v>0</v>
      </c>
      <c r="AE151" s="109">
        <v>0</v>
      </c>
      <c r="AF151" s="109">
        <v>0</v>
      </c>
      <c r="AG151" s="109">
        <v>0</v>
      </c>
      <c r="AH151" s="109">
        <v>0</v>
      </c>
      <c r="AI151" s="109"/>
      <c r="AJ151" s="109"/>
      <c r="AK151" s="109"/>
      <c r="AL151" s="109"/>
    </row>
    <row r="152" spans="1:38">
      <c r="A152" s="3" t="s">
        <v>309</v>
      </c>
      <c r="B152" t="s">
        <v>12</v>
      </c>
      <c r="C152" t="s">
        <v>74</v>
      </c>
      <c r="D152" t="s">
        <v>81</v>
      </c>
      <c r="E152" t="s">
        <v>153</v>
      </c>
      <c r="F152" s="109" t="s">
        <v>10</v>
      </c>
      <c r="G152">
        <v>0</v>
      </c>
      <c r="H152">
        <v>0</v>
      </c>
      <c r="I152">
        <v>0</v>
      </c>
      <c r="J152" s="153">
        <v>4.2278654024574225</v>
      </c>
      <c r="K152" s="153">
        <v>6.7647290496086674</v>
      </c>
      <c r="L152" s="153">
        <v>8.4559467906552506</v>
      </c>
      <c r="M152" s="153">
        <v>8.4559780800466626</v>
      </c>
      <c r="N152" s="153">
        <v>8.4560093695538523</v>
      </c>
      <c r="O152" s="153">
        <v>8.4560406591768231</v>
      </c>
      <c r="P152" s="153">
        <v>8.4560719489155751</v>
      </c>
      <c r="Q152" s="153">
        <v>8.4561032387701083</v>
      </c>
      <c r="R152" s="153">
        <v>8.4561345287404226</v>
      </c>
      <c r="S152" s="153">
        <v>8.4561658188265181</v>
      </c>
      <c r="T152" s="153">
        <v>8.4561971090283965</v>
      </c>
      <c r="U152" s="153">
        <v>8.4562283993460561</v>
      </c>
      <c r="V152" s="153">
        <v>8.4562596897795004</v>
      </c>
      <c r="W152" s="153">
        <v>8.4562909803287258</v>
      </c>
      <c r="X152" s="153">
        <v>8.4563222709937342</v>
      </c>
      <c r="Y152" s="153">
        <v>8.4563535617745309</v>
      </c>
      <c r="Z152" s="153">
        <v>8.4563848526711105</v>
      </c>
      <c r="AA152" s="153">
        <v>8.4564161436834766</v>
      </c>
      <c r="AB152" s="153">
        <v>8.4564474348116274</v>
      </c>
      <c r="AC152" s="153">
        <v>8.4564787260555665</v>
      </c>
      <c r="AD152" s="153">
        <v>8.4565100174152885</v>
      </c>
      <c r="AE152" s="153">
        <v>8.4565413088907988</v>
      </c>
      <c r="AF152" s="153">
        <v>8.4565726004820956</v>
      </c>
      <c r="AG152" s="153">
        <v>8.4566038921891789</v>
      </c>
      <c r="AH152" s="153">
        <v>8.4566351840120522</v>
      </c>
    </row>
    <row r="153" spans="1:38">
      <c r="A153" s="3" t="s">
        <v>310</v>
      </c>
      <c r="B153" t="s">
        <v>12</v>
      </c>
      <c r="C153" t="s">
        <v>74</v>
      </c>
      <c r="D153" t="s">
        <v>81</v>
      </c>
      <c r="E153" t="s">
        <v>155</v>
      </c>
      <c r="F153" s="109" t="s">
        <v>10</v>
      </c>
      <c r="G153">
        <v>0</v>
      </c>
      <c r="H153">
        <v>0</v>
      </c>
      <c r="I153">
        <v>0</v>
      </c>
      <c r="J153" s="153">
        <v>4.2278654024574225</v>
      </c>
      <c r="K153" s="153">
        <v>2.5368636471512449</v>
      </c>
      <c r="L153" s="153">
        <v>1.6912177410465832</v>
      </c>
      <c r="M153" s="153">
        <v>3.1289391412059331E-5</v>
      </c>
      <c r="N153" s="153">
        <v>3.1289507189669052E-5</v>
      </c>
      <c r="O153" s="153">
        <v>3.1289622970831488E-5</v>
      </c>
      <c r="P153" s="153">
        <v>3.1289738751993923E-5</v>
      </c>
      <c r="Q153" s="153">
        <v>3.1289854533156358E-5</v>
      </c>
      <c r="R153" s="153">
        <v>3.1289970314318793E-5</v>
      </c>
      <c r="S153" s="153">
        <v>3.1290086095481229E-5</v>
      </c>
      <c r="T153" s="153">
        <v>3.1290201878420021E-5</v>
      </c>
      <c r="U153" s="153">
        <v>3.1290317659582456E-5</v>
      </c>
      <c r="V153" s="153">
        <v>3.1290433444297605E-5</v>
      </c>
      <c r="W153" s="153">
        <v>3.129054922546004E-5</v>
      </c>
      <c r="X153" s="153">
        <v>3.1290665008398832E-5</v>
      </c>
      <c r="Y153" s="153">
        <v>3.1290780796666695E-5</v>
      </c>
      <c r="Z153" s="153">
        <v>3.1290896579605487E-5</v>
      </c>
      <c r="AA153" s="153">
        <v>3.1291012366096993E-5</v>
      </c>
      <c r="AB153" s="153">
        <v>3.1291128150812142E-5</v>
      </c>
      <c r="AC153" s="153">
        <v>3.1291243939080005E-5</v>
      </c>
      <c r="AD153" s="153">
        <v>3.1291359722018797E-5</v>
      </c>
      <c r="AE153" s="153">
        <v>3.1291475510286659E-5</v>
      </c>
      <c r="AF153" s="153">
        <v>3.1291591296778165E-5</v>
      </c>
      <c r="AG153" s="153">
        <v>3.1291707083269671E-5</v>
      </c>
      <c r="AH153" s="153">
        <v>3.129182287331389E-5</v>
      </c>
    </row>
    <row r="154" spans="1:38">
      <c r="A154" s="3" t="s">
        <v>311</v>
      </c>
      <c r="B154" t="s">
        <v>12</v>
      </c>
      <c r="C154" t="s">
        <v>74</v>
      </c>
      <c r="D154" t="s">
        <v>81</v>
      </c>
      <c r="E154" t="s">
        <v>157</v>
      </c>
      <c r="F154" s="109" t="s">
        <v>10</v>
      </c>
      <c r="G154">
        <v>0</v>
      </c>
      <c r="H154">
        <v>0</v>
      </c>
      <c r="I154">
        <v>0</v>
      </c>
      <c r="J154" s="153">
        <v>0</v>
      </c>
      <c r="K154" s="153">
        <v>0</v>
      </c>
      <c r="L154" s="153">
        <v>0</v>
      </c>
      <c r="M154" s="153">
        <v>0</v>
      </c>
      <c r="N154" s="153">
        <v>0</v>
      </c>
      <c r="O154" s="153">
        <v>0</v>
      </c>
      <c r="P154" s="153">
        <v>0</v>
      </c>
      <c r="Q154" s="153">
        <v>0</v>
      </c>
      <c r="R154" s="153">
        <v>0</v>
      </c>
      <c r="S154" s="153">
        <v>0</v>
      </c>
      <c r="T154" s="153">
        <v>0</v>
      </c>
      <c r="U154" s="153">
        <v>0</v>
      </c>
      <c r="V154" s="153">
        <v>0</v>
      </c>
      <c r="W154" s="153">
        <v>0</v>
      </c>
      <c r="X154" s="153">
        <v>0</v>
      </c>
      <c r="Y154" s="153">
        <v>0</v>
      </c>
      <c r="Z154" s="153">
        <v>0</v>
      </c>
      <c r="AA154" s="153">
        <v>0</v>
      </c>
      <c r="AB154" s="153">
        <v>0</v>
      </c>
      <c r="AC154" s="153">
        <v>0</v>
      </c>
      <c r="AD154" s="153">
        <v>0</v>
      </c>
      <c r="AE154" s="153">
        <v>0</v>
      </c>
      <c r="AF154" s="153">
        <v>0</v>
      </c>
      <c r="AG154" s="153">
        <v>0</v>
      </c>
      <c r="AH154" s="153">
        <v>0</v>
      </c>
    </row>
    <row r="155" spans="1:38">
      <c r="A155" s="3" t="s">
        <v>312</v>
      </c>
      <c r="B155" t="s">
        <v>12</v>
      </c>
      <c r="C155" t="s">
        <v>74</v>
      </c>
      <c r="D155" t="s">
        <v>81</v>
      </c>
      <c r="E155" t="s">
        <v>159</v>
      </c>
      <c r="F155" s="109" t="s">
        <v>10</v>
      </c>
      <c r="G155">
        <v>0</v>
      </c>
      <c r="H155">
        <v>0</v>
      </c>
      <c r="I155">
        <v>0</v>
      </c>
      <c r="J155" s="153">
        <v>0</v>
      </c>
      <c r="K155" s="153">
        <v>0</v>
      </c>
      <c r="L155" s="153">
        <v>0</v>
      </c>
      <c r="M155" s="153">
        <v>0</v>
      </c>
      <c r="N155" s="153">
        <v>0</v>
      </c>
      <c r="O155" s="153">
        <v>0</v>
      </c>
      <c r="P155" s="153">
        <v>0</v>
      </c>
      <c r="Q155" s="153">
        <v>0</v>
      </c>
      <c r="R155" s="153">
        <v>0</v>
      </c>
      <c r="S155" s="153">
        <v>0</v>
      </c>
      <c r="T155" s="153">
        <v>0</v>
      </c>
      <c r="U155" s="153">
        <v>0</v>
      </c>
      <c r="V155" s="153">
        <v>0</v>
      </c>
      <c r="W155" s="153">
        <v>0</v>
      </c>
      <c r="X155" s="153">
        <v>0</v>
      </c>
      <c r="Y155" s="153">
        <v>0</v>
      </c>
      <c r="Z155" s="153">
        <v>0</v>
      </c>
      <c r="AA155" s="153">
        <v>0</v>
      </c>
      <c r="AB155" s="153">
        <v>0</v>
      </c>
      <c r="AC155" s="153">
        <v>0</v>
      </c>
      <c r="AD155" s="153">
        <v>0</v>
      </c>
      <c r="AE155" s="153">
        <v>0</v>
      </c>
      <c r="AF155" s="153">
        <v>0</v>
      </c>
      <c r="AG155" s="153">
        <v>0</v>
      </c>
      <c r="AH155" s="153">
        <v>0</v>
      </c>
    </row>
    <row r="156" spans="1:38">
      <c r="A156" s="3" t="s">
        <v>313</v>
      </c>
      <c r="B156" t="s">
        <v>12</v>
      </c>
      <c r="C156" t="s">
        <v>74</v>
      </c>
      <c r="D156" t="s">
        <v>81</v>
      </c>
      <c r="E156" t="s">
        <v>16</v>
      </c>
      <c r="F156" s="109" t="s">
        <v>10</v>
      </c>
      <c r="G156">
        <v>0</v>
      </c>
      <c r="H156">
        <v>0</v>
      </c>
      <c r="I156">
        <v>0</v>
      </c>
      <c r="J156" s="153">
        <v>4.2481879154858655</v>
      </c>
      <c r="K156" s="153">
        <v>6.7917398002323939</v>
      </c>
      <c r="L156" s="153">
        <v>8.492795461998071</v>
      </c>
      <c r="M156" s="153">
        <v>8.4961401713701363</v>
      </c>
      <c r="N156" s="153">
        <v>8.4994861979858385</v>
      </c>
      <c r="O156" s="153">
        <v>8.5028335423639483</v>
      </c>
      <c r="P156" s="153">
        <v>8.5061822050234355</v>
      </c>
      <c r="Q156" s="153">
        <v>8.5095321864834812</v>
      </c>
      <c r="R156" s="153">
        <v>8.5128834872634638</v>
      </c>
      <c r="S156" s="153">
        <v>8.5162361078829729</v>
      </c>
      <c r="T156" s="153">
        <v>8.5195900488617955</v>
      </c>
      <c r="U156" s="153">
        <v>8.5229453107199316</v>
      </c>
      <c r="V156" s="153">
        <v>8.5263018939775801</v>
      </c>
      <c r="W156" s="153">
        <v>8.5296597991551444</v>
      </c>
      <c r="X156" s="153">
        <v>8.5330190267732373</v>
      </c>
      <c r="Y156" s="153">
        <v>8.5363795773526761</v>
      </c>
      <c r="Z156" s="153">
        <v>8.5397414514144785</v>
      </c>
      <c r="AA156" s="153">
        <v>8.5431046494798704</v>
      </c>
      <c r="AB156" s="153">
        <v>8.546469172070287</v>
      </c>
      <c r="AC156" s="153">
        <v>8.5498350197073592</v>
      </c>
      <c r="AD156" s="153">
        <v>8.5532021929129289</v>
      </c>
      <c r="AE156" s="153">
        <v>8.5565706922090481</v>
      </c>
      <c r="AF156" s="153">
        <v>8.5599405181179655</v>
      </c>
      <c r="AG156" s="153">
        <v>8.5633116711621398</v>
      </c>
      <c r="AH156" s="153">
        <v>8.5666841518642389</v>
      </c>
    </row>
    <row r="157" spans="1:38">
      <c r="A157" s="3" t="s">
        <v>314</v>
      </c>
      <c r="B157" t="s">
        <v>12</v>
      </c>
      <c r="C157" t="s">
        <v>74</v>
      </c>
      <c r="D157" t="s">
        <v>81</v>
      </c>
      <c r="E157" t="s">
        <v>99</v>
      </c>
      <c r="F157" s="109" t="s">
        <v>10</v>
      </c>
      <c r="G157">
        <v>0</v>
      </c>
      <c r="H157">
        <v>0</v>
      </c>
      <c r="I157">
        <v>0</v>
      </c>
      <c r="J157" s="153">
        <v>4.2764122362450836</v>
      </c>
      <c r="K157" s="153">
        <v>6.8368630966704194</v>
      </c>
      <c r="L157" s="153">
        <v>8.5492203160842273</v>
      </c>
      <c r="M157" s="153">
        <v>8.552587247201668</v>
      </c>
      <c r="N157" s="153">
        <v>8.5559555043143138</v>
      </c>
      <c r="O157" s="153">
        <v>8.5593250879443818</v>
      </c>
      <c r="P157" s="153">
        <v>8.5626959986142896</v>
      </c>
      <c r="Q157" s="153">
        <v>8.5660682368466698</v>
      </c>
      <c r="R157" s="153">
        <v>8.5694418031643487</v>
      </c>
      <c r="S157" s="153">
        <v>8.5728166980903691</v>
      </c>
      <c r="T157" s="153">
        <v>8.5761929221479729</v>
      </c>
      <c r="U157" s="153">
        <v>8.5795704758606117</v>
      </c>
      <c r="V157" s="153">
        <v>8.5829493597519431</v>
      </c>
      <c r="W157" s="153">
        <v>8.586329574345827</v>
      </c>
      <c r="X157" s="153">
        <v>8.589711120166335</v>
      </c>
      <c r="Y157" s="153">
        <v>8.5930939977377463</v>
      </c>
      <c r="Z157" s="153">
        <v>8.5964782075845374</v>
      </c>
      <c r="AA157" s="153">
        <v>8.5998637502313979</v>
      </c>
      <c r="AB157" s="153">
        <v>8.6032506262032289</v>
      </c>
      <c r="AC157" s="153">
        <v>8.6066388360251249</v>
      </c>
      <c r="AD157" s="153">
        <v>8.6100283802223974</v>
      </c>
      <c r="AE157" s="153">
        <v>8.6134192593205636</v>
      </c>
      <c r="AF157" s="153">
        <v>8.6168114738453454</v>
      </c>
      <c r="AG157" s="153">
        <v>8.6202050243226704</v>
      </c>
      <c r="AH157" s="153">
        <v>8.6235999112786779</v>
      </c>
    </row>
    <row r="158" spans="1:38">
      <c r="A158" s="3" t="s">
        <v>315</v>
      </c>
      <c r="B158" t="s">
        <v>12</v>
      </c>
      <c r="C158" t="s">
        <v>74</v>
      </c>
      <c r="D158" t="s">
        <v>81</v>
      </c>
      <c r="E158" t="s">
        <v>163</v>
      </c>
      <c r="F158" s="109" t="s">
        <v>10</v>
      </c>
      <c r="G158">
        <v>0</v>
      </c>
      <c r="H158" s="109">
        <v>0</v>
      </c>
      <c r="I158" s="109">
        <v>0</v>
      </c>
      <c r="J158" s="109">
        <v>47915.35</v>
      </c>
      <c r="K158" s="109">
        <v>48140.85</v>
      </c>
      <c r="L158" s="109">
        <v>48291.42</v>
      </c>
      <c r="M158" s="109">
        <v>48291.57</v>
      </c>
      <c r="N158" s="109">
        <v>48291.73</v>
      </c>
      <c r="O158" s="109">
        <v>48291.88</v>
      </c>
      <c r="P158" s="109">
        <v>48292.03</v>
      </c>
      <c r="Q158" s="109">
        <v>48292.18</v>
      </c>
      <c r="R158" s="109">
        <v>48292.33</v>
      </c>
      <c r="S158" s="109">
        <v>48292.49</v>
      </c>
      <c r="T158" s="109">
        <v>48292.639999999999</v>
      </c>
      <c r="U158" s="109">
        <v>48292.79</v>
      </c>
      <c r="V158" s="109">
        <v>48292.94</v>
      </c>
      <c r="W158" s="109">
        <v>48293.1</v>
      </c>
      <c r="X158" s="109">
        <v>48293.25</v>
      </c>
      <c r="Y158" s="109">
        <v>48293.4</v>
      </c>
      <c r="Z158" s="109">
        <v>48293.55</v>
      </c>
      <c r="AA158" s="109">
        <v>48293.71</v>
      </c>
      <c r="AB158" s="109">
        <v>48293.86</v>
      </c>
      <c r="AC158" s="109">
        <v>48294.01</v>
      </c>
      <c r="AD158" s="109">
        <v>48294.16</v>
      </c>
      <c r="AE158" s="109">
        <v>48294.32</v>
      </c>
      <c r="AF158" s="109">
        <v>48294.47</v>
      </c>
      <c r="AG158" s="109">
        <v>48294.62</v>
      </c>
      <c r="AH158" s="109">
        <v>48294.78</v>
      </c>
      <c r="AI158" s="109"/>
      <c r="AJ158" s="109"/>
      <c r="AK158" s="109"/>
      <c r="AL158" s="109"/>
    </row>
    <row r="159" spans="1:38">
      <c r="A159" s="3" t="s">
        <v>316</v>
      </c>
      <c r="B159" t="s">
        <v>12</v>
      </c>
      <c r="C159" t="s">
        <v>74</v>
      </c>
      <c r="D159" t="s">
        <v>81</v>
      </c>
      <c r="E159" t="s">
        <v>165</v>
      </c>
      <c r="F159" s="109" t="s">
        <v>10</v>
      </c>
      <c r="G159">
        <v>0</v>
      </c>
      <c r="H159" s="109">
        <v>0</v>
      </c>
      <c r="I159" s="109">
        <v>0</v>
      </c>
      <c r="J159" s="109">
        <v>8762.76</v>
      </c>
      <c r="K159" s="109">
        <v>8762.76</v>
      </c>
      <c r="L159" s="109">
        <v>8762.76</v>
      </c>
      <c r="M159" s="109">
        <v>8762.76</v>
      </c>
      <c r="N159" s="109">
        <v>8762.76</v>
      </c>
      <c r="O159" s="109">
        <v>8762.76</v>
      </c>
      <c r="P159" s="109">
        <v>8762.76</v>
      </c>
      <c r="Q159" s="109">
        <v>8762.76</v>
      </c>
      <c r="R159" s="109">
        <v>8762.76</v>
      </c>
      <c r="S159" s="109">
        <v>8762.76</v>
      </c>
      <c r="T159" s="109">
        <v>8762.76</v>
      </c>
      <c r="U159" s="109">
        <v>8762.76</v>
      </c>
      <c r="V159" s="109">
        <v>8762.76</v>
      </c>
      <c r="W159" s="109">
        <v>8762.76</v>
      </c>
      <c r="X159" s="109">
        <v>8762.76</v>
      </c>
      <c r="Y159" s="109">
        <v>8762.76</v>
      </c>
      <c r="Z159" s="109">
        <v>8762.76</v>
      </c>
      <c r="AA159" s="109">
        <v>8762.76</v>
      </c>
      <c r="AB159" s="109">
        <v>8762.76</v>
      </c>
      <c r="AC159" s="109">
        <v>8762.76</v>
      </c>
      <c r="AD159" s="109">
        <v>8762.76</v>
      </c>
      <c r="AE159" s="109">
        <v>8762.76</v>
      </c>
      <c r="AF159" s="109">
        <v>8762.76</v>
      </c>
      <c r="AG159" s="109">
        <v>8762.76</v>
      </c>
      <c r="AH159" s="109">
        <v>8762.76</v>
      </c>
      <c r="AI159" s="109"/>
      <c r="AJ159" s="109"/>
      <c r="AK159" s="109"/>
      <c r="AL159" s="109"/>
    </row>
    <row r="160" spans="1:38">
      <c r="A160" s="3" t="s">
        <v>317</v>
      </c>
      <c r="B160" t="s">
        <v>12</v>
      </c>
      <c r="C160" t="s">
        <v>74</v>
      </c>
      <c r="D160" t="s">
        <v>81</v>
      </c>
      <c r="E160" t="s">
        <v>167</v>
      </c>
      <c r="F160" s="109" t="s">
        <v>10</v>
      </c>
      <c r="G160">
        <v>0</v>
      </c>
      <c r="H160" s="109">
        <v>0</v>
      </c>
      <c r="I160" s="109">
        <v>0</v>
      </c>
      <c r="J160" s="109">
        <v>1723.39</v>
      </c>
      <c r="K160" s="109">
        <v>2755.26</v>
      </c>
      <c r="L160" s="109">
        <v>3445.34</v>
      </c>
      <c r="M160" s="109">
        <v>3446.69</v>
      </c>
      <c r="N160" s="109">
        <v>3525.05</v>
      </c>
      <c r="O160" s="109">
        <v>2610.59</v>
      </c>
      <c r="P160" s="109">
        <v>2303.37</v>
      </c>
      <c r="Q160" s="109">
        <v>2407.0700000000002</v>
      </c>
      <c r="R160" s="109">
        <v>2519.42</v>
      </c>
      <c r="S160" s="109">
        <v>2657.57</v>
      </c>
      <c r="T160" s="109">
        <v>2830.14</v>
      </c>
      <c r="U160" s="109">
        <v>2977.11</v>
      </c>
      <c r="V160" s="109">
        <v>3064.11</v>
      </c>
      <c r="W160" s="109">
        <v>3211.29</v>
      </c>
      <c r="X160" s="109">
        <v>3375.76</v>
      </c>
      <c r="Y160" s="109">
        <v>3488.8</v>
      </c>
      <c r="Z160" s="109">
        <v>3627.71</v>
      </c>
      <c r="AA160" s="109">
        <v>4024.74</v>
      </c>
      <c r="AB160" s="109">
        <v>3854.26</v>
      </c>
      <c r="AC160" s="109">
        <v>3907.41</v>
      </c>
      <c r="AD160" s="109">
        <v>4038.1</v>
      </c>
      <c r="AE160" s="109">
        <v>4203.3500000000004</v>
      </c>
      <c r="AF160" s="109">
        <v>4454.8900000000003</v>
      </c>
      <c r="AG160" s="109">
        <v>4577.33</v>
      </c>
      <c r="AH160" s="109">
        <v>4708.49</v>
      </c>
      <c r="AI160" s="109"/>
      <c r="AJ160" s="109"/>
      <c r="AK160" s="109"/>
      <c r="AL160" s="109"/>
    </row>
    <row r="161" spans="1:38">
      <c r="A161" s="3" t="s">
        <v>318</v>
      </c>
      <c r="B161" t="s">
        <v>12</v>
      </c>
      <c r="C161" t="s">
        <v>74</v>
      </c>
      <c r="D161" t="s">
        <v>81</v>
      </c>
      <c r="E161" t="s">
        <v>92</v>
      </c>
      <c r="F161" s="109" t="s">
        <v>10</v>
      </c>
      <c r="G161">
        <v>0</v>
      </c>
      <c r="H161" s="109">
        <v>0</v>
      </c>
      <c r="I161" s="109">
        <v>0</v>
      </c>
      <c r="J161" s="109">
        <v>56678.11</v>
      </c>
      <c r="K161" s="109">
        <v>56903.61</v>
      </c>
      <c r="L161" s="109">
        <v>57054.18</v>
      </c>
      <c r="M161" s="109">
        <v>57054.33</v>
      </c>
      <c r="N161" s="109">
        <v>57054.48</v>
      </c>
      <c r="O161" s="109">
        <v>57054.63</v>
      </c>
      <c r="P161" s="109">
        <v>57054.79</v>
      </c>
      <c r="Q161" s="109">
        <v>57054.94</v>
      </c>
      <c r="R161" s="109">
        <v>57055.09</v>
      </c>
      <c r="S161" s="109">
        <v>57055.24</v>
      </c>
      <c r="T161" s="109">
        <v>57055.39</v>
      </c>
      <c r="U161" s="109">
        <v>57055.55</v>
      </c>
      <c r="V161" s="109">
        <v>57055.7</v>
      </c>
      <c r="W161" s="109">
        <v>57055.85</v>
      </c>
      <c r="X161" s="109">
        <v>57056</v>
      </c>
      <c r="Y161" s="109">
        <v>57056.160000000003</v>
      </c>
      <c r="Z161" s="109">
        <v>57056.31</v>
      </c>
      <c r="AA161" s="109">
        <v>57056.46</v>
      </c>
      <c r="AB161" s="109">
        <v>57056.61</v>
      </c>
      <c r="AC161" s="109">
        <v>57056.77</v>
      </c>
      <c r="AD161" s="109">
        <v>57056.92</v>
      </c>
      <c r="AE161" s="109">
        <v>57057.07</v>
      </c>
      <c r="AF161" s="109">
        <v>57057.23</v>
      </c>
      <c r="AG161" s="109">
        <v>57057.38</v>
      </c>
      <c r="AH161" s="109">
        <v>57057.53</v>
      </c>
      <c r="AI161" s="109"/>
      <c r="AJ161" s="109"/>
      <c r="AK161" s="109"/>
      <c r="AL161" s="109"/>
    </row>
    <row r="162" spans="1:38">
      <c r="A162" s="3" t="s">
        <v>319</v>
      </c>
      <c r="B162" t="s">
        <v>12</v>
      </c>
      <c r="C162" t="s">
        <v>72</v>
      </c>
      <c r="D162" t="s">
        <v>77</v>
      </c>
      <c r="E162" t="s">
        <v>153</v>
      </c>
      <c r="F162" s="109" t="s">
        <v>10</v>
      </c>
      <c r="G162">
        <v>0</v>
      </c>
      <c r="H162">
        <v>0</v>
      </c>
      <c r="I162">
        <v>0</v>
      </c>
      <c r="J162" s="153">
        <v>0</v>
      </c>
      <c r="K162" s="153">
        <v>0</v>
      </c>
      <c r="L162" s="153">
        <v>0</v>
      </c>
      <c r="M162" s="153">
        <v>0</v>
      </c>
      <c r="N162" s="153">
        <v>0</v>
      </c>
      <c r="O162" s="153">
        <v>0</v>
      </c>
      <c r="P162" s="153">
        <v>0</v>
      </c>
      <c r="Q162" s="153">
        <v>0</v>
      </c>
      <c r="R162" s="153">
        <v>0</v>
      </c>
      <c r="S162" s="153">
        <v>0</v>
      </c>
      <c r="T162" s="153">
        <v>0</v>
      </c>
      <c r="U162" s="153">
        <v>0</v>
      </c>
      <c r="V162" s="153">
        <v>0</v>
      </c>
      <c r="W162" s="153">
        <v>0</v>
      </c>
      <c r="X162" s="153">
        <v>0</v>
      </c>
      <c r="Y162" s="153">
        <v>0</v>
      </c>
      <c r="Z162" s="153">
        <v>0</v>
      </c>
      <c r="AA162" s="153">
        <v>0</v>
      </c>
      <c r="AB162" s="153">
        <v>0</v>
      </c>
      <c r="AC162" s="153">
        <v>0</v>
      </c>
      <c r="AD162" s="153">
        <v>0</v>
      </c>
      <c r="AE162" s="153">
        <v>0</v>
      </c>
      <c r="AF162" s="153">
        <v>0</v>
      </c>
      <c r="AG162" s="153">
        <v>0</v>
      </c>
      <c r="AH162" s="153">
        <v>0</v>
      </c>
    </row>
    <row r="163" spans="1:38">
      <c r="A163" s="3" t="s">
        <v>320</v>
      </c>
      <c r="B163" t="s">
        <v>12</v>
      </c>
      <c r="C163" t="s">
        <v>72</v>
      </c>
      <c r="D163" t="s">
        <v>77</v>
      </c>
      <c r="E163" t="s">
        <v>155</v>
      </c>
      <c r="F163" s="109" t="s">
        <v>10</v>
      </c>
      <c r="G163">
        <v>0</v>
      </c>
      <c r="H163">
        <v>0</v>
      </c>
      <c r="I163">
        <v>0</v>
      </c>
      <c r="J163" s="153">
        <v>0</v>
      </c>
      <c r="K163" s="153">
        <v>0</v>
      </c>
      <c r="L163" s="153">
        <v>0</v>
      </c>
      <c r="M163" s="153">
        <v>0</v>
      </c>
      <c r="N163" s="153">
        <v>0</v>
      </c>
      <c r="O163" s="153">
        <v>0</v>
      </c>
      <c r="P163" s="153">
        <v>0</v>
      </c>
      <c r="Q163" s="153">
        <v>0</v>
      </c>
      <c r="R163" s="153">
        <v>0</v>
      </c>
      <c r="S163" s="153">
        <v>0</v>
      </c>
      <c r="T163" s="153">
        <v>0</v>
      </c>
      <c r="U163" s="153">
        <v>0</v>
      </c>
      <c r="V163" s="153">
        <v>0</v>
      </c>
      <c r="W163" s="153">
        <v>0</v>
      </c>
      <c r="X163" s="153">
        <v>0</v>
      </c>
      <c r="Y163" s="153">
        <v>0</v>
      </c>
      <c r="Z163" s="153">
        <v>0</v>
      </c>
      <c r="AA163" s="153">
        <v>0</v>
      </c>
      <c r="AB163" s="153">
        <v>0</v>
      </c>
      <c r="AC163" s="153">
        <v>0</v>
      </c>
      <c r="AD163" s="153">
        <v>0</v>
      </c>
      <c r="AE163" s="153">
        <v>0</v>
      </c>
      <c r="AF163" s="153">
        <v>0</v>
      </c>
      <c r="AG163" s="153">
        <v>0</v>
      </c>
      <c r="AH163" s="153">
        <v>0</v>
      </c>
    </row>
    <row r="164" spans="1:38">
      <c r="A164" s="3" t="s">
        <v>321</v>
      </c>
      <c r="B164" t="s">
        <v>12</v>
      </c>
      <c r="C164" t="s">
        <v>72</v>
      </c>
      <c r="D164" t="s">
        <v>77</v>
      </c>
      <c r="E164" t="s">
        <v>157</v>
      </c>
      <c r="F164" s="109" t="s">
        <v>10</v>
      </c>
      <c r="G164">
        <v>0</v>
      </c>
      <c r="H164">
        <v>0</v>
      </c>
      <c r="I164">
        <v>0</v>
      </c>
      <c r="J164" s="153">
        <v>0</v>
      </c>
      <c r="K164" s="153">
        <v>0</v>
      </c>
      <c r="L164" s="153">
        <v>0</v>
      </c>
      <c r="M164" s="153">
        <v>0</v>
      </c>
      <c r="N164" s="153">
        <v>0</v>
      </c>
      <c r="O164" s="153">
        <v>0</v>
      </c>
      <c r="P164" s="153">
        <v>0</v>
      </c>
      <c r="Q164" s="153">
        <v>0</v>
      </c>
      <c r="R164" s="153">
        <v>0</v>
      </c>
      <c r="S164" s="153">
        <v>0</v>
      </c>
      <c r="T164" s="153">
        <v>0</v>
      </c>
      <c r="U164" s="153">
        <v>0</v>
      </c>
      <c r="V164" s="153">
        <v>0</v>
      </c>
      <c r="W164" s="153">
        <v>0</v>
      </c>
      <c r="X164" s="153">
        <v>0</v>
      </c>
      <c r="Y164" s="153">
        <v>0</v>
      </c>
      <c r="Z164" s="153">
        <v>0</v>
      </c>
      <c r="AA164" s="153">
        <v>0</v>
      </c>
      <c r="AB164" s="153">
        <v>0</v>
      </c>
      <c r="AC164" s="153">
        <v>0</v>
      </c>
      <c r="AD164" s="153">
        <v>0</v>
      </c>
      <c r="AE164" s="153">
        <v>0</v>
      </c>
      <c r="AF164" s="153">
        <v>0</v>
      </c>
      <c r="AG164" s="153">
        <v>0</v>
      </c>
      <c r="AH164" s="153">
        <v>0</v>
      </c>
    </row>
    <row r="165" spans="1:38">
      <c r="A165" s="3" t="s">
        <v>322</v>
      </c>
      <c r="B165" t="s">
        <v>12</v>
      </c>
      <c r="C165" t="s">
        <v>72</v>
      </c>
      <c r="D165" t="s">
        <v>77</v>
      </c>
      <c r="E165" t="s">
        <v>159</v>
      </c>
      <c r="F165" s="109" t="s">
        <v>10</v>
      </c>
      <c r="G165">
        <v>0</v>
      </c>
      <c r="H165">
        <v>0</v>
      </c>
      <c r="I165">
        <v>0</v>
      </c>
      <c r="J165" s="153">
        <v>0</v>
      </c>
      <c r="K165" s="153">
        <v>0</v>
      </c>
      <c r="L165" s="153">
        <v>0</v>
      </c>
      <c r="M165" s="153">
        <v>0</v>
      </c>
      <c r="N165" s="153">
        <v>0</v>
      </c>
      <c r="O165" s="153">
        <v>0</v>
      </c>
      <c r="P165" s="153">
        <v>0</v>
      </c>
      <c r="Q165" s="153">
        <v>0</v>
      </c>
      <c r="R165" s="153">
        <v>0</v>
      </c>
      <c r="S165" s="153">
        <v>0</v>
      </c>
      <c r="T165" s="153">
        <v>0</v>
      </c>
      <c r="U165" s="153">
        <v>0</v>
      </c>
      <c r="V165" s="153">
        <v>0</v>
      </c>
      <c r="W165" s="153">
        <v>0</v>
      </c>
      <c r="X165" s="153">
        <v>0</v>
      </c>
      <c r="Y165" s="153">
        <v>0</v>
      </c>
      <c r="Z165" s="153">
        <v>0</v>
      </c>
      <c r="AA165" s="153">
        <v>0</v>
      </c>
      <c r="AB165" s="153">
        <v>0</v>
      </c>
      <c r="AC165" s="153">
        <v>0</v>
      </c>
      <c r="AD165" s="153">
        <v>0</v>
      </c>
      <c r="AE165" s="153">
        <v>0</v>
      </c>
      <c r="AF165" s="153">
        <v>0</v>
      </c>
      <c r="AG165" s="153">
        <v>0</v>
      </c>
      <c r="AH165" s="153">
        <v>0</v>
      </c>
    </row>
    <row r="166" spans="1:38">
      <c r="A166" s="3" t="s">
        <v>323</v>
      </c>
      <c r="B166" t="s">
        <v>12</v>
      </c>
      <c r="C166" t="s">
        <v>72</v>
      </c>
      <c r="D166" t="s">
        <v>77</v>
      </c>
      <c r="E166" t="s">
        <v>16</v>
      </c>
      <c r="F166" s="109" t="s">
        <v>10</v>
      </c>
      <c r="G166">
        <v>0</v>
      </c>
      <c r="H166">
        <v>0</v>
      </c>
      <c r="I166">
        <v>0</v>
      </c>
      <c r="J166" s="153">
        <v>0</v>
      </c>
      <c r="K166" s="153">
        <v>0</v>
      </c>
      <c r="L166" s="153">
        <v>0</v>
      </c>
      <c r="M166" s="153">
        <v>0</v>
      </c>
      <c r="N166" s="153">
        <v>0</v>
      </c>
      <c r="O166" s="153">
        <v>0</v>
      </c>
      <c r="P166" s="153">
        <v>0</v>
      </c>
      <c r="Q166" s="153">
        <v>0</v>
      </c>
      <c r="R166" s="153">
        <v>0</v>
      </c>
      <c r="S166" s="153">
        <v>0</v>
      </c>
      <c r="T166" s="153">
        <v>0</v>
      </c>
      <c r="U166" s="153">
        <v>0</v>
      </c>
      <c r="V166" s="153">
        <v>0</v>
      </c>
      <c r="W166" s="153">
        <v>0</v>
      </c>
      <c r="X166" s="153">
        <v>0</v>
      </c>
      <c r="Y166" s="153">
        <v>0</v>
      </c>
      <c r="Z166" s="153">
        <v>0</v>
      </c>
      <c r="AA166" s="153">
        <v>0</v>
      </c>
      <c r="AB166" s="153">
        <v>0</v>
      </c>
      <c r="AC166" s="153">
        <v>0</v>
      </c>
      <c r="AD166" s="153">
        <v>0</v>
      </c>
      <c r="AE166" s="153">
        <v>0</v>
      </c>
      <c r="AF166" s="153">
        <v>0</v>
      </c>
      <c r="AG166" s="153">
        <v>0</v>
      </c>
      <c r="AH166" s="153">
        <v>0</v>
      </c>
    </row>
    <row r="167" spans="1:38">
      <c r="A167" s="3" t="s">
        <v>324</v>
      </c>
      <c r="B167" t="s">
        <v>12</v>
      </c>
      <c r="C167" t="s">
        <v>72</v>
      </c>
      <c r="D167" t="s">
        <v>77</v>
      </c>
      <c r="E167" t="s">
        <v>99</v>
      </c>
      <c r="F167" s="109" t="s">
        <v>10</v>
      </c>
      <c r="G167">
        <v>0</v>
      </c>
      <c r="H167">
        <v>0</v>
      </c>
      <c r="I167">
        <v>0</v>
      </c>
      <c r="J167" s="153">
        <v>0</v>
      </c>
      <c r="K167" s="153">
        <v>0</v>
      </c>
      <c r="L167" s="153">
        <v>0</v>
      </c>
      <c r="M167" s="153">
        <v>0</v>
      </c>
      <c r="N167" s="153">
        <v>0</v>
      </c>
      <c r="O167" s="153">
        <v>0</v>
      </c>
      <c r="P167" s="153">
        <v>0</v>
      </c>
      <c r="Q167" s="153">
        <v>0</v>
      </c>
      <c r="R167" s="153">
        <v>0</v>
      </c>
      <c r="S167" s="153">
        <v>0</v>
      </c>
      <c r="T167" s="153">
        <v>0</v>
      </c>
      <c r="U167" s="153">
        <v>0</v>
      </c>
      <c r="V167" s="153">
        <v>0</v>
      </c>
      <c r="W167" s="153">
        <v>0</v>
      </c>
      <c r="X167" s="153">
        <v>0</v>
      </c>
      <c r="Y167" s="153">
        <v>0</v>
      </c>
      <c r="Z167" s="153">
        <v>0</v>
      </c>
      <c r="AA167" s="153">
        <v>0</v>
      </c>
      <c r="AB167" s="153">
        <v>0</v>
      </c>
      <c r="AC167" s="153">
        <v>0</v>
      </c>
      <c r="AD167" s="153">
        <v>0</v>
      </c>
      <c r="AE167" s="153">
        <v>0</v>
      </c>
      <c r="AF167" s="153">
        <v>0</v>
      </c>
      <c r="AG167" s="153">
        <v>0</v>
      </c>
      <c r="AH167" s="153">
        <v>0</v>
      </c>
    </row>
    <row r="168" spans="1:38">
      <c r="A168" s="3" t="s">
        <v>325</v>
      </c>
      <c r="B168" t="s">
        <v>12</v>
      </c>
      <c r="C168" t="s">
        <v>72</v>
      </c>
      <c r="D168" t="s">
        <v>77</v>
      </c>
      <c r="E168" t="s">
        <v>163</v>
      </c>
      <c r="F168" s="109" t="s">
        <v>10</v>
      </c>
      <c r="G168">
        <v>0</v>
      </c>
      <c r="H168" s="109">
        <v>0</v>
      </c>
      <c r="I168" s="109">
        <v>0</v>
      </c>
      <c r="J168" s="109">
        <v>0</v>
      </c>
      <c r="K168" s="109">
        <v>0</v>
      </c>
      <c r="L168" s="109">
        <v>0</v>
      </c>
      <c r="M168" s="109">
        <v>0</v>
      </c>
      <c r="N168" s="109">
        <v>0</v>
      </c>
      <c r="O168" s="109">
        <v>0</v>
      </c>
      <c r="P168" s="109">
        <v>0</v>
      </c>
      <c r="Q168" s="109">
        <v>0</v>
      </c>
      <c r="R168" s="109">
        <v>0</v>
      </c>
      <c r="S168" s="109">
        <v>0</v>
      </c>
      <c r="T168" s="109">
        <v>0</v>
      </c>
      <c r="U168" s="109">
        <v>0</v>
      </c>
      <c r="V168" s="109">
        <v>0</v>
      </c>
      <c r="W168" s="109">
        <v>0</v>
      </c>
      <c r="X168" s="109">
        <v>0</v>
      </c>
      <c r="Y168" s="109">
        <v>0</v>
      </c>
      <c r="Z168" s="109">
        <v>0</v>
      </c>
      <c r="AA168" s="109">
        <v>0</v>
      </c>
      <c r="AB168" s="109">
        <v>0</v>
      </c>
      <c r="AC168" s="109">
        <v>0</v>
      </c>
      <c r="AD168" s="109">
        <v>0</v>
      </c>
      <c r="AE168" s="109">
        <v>0</v>
      </c>
      <c r="AF168" s="109">
        <v>0</v>
      </c>
      <c r="AG168" s="109">
        <v>0</v>
      </c>
      <c r="AH168" s="109">
        <v>0</v>
      </c>
      <c r="AI168" s="109"/>
      <c r="AJ168" s="109"/>
      <c r="AK168" s="109"/>
      <c r="AL168" s="109"/>
    </row>
    <row r="169" spans="1:38">
      <c r="A169" s="3" t="s">
        <v>326</v>
      </c>
      <c r="B169" t="s">
        <v>12</v>
      </c>
      <c r="C169" t="s">
        <v>72</v>
      </c>
      <c r="D169" t="s">
        <v>77</v>
      </c>
      <c r="E169" t="s">
        <v>165</v>
      </c>
      <c r="F169" s="109" t="s">
        <v>10</v>
      </c>
      <c r="G169">
        <v>0</v>
      </c>
      <c r="H169" s="109">
        <v>0</v>
      </c>
      <c r="I169" s="109">
        <v>0</v>
      </c>
      <c r="J169" s="109">
        <v>0</v>
      </c>
      <c r="K169" s="109">
        <v>0</v>
      </c>
      <c r="L169" s="109">
        <v>0</v>
      </c>
      <c r="M169" s="109">
        <v>0</v>
      </c>
      <c r="N169" s="109">
        <v>0</v>
      </c>
      <c r="O169" s="109">
        <v>0</v>
      </c>
      <c r="P169" s="109">
        <v>0</v>
      </c>
      <c r="Q169" s="109">
        <v>0</v>
      </c>
      <c r="R169" s="109">
        <v>0</v>
      </c>
      <c r="S169" s="109">
        <v>0</v>
      </c>
      <c r="T169" s="109">
        <v>0</v>
      </c>
      <c r="U169" s="109">
        <v>0</v>
      </c>
      <c r="V169" s="109">
        <v>0</v>
      </c>
      <c r="W169" s="109">
        <v>0</v>
      </c>
      <c r="X169" s="109">
        <v>0</v>
      </c>
      <c r="Y169" s="109">
        <v>0</v>
      </c>
      <c r="Z169" s="109">
        <v>0</v>
      </c>
      <c r="AA169" s="109">
        <v>0</v>
      </c>
      <c r="AB169" s="109">
        <v>0</v>
      </c>
      <c r="AC169" s="109">
        <v>0</v>
      </c>
      <c r="AD169" s="109">
        <v>0</v>
      </c>
      <c r="AE169" s="109">
        <v>0</v>
      </c>
      <c r="AF169" s="109">
        <v>0</v>
      </c>
      <c r="AG169" s="109">
        <v>0</v>
      </c>
      <c r="AH169" s="109">
        <v>0</v>
      </c>
      <c r="AI169" s="109"/>
      <c r="AJ169" s="109"/>
      <c r="AK169" s="109"/>
      <c r="AL169" s="109"/>
    </row>
    <row r="170" spans="1:38">
      <c r="A170" s="3" t="s">
        <v>327</v>
      </c>
      <c r="B170" t="s">
        <v>12</v>
      </c>
      <c r="C170" t="s">
        <v>72</v>
      </c>
      <c r="D170" t="s">
        <v>77</v>
      </c>
      <c r="E170" t="s">
        <v>167</v>
      </c>
      <c r="F170" s="109" t="s">
        <v>10</v>
      </c>
      <c r="G170">
        <v>0</v>
      </c>
      <c r="H170" s="109">
        <v>0</v>
      </c>
      <c r="I170" s="109">
        <v>0</v>
      </c>
      <c r="J170" s="109">
        <v>0</v>
      </c>
      <c r="K170" s="109">
        <v>0</v>
      </c>
      <c r="L170" s="109">
        <v>0</v>
      </c>
      <c r="M170" s="109">
        <v>0</v>
      </c>
      <c r="N170" s="109">
        <v>0</v>
      </c>
      <c r="O170" s="109">
        <v>0</v>
      </c>
      <c r="P170" s="109">
        <v>0</v>
      </c>
      <c r="Q170" s="109">
        <v>0</v>
      </c>
      <c r="R170" s="109">
        <v>0</v>
      </c>
      <c r="S170" s="109">
        <v>0</v>
      </c>
      <c r="T170" s="109">
        <v>0</v>
      </c>
      <c r="U170" s="109">
        <v>0</v>
      </c>
      <c r="V170" s="109">
        <v>0</v>
      </c>
      <c r="W170" s="109">
        <v>0</v>
      </c>
      <c r="X170" s="109">
        <v>0</v>
      </c>
      <c r="Y170" s="109">
        <v>0</v>
      </c>
      <c r="Z170" s="109">
        <v>0</v>
      </c>
      <c r="AA170" s="109">
        <v>0</v>
      </c>
      <c r="AB170" s="109">
        <v>0</v>
      </c>
      <c r="AC170" s="109">
        <v>0</v>
      </c>
      <c r="AD170" s="109">
        <v>0</v>
      </c>
      <c r="AE170" s="109">
        <v>0</v>
      </c>
      <c r="AF170" s="109">
        <v>0</v>
      </c>
      <c r="AG170" s="109">
        <v>0</v>
      </c>
      <c r="AH170" s="109">
        <v>0</v>
      </c>
      <c r="AI170" s="109"/>
      <c r="AJ170" s="109"/>
      <c r="AK170" s="109"/>
      <c r="AL170" s="109"/>
    </row>
    <row r="171" spans="1:38">
      <c r="A171" s="3" t="s">
        <v>328</v>
      </c>
      <c r="B171" t="s">
        <v>12</v>
      </c>
      <c r="C171" t="s">
        <v>72</v>
      </c>
      <c r="D171" t="s">
        <v>77</v>
      </c>
      <c r="E171" t="s">
        <v>92</v>
      </c>
      <c r="F171" s="109" t="s">
        <v>10</v>
      </c>
      <c r="G171">
        <v>0</v>
      </c>
      <c r="H171" s="109">
        <v>0</v>
      </c>
      <c r="I171" s="109">
        <v>0</v>
      </c>
      <c r="J171" s="109">
        <v>0</v>
      </c>
      <c r="K171" s="109">
        <v>0</v>
      </c>
      <c r="L171" s="109">
        <v>0</v>
      </c>
      <c r="M171" s="109">
        <v>0</v>
      </c>
      <c r="N171" s="109">
        <v>0</v>
      </c>
      <c r="O171" s="109">
        <v>0</v>
      </c>
      <c r="P171" s="109">
        <v>0</v>
      </c>
      <c r="Q171" s="109">
        <v>0</v>
      </c>
      <c r="R171" s="109">
        <v>0</v>
      </c>
      <c r="S171" s="109">
        <v>0</v>
      </c>
      <c r="T171" s="109">
        <v>0</v>
      </c>
      <c r="U171" s="109">
        <v>0</v>
      </c>
      <c r="V171" s="109">
        <v>0</v>
      </c>
      <c r="W171" s="109">
        <v>0</v>
      </c>
      <c r="X171" s="109">
        <v>0</v>
      </c>
      <c r="Y171" s="109">
        <v>0</v>
      </c>
      <c r="Z171" s="109">
        <v>0</v>
      </c>
      <c r="AA171" s="109">
        <v>0</v>
      </c>
      <c r="AB171" s="109">
        <v>0</v>
      </c>
      <c r="AC171" s="109">
        <v>0</v>
      </c>
      <c r="AD171" s="109">
        <v>0</v>
      </c>
      <c r="AE171" s="109">
        <v>0</v>
      </c>
      <c r="AF171" s="109">
        <v>0</v>
      </c>
      <c r="AG171" s="109">
        <v>0</v>
      </c>
      <c r="AH171" s="109">
        <v>0</v>
      </c>
      <c r="AI171" s="109"/>
      <c r="AJ171" s="109"/>
      <c r="AK171" s="109"/>
      <c r="AL171" s="109"/>
    </row>
    <row r="172" spans="1:38">
      <c r="A172" s="3" t="s">
        <v>329</v>
      </c>
      <c r="B172" t="s">
        <v>12</v>
      </c>
      <c r="C172" t="s">
        <v>73</v>
      </c>
      <c r="D172" t="s">
        <v>77</v>
      </c>
      <c r="E172" t="s">
        <v>153</v>
      </c>
      <c r="F172" s="109" t="s">
        <v>10</v>
      </c>
      <c r="G172">
        <v>0</v>
      </c>
      <c r="H172">
        <v>0</v>
      </c>
      <c r="I172">
        <v>0</v>
      </c>
      <c r="J172" s="153">
        <v>0</v>
      </c>
      <c r="K172" s="153">
        <v>0</v>
      </c>
      <c r="L172" s="153">
        <v>0</v>
      </c>
      <c r="M172" s="153">
        <v>0</v>
      </c>
      <c r="N172" s="153">
        <v>0</v>
      </c>
      <c r="O172" s="153">
        <v>0</v>
      </c>
      <c r="P172" s="153">
        <v>0</v>
      </c>
      <c r="Q172" s="153">
        <v>0</v>
      </c>
      <c r="R172" s="153">
        <v>0</v>
      </c>
      <c r="S172" s="153">
        <v>0</v>
      </c>
      <c r="T172" s="153">
        <v>0</v>
      </c>
      <c r="U172" s="153">
        <v>0</v>
      </c>
      <c r="V172" s="153">
        <v>0</v>
      </c>
      <c r="W172" s="153">
        <v>0</v>
      </c>
      <c r="X172" s="153">
        <v>0</v>
      </c>
      <c r="Y172" s="153">
        <v>0</v>
      </c>
      <c r="Z172" s="153">
        <v>0</v>
      </c>
      <c r="AA172" s="153">
        <v>0</v>
      </c>
      <c r="AB172" s="153">
        <v>0</v>
      </c>
      <c r="AC172" s="153">
        <v>0</v>
      </c>
      <c r="AD172" s="153">
        <v>0</v>
      </c>
      <c r="AE172" s="153">
        <v>0</v>
      </c>
      <c r="AF172" s="153">
        <v>0</v>
      </c>
      <c r="AG172" s="153">
        <v>0</v>
      </c>
      <c r="AH172" s="153">
        <v>0</v>
      </c>
    </row>
    <row r="173" spans="1:38">
      <c r="A173" s="3" t="s">
        <v>330</v>
      </c>
      <c r="B173" t="s">
        <v>12</v>
      </c>
      <c r="C173" t="s">
        <v>73</v>
      </c>
      <c r="D173" t="s">
        <v>77</v>
      </c>
      <c r="E173" t="s">
        <v>155</v>
      </c>
      <c r="F173" s="109" t="s">
        <v>10</v>
      </c>
      <c r="G173">
        <v>0</v>
      </c>
      <c r="H173">
        <v>0</v>
      </c>
      <c r="I173">
        <v>0</v>
      </c>
      <c r="J173" s="153">
        <v>0</v>
      </c>
      <c r="K173" s="153">
        <v>0</v>
      </c>
      <c r="L173" s="153">
        <v>0</v>
      </c>
      <c r="M173" s="153">
        <v>0</v>
      </c>
      <c r="N173" s="153">
        <v>0</v>
      </c>
      <c r="O173" s="153">
        <v>0</v>
      </c>
      <c r="P173" s="153">
        <v>0</v>
      </c>
      <c r="Q173" s="153">
        <v>0</v>
      </c>
      <c r="R173" s="153">
        <v>0</v>
      </c>
      <c r="S173" s="153">
        <v>0</v>
      </c>
      <c r="T173" s="153">
        <v>0</v>
      </c>
      <c r="U173" s="153">
        <v>0</v>
      </c>
      <c r="V173" s="153">
        <v>0</v>
      </c>
      <c r="W173" s="153">
        <v>0</v>
      </c>
      <c r="X173" s="153">
        <v>0</v>
      </c>
      <c r="Y173" s="153">
        <v>0</v>
      </c>
      <c r="Z173" s="153">
        <v>0</v>
      </c>
      <c r="AA173" s="153">
        <v>0</v>
      </c>
      <c r="AB173" s="153">
        <v>0</v>
      </c>
      <c r="AC173" s="153">
        <v>0</v>
      </c>
      <c r="AD173" s="153">
        <v>0</v>
      </c>
      <c r="AE173" s="153">
        <v>0</v>
      </c>
      <c r="AF173" s="153">
        <v>0</v>
      </c>
      <c r="AG173" s="153">
        <v>0</v>
      </c>
      <c r="AH173" s="153">
        <v>0</v>
      </c>
    </row>
    <row r="174" spans="1:38">
      <c r="A174" s="3" t="s">
        <v>331</v>
      </c>
      <c r="B174" t="s">
        <v>12</v>
      </c>
      <c r="C174" t="s">
        <v>73</v>
      </c>
      <c r="D174" t="s">
        <v>77</v>
      </c>
      <c r="E174" t="s">
        <v>157</v>
      </c>
      <c r="F174" s="109" t="s">
        <v>10</v>
      </c>
      <c r="G174">
        <v>0</v>
      </c>
      <c r="H174">
        <v>0</v>
      </c>
      <c r="I174">
        <v>0</v>
      </c>
      <c r="J174" s="153">
        <v>0</v>
      </c>
      <c r="K174" s="153">
        <v>0</v>
      </c>
      <c r="L174" s="153">
        <v>0</v>
      </c>
      <c r="M174" s="153">
        <v>0</v>
      </c>
      <c r="N174" s="153">
        <v>0</v>
      </c>
      <c r="O174" s="153">
        <v>0</v>
      </c>
      <c r="P174" s="153">
        <v>0</v>
      </c>
      <c r="Q174" s="153">
        <v>0</v>
      </c>
      <c r="R174" s="153">
        <v>0</v>
      </c>
      <c r="S174" s="153">
        <v>0</v>
      </c>
      <c r="T174" s="153">
        <v>0</v>
      </c>
      <c r="U174" s="153">
        <v>0</v>
      </c>
      <c r="V174" s="153">
        <v>0</v>
      </c>
      <c r="W174" s="153">
        <v>0</v>
      </c>
      <c r="X174" s="153">
        <v>0</v>
      </c>
      <c r="Y174" s="153">
        <v>0</v>
      </c>
      <c r="Z174" s="153">
        <v>0</v>
      </c>
      <c r="AA174" s="153">
        <v>0</v>
      </c>
      <c r="AB174" s="153">
        <v>0</v>
      </c>
      <c r="AC174" s="153">
        <v>0</v>
      </c>
      <c r="AD174" s="153">
        <v>0</v>
      </c>
      <c r="AE174" s="153">
        <v>0</v>
      </c>
      <c r="AF174" s="153">
        <v>0</v>
      </c>
      <c r="AG174" s="153">
        <v>0</v>
      </c>
      <c r="AH174" s="153">
        <v>0</v>
      </c>
    </row>
    <row r="175" spans="1:38">
      <c r="A175" s="3" t="s">
        <v>332</v>
      </c>
      <c r="B175" t="s">
        <v>12</v>
      </c>
      <c r="C175" t="s">
        <v>73</v>
      </c>
      <c r="D175" t="s">
        <v>77</v>
      </c>
      <c r="E175" t="s">
        <v>159</v>
      </c>
      <c r="F175" s="109" t="s">
        <v>10</v>
      </c>
      <c r="G175">
        <v>0</v>
      </c>
      <c r="H175">
        <v>0</v>
      </c>
      <c r="I175">
        <v>0</v>
      </c>
      <c r="J175" s="153">
        <v>0</v>
      </c>
      <c r="K175" s="153">
        <v>0</v>
      </c>
      <c r="L175" s="153">
        <v>0</v>
      </c>
      <c r="M175" s="153">
        <v>0</v>
      </c>
      <c r="N175" s="153">
        <v>0</v>
      </c>
      <c r="O175" s="153">
        <v>0</v>
      </c>
      <c r="P175" s="153">
        <v>0</v>
      </c>
      <c r="Q175" s="153">
        <v>0</v>
      </c>
      <c r="R175" s="153">
        <v>0</v>
      </c>
      <c r="S175" s="153">
        <v>0</v>
      </c>
      <c r="T175" s="153">
        <v>0</v>
      </c>
      <c r="U175" s="153">
        <v>0</v>
      </c>
      <c r="V175" s="153">
        <v>0</v>
      </c>
      <c r="W175" s="153">
        <v>0</v>
      </c>
      <c r="X175" s="153">
        <v>0</v>
      </c>
      <c r="Y175" s="153">
        <v>0</v>
      </c>
      <c r="Z175" s="153">
        <v>0</v>
      </c>
      <c r="AA175" s="153">
        <v>0</v>
      </c>
      <c r="AB175" s="153">
        <v>0</v>
      </c>
      <c r="AC175" s="153">
        <v>0</v>
      </c>
      <c r="AD175" s="153">
        <v>0</v>
      </c>
      <c r="AE175" s="153">
        <v>0</v>
      </c>
      <c r="AF175" s="153">
        <v>0</v>
      </c>
      <c r="AG175" s="153">
        <v>0</v>
      </c>
      <c r="AH175" s="153">
        <v>0</v>
      </c>
    </row>
    <row r="176" spans="1:38">
      <c r="A176" s="3" t="s">
        <v>333</v>
      </c>
      <c r="B176" t="s">
        <v>12</v>
      </c>
      <c r="C176" t="s">
        <v>73</v>
      </c>
      <c r="D176" t="s">
        <v>77</v>
      </c>
      <c r="E176" t="s">
        <v>16</v>
      </c>
      <c r="F176" s="109" t="s">
        <v>10</v>
      </c>
      <c r="G176">
        <v>0</v>
      </c>
      <c r="H176">
        <v>0</v>
      </c>
      <c r="I176">
        <v>0</v>
      </c>
      <c r="J176" s="153">
        <v>0</v>
      </c>
      <c r="K176" s="153">
        <v>0</v>
      </c>
      <c r="L176" s="153">
        <v>0</v>
      </c>
      <c r="M176" s="153">
        <v>0</v>
      </c>
      <c r="N176" s="153">
        <v>0</v>
      </c>
      <c r="O176" s="153">
        <v>0</v>
      </c>
      <c r="P176" s="153">
        <v>0</v>
      </c>
      <c r="Q176" s="153">
        <v>0</v>
      </c>
      <c r="R176" s="153">
        <v>0</v>
      </c>
      <c r="S176" s="153">
        <v>0</v>
      </c>
      <c r="T176" s="153">
        <v>0</v>
      </c>
      <c r="U176" s="153">
        <v>0</v>
      </c>
      <c r="V176" s="153">
        <v>0</v>
      </c>
      <c r="W176" s="153">
        <v>0</v>
      </c>
      <c r="X176" s="153">
        <v>0</v>
      </c>
      <c r="Y176" s="153">
        <v>0</v>
      </c>
      <c r="Z176" s="153">
        <v>0</v>
      </c>
      <c r="AA176" s="153">
        <v>0</v>
      </c>
      <c r="AB176" s="153">
        <v>0</v>
      </c>
      <c r="AC176" s="153">
        <v>0</v>
      </c>
      <c r="AD176" s="153">
        <v>0</v>
      </c>
      <c r="AE176" s="153">
        <v>0</v>
      </c>
      <c r="AF176" s="153">
        <v>0</v>
      </c>
      <c r="AG176" s="153">
        <v>0</v>
      </c>
      <c r="AH176" s="153">
        <v>0</v>
      </c>
    </row>
    <row r="177" spans="1:38">
      <c r="A177" s="3" t="s">
        <v>334</v>
      </c>
      <c r="B177" t="s">
        <v>12</v>
      </c>
      <c r="C177" t="s">
        <v>73</v>
      </c>
      <c r="D177" t="s">
        <v>77</v>
      </c>
      <c r="E177" t="s">
        <v>99</v>
      </c>
      <c r="F177" s="109" t="s">
        <v>10</v>
      </c>
      <c r="G177">
        <v>0</v>
      </c>
      <c r="H177">
        <v>0</v>
      </c>
      <c r="I177">
        <v>0</v>
      </c>
      <c r="J177" s="153">
        <v>0</v>
      </c>
      <c r="K177" s="153">
        <v>0</v>
      </c>
      <c r="L177" s="153">
        <v>0</v>
      </c>
      <c r="M177" s="153">
        <v>0</v>
      </c>
      <c r="N177" s="153">
        <v>0</v>
      </c>
      <c r="O177" s="153">
        <v>0</v>
      </c>
      <c r="P177" s="153">
        <v>0</v>
      </c>
      <c r="Q177" s="153">
        <v>0</v>
      </c>
      <c r="R177" s="153">
        <v>0</v>
      </c>
      <c r="S177" s="153">
        <v>0</v>
      </c>
      <c r="T177" s="153">
        <v>0</v>
      </c>
      <c r="U177" s="153">
        <v>0</v>
      </c>
      <c r="V177" s="153">
        <v>0</v>
      </c>
      <c r="W177" s="153">
        <v>0</v>
      </c>
      <c r="X177" s="153">
        <v>0</v>
      </c>
      <c r="Y177" s="153">
        <v>0</v>
      </c>
      <c r="Z177" s="153">
        <v>0</v>
      </c>
      <c r="AA177" s="153">
        <v>0</v>
      </c>
      <c r="AB177" s="153">
        <v>0</v>
      </c>
      <c r="AC177" s="153">
        <v>0</v>
      </c>
      <c r="AD177" s="153">
        <v>0</v>
      </c>
      <c r="AE177" s="153">
        <v>0</v>
      </c>
      <c r="AF177" s="153">
        <v>0</v>
      </c>
      <c r="AG177" s="153">
        <v>0</v>
      </c>
      <c r="AH177" s="153">
        <v>0</v>
      </c>
    </row>
    <row r="178" spans="1:38">
      <c r="A178" s="3" t="s">
        <v>335</v>
      </c>
      <c r="B178" t="s">
        <v>12</v>
      </c>
      <c r="C178" t="s">
        <v>73</v>
      </c>
      <c r="D178" t="s">
        <v>77</v>
      </c>
      <c r="E178" t="s">
        <v>163</v>
      </c>
      <c r="F178" s="109" t="s">
        <v>10</v>
      </c>
      <c r="G178">
        <v>0</v>
      </c>
      <c r="H178" s="109">
        <v>0</v>
      </c>
      <c r="I178" s="109">
        <v>0</v>
      </c>
      <c r="J178" s="109">
        <v>0</v>
      </c>
      <c r="K178" s="109">
        <v>0</v>
      </c>
      <c r="L178" s="109">
        <v>0</v>
      </c>
      <c r="M178" s="109">
        <v>0</v>
      </c>
      <c r="N178" s="109">
        <v>0</v>
      </c>
      <c r="O178" s="109">
        <v>0</v>
      </c>
      <c r="P178" s="109">
        <v>0</v>
      </c>
      <c r="Q178" s="109">
        <v>0</v>
      </c>
      <c r="R178" s="109">
        <v>0</v>
      </c>
      <c r="S178" s="109">
        <v>0</v>
      </c>
      <c r="T178" s="109">
        <v>0</v>
      </c>
      <c r="U178" s="109">
        <v>0</v>
      </c>
      <c r="V178" s="109">
        <v>0</v>
      </c>
      <c r="W178" s="109">
        <v>0</v>
      </c>
      <c r="X178" s="109">
        <v>0</v>
      </c>
      <c r="Y178" s="109">
        <v>0</v>
      </c>
      <c r="Z178" s="109">
        <v>0</v>
      </c>
      <c r="AA178" s="109">
        <v>0</v>
      </c>
      <c r="AB178" s="109">
        <v>0</v>
      </c>
      <c r="AC178" s="109">
        <v>0</v>
      </c>
      <c r="AD178" s="109">
        <v>0</v>
      </c>
      <c r="AE178" s="109">
        <v>0</v>
      </c>
      <c r="AF178" s="109">
        <v>0</v>
      </c>
      <c r="AG178" s="109">
        <v>0</v>
      </c>
      <c r="AH178" s="109">
        <v>0</v>
      </c>
      <c r="AI178" s="109"/>
      <c r="AJ178" s="109"/>
      <c r="AK178" s="109"/>
      <c r="AL178" s="109"/>
    </row>
    <row r="179" spans="1:38">
      <c r="A179" s="3" t="s">
        <v>336</v>
      </c>
      <c r="B179" t="s">
        <v>12</v>
      </c>
      <c r="C179" t="s">
        <v>73</v>
      </c>
      <c r="D179" t="s">
        <v>77</v>
      </c>
      <c r="E179" t="s">
        <v>165</v>
      </c>
      <c r="F179" s="109" t="s">
        <v>10</v>
      </c>
      <c r="G179">
        <v>0</v>
      </c>
      <c r="H179" s="109">
        <v>0</v>
      </c>
      <c r="I179" s="109">
        <v>0</v>
      </c>
      <c r="J179" s="109">
        <v>0</v>
      </c>
      <c r="K179" s="109">
        <v>0</v>
      </c>
      <c r="L179" s="109">
        <v>0</v>
      </c>
      <c r="M179" s="109">
        <v>0</v>
      </c>
      <c r="N179" s="109">
        <v>0</v>
      </c>
      <c r="O179" s="109">
        <v>0</v>
      </c>
      <c r="P179" s="109">
        <v>0</v>
      </c>
      <c r="Q179" s="109">
        <v>0</v>
      </c>
      <c r="R179" s="109">
        <v>0</v>
      </c>
      <c r="S179" s="109">
        <v>0</v>
      </c>
      <c r="T179" s="109">
        <v>0</v>
      </c>
      <c r="U179" s="109">
        <v>0</v>
      </c>
      <c r="V179" s="109">
        <v>0</v>
      </c>
      <c r="W179" s="109">
        <v>0</v>
      </c>
      <c r="X179" s="109">
        <v>0</v>
      </c>
      <c r="Y179" s="109">
        <v>0</v>
      </c>
      <c r="Z179" s="109">
        <v>0</v>
      </c>
      <c r="AA179" s="109">
        <v>0</v>
      </c>
      <c r="AB179" s="109">
        <v>0</v>
      </c>
      <c r="AC179" s="109">
        <v>0</v>
      </c>
      <c r="AD179" s="109">
        <v>0</v>
      </c>
      <c r="AE179" s="109">
        <v>0</v>
      </c>
      <c r="AF179" s="109">
        <v>0</v>
      </c>
      <c r="AG179" s="109">
        <v>0</v>
      </c>
      <c r="AH179" s="109">
        <v>0</v>
      </c>
      <c r="AI179" s="109"/>
      <c r="AJ179" s="109"/>
      <c r="AK179" s="109"/>
      <c r="AL179" s="109"/>
    </row>
    <row r="180" spans="1:38">
      <c r="A180" s="3" t="s">
        <v>337</v>
      </c>
      <c r="B180" t="s">
        <v>12</v>
      </c>
      <c r="C180" t="s">
        <v>73</v>
      </c>
      <c r="D180" t="s">
        <v>77</v>
      </c>
      <c r="E180" t="s">
        <v>167</v>
      </c>
      <c r="F180" s="109" t="s">
        <v>10</v>
      </c>
      <c r="G180">
        <v>0</v>
      </c>
      <c r="H180" s="109">
        <v>0</v>
      </c>
      <c r="I180" s="109">
        <v>0</v>
      </c>
      <c r="J180" s="109">
        <v>0</v>
      </c>
      <c r="K180" s="109">
        <v>0</v>
      </c>
      <c r="L180" s="109">
        <v>0</v>
      </c>
      <c r="M180" s="109">
        <v>0</v>
      </c>
      <c r="N180" s="109">
        <v>0</v>
      </c>
      <c r="O180" s="109">
        <v>0</v>
      </c>
      <c r="P180" s="109">
        <v>0</v>
      </c>
      <c r="Q180" s="109">
        <v>0</v>
      </c>
      <c r="R180" s="109">
        <v>0</v>
      </c>
      <c r="S180" s="109">
        <v>0</v>
      </c>
      <c r="T180" s="109">
        <v>0</v>
      </c>
      <c r="U180" s="109">
        <v>0</v>
      </c>
      <c r="V180" s="109">
        <v>0</v>
      </c>
      <c r="W180" s="109">
        <v>0</v>
      </c>
      <c r="X180" s="109">
        <v>0</v>
      </c>
      <c r="Y180" s="109">
        <v>0</v>
      </c>
      <c r="Z180" s="109">
        <v>0</v>
      </c>
      <c r="AA180" s="109">
        <v>0</v>
      </c>
      <c r="AB180" s="109">
        <v>0</v>
      </c>
      <c r="AC180" s="109">
        <v>0</v>
      </c>
      <c r="AD180" s="109">
        <v>0</v>
      </c>
      <c r="AE180" s="109">
        <v>0</v>
      </c>
      <c r="AF180" s="109">
        <v>0</v>
      </c>
      <c r="AG180" s="109">
        <v>0</v>
      </c>
      <c r="AH180" s="109">
        <v>0</v>
      </c>
      <c r="AI180" s="109"/>
      <c r="AJ180" s="109"/>
      <c r="AK180" s="109"/>
      <c r="AL180" s="109"/>
    </row>
    <row r="181" spans="1:38">
      <c r="A181" s="3" t="s">
        <v>338</v>
      </c>
      <c r="B181" t="s">
        <v>12</v>
      </c>
      <c r="C181" t="s">
        <v>73</v>
      </c>
      <c r="D181" t="s">
        <v>77</v>
      </c>
      <c r="E181" t="s">
        <v>92</v>
      </c>
      <c r="F181" s="109" t="s">
        <v>10</v>
      </c>
      <c r="G181">
        <v>0</v>
      </c>
      <c r="H181" s="109">
        <v>0</v>
      </c>
      <c r="I181" s="109">
        <v>0</v>
      </c>
      <c r="J181" s="109">
        <v>0</v>
      </c>
      <c r="K181" s="109">
        <v>0</v>
      </c>
      <c r="L181" s="109">
        <v>0</v>
      </c>
      <c r="M181" s="109">
        <v>0</v>
      </c>
      <c r="N181" s="109">
        <v>0</v>
      </c>
      <c r="O181" s="109">
        <v>0</v>
      </c>
      <c r="P181" s="109">
        <v>0</v>
      </c>
      <c r="Q181" s="109">
        <v>0</v>
      </c>
      <c r="R181" s="109">
        <v>0</v>
      </c>
      <c r="S181" s="109">
        <v>0</v>
      </c>
      <c r="T181" s="109">
        <v>0</v>
      </c>
      <c r="U181" s="109">
        <v>0</v>
      </c>
      <c r="V181" s="109">
        <v>0</v>
      </c>
      <c r="W181" s="109">
        <v>0</v>
      </c>
      <c r="X181" s="109">
        <v>0</v>
      </c>
      <c r="Y181" s="109">
        <v>0</v>
      </c>
      <c r="Z181" s="109">
        <v>0</v>
      </c>
      <c r="AA181" s="109">
        <v>0</v>
      </c>
      <c r="AB181" s="109">
        <v>0</v>
      </c>
      <c r="AC181" s="109">
        <v>0</v>
      </c>
      <c r="AD181" s="109">
        <v>0</v>
      </c>
      <c r="AE181" s="109">
        <v>0</v>
      </c>
      <c r="AF181" s="109">
        <v>0</v>
      </c>
      <c r="AG181" s="109">
        <v>0</v>
      </c>
      <c r="AH181" s="109">
        <v>0</v>
      </c>
      <c r="AI181" s="109"/>
      <c r="AJ181" s="109"/>
      <c r="AK181" s="109"/>
      <c r="AL181" s="109"/>
    </row>
    <row r="182" spans="1:38">
      <c r="A182" s="3" t="s">
        <v>339</v>
      </c>
      <c r="B182" t="s">
        <v>12</v>
      </c>
      <c r="C182" t="s">
        <v>72</v>
      </c>
      <c r="D182" t="s">
        <v>79</v>
      </c>
      <c r="E182" t="s">
        <v>153</v>
      </c>
      <c r="F182" s="109" t="s">
        <v>10</v>
      </c>
      <c r="G182">
        <v>0</v>
      </c>
      <c r="H182">
        <v>0</v>
      </c>
      <c r="I182">
        <v>0</v>
      </c>
      <c r="J182" s="153">
        <v>0</v>
      </c>
      <c r="K182" s="153">
        <v>0</v>
      </c>
      <c r="L182" s="153">
        <v>0</v>
      </c>
      <c r="M182" s="153">
        <v>0</v>
      </c>
      <c r="N182" s="153">
        <v>0</v>
      </c>
      <c r="O182" s="153">
        <v>0</v>
      </c>
      <c r="P182" s="153">
        <v>0</v>
      </c>
      <c r="Q182" s="153">
        <v>0</v>
      </c>
      <c r="R182" s="153">
        <v>0</v>
      </c>
      <c r="S182" s="153">
        <v>0</v>
      </c>
      <c r="T182" s="153">
        <v>0</v>
      </c>
      <c r="U182" s="153">
        <v>0</v>
      </c>
      <c r="V182" s="153">
        <v>0</v>
      </c>
      <c r="W182" s="153">
        <v>0</v>
      </c>
      <c r="X182" s="153">
        <v>0</v>
      </c>
      <c r="Y182" s="153">
        <v>0</v>
      </c>
      <c r="Z182" s="153">
        <v>0</v>
      </c>
      <c r="AA182" s="153">
        <v>0</v>
      </c>
      <c r="AB182" s="153">
        <v>0</v>
      </c>
      <c r="AC182" s="153">
        <v>0</v>
      </c>
      <c r="AD182" s="153">
        <v>0</v>
      </c>
      <c r="AE182" s="153">
        <v>0</v>
      </c>
      <c r="AF182" s="153">
        <v>0</v>
      </c>
      <c r="AG182" s="153">
        <v>0</v>
      </c>
      <c r="AH182" s="153">
        <v>0</v>
      </c>
    </row>
    <row r="183" spans="1:38">
      <c r="A183" s="3" t="s">
        <v>340</v>
      </c>
      <c r="B183" t="s">
        <v>12</v>
      </c>
      <c r="C183" t="s">
        <v>72</v>
      </c>
      <c r="D183" t="s">
        <v>79</v>
      </c>
      <c r="E183" t="s">
        <v>155</v>
      </c>
      <c r="F183" s="109" t="s">
        <v>10</v>
      </c>
      <c r="G183">
        <v>0</v>
      </c>
      <c r="H183">
        <v>0</v>
      </c>
      <c r="I183">
        <v>0</v>
      </c>
      <c r="J183" s="153">
        <v>0</v>
      </c>
      <c r="K183" s="153">
        <v>0</v>
      </c>
      <c r="L183" s="153">
        <v>0</v>
      </c>
      <c r="M183" s="153">
        <v>0</v>
      </c>
      <c r="N183" s="153">
        <v>0</v>
      </c>
      <c r="O183" s="153">
        <v>0</v>
      </c>
      <c r="P183" s="153">
        <v>0</v>
      </c>
      <c r="Q183" s="153">
        <v>0</v>
      </c>
      <c r="R183" s="153">
        <v>0</v>
      </c>
      <c r="S183" s="153">
        <v>0</v>
      </c>
      <c r="T183" s="153">
        <v>0</v>
      </c>
      <c r="U183" s="153">
        <v>0</v>
      </c>
      <c r="V183" s="153">
        <v>0</v>
      </c>
      <c r="W183" s="153">
        <v>0</v>
      </c>
      <c r="X183" s="153">
        <v>0</v>
      </c>
      <c r="Y183" s="153">
        <v>0</v>
      </c>
      <c r="Z183" s="153">
        <v>0</v>
      </c>
      <c r="AA183" s="153">
        <v>0</v>
      </c>
      <c r="AB183" s="153">
        <v>0</v>
      </c>
      <c r="AC183" s="153">
        <v>0</v>
      </c>
      <c r="AD183" s="153">
        <v>0</v>
      </c>
      <c r="AE183" s="153">
        <v>0</v>
      </c>
      <c r="AF183" s="153">
        <v>0</v>
      </c>
      <c r="AG183" s="153">
        <v>0</v>
      </c>
      <c r="AH183" s="153">
        <v>0</v>
      </c>
    </row>
    <row r="184" spans="1:38">
      <c r="A184" s="3" t="s">
        <v>341</v>
      </c>
      <c r="B184" t="s">
        <v>12</v>
      </c>
      <c r="C184" t="s">
        <v>72</v>
      </c>
      <c r="D184" t="s">
        <v>79</v>
      </c>
      <c r="E184" t="s">
        <v>157</v>
      </c>
      <c r="F184" s="109" t="s">
        <v>10</v>
      </c>
      <c r="G184">
        <v>0</v>
      </c>
      <c r="H184">
        <v>0</v>
      </c>
      <c r="I184">
        <v>0</v>
      </c>
      <c r="J184" s="153">
        <v>0</v>
      </c>
      <c r="K184" s="153">
        <v>0</v>
      </c>
      <c r="L184" s="153">
        <v>0</v>
      </c>
      <c r="M184" s="153">
        <v>0</v>
      </c>
      <c r="N184" s="153">
        <v>0</v>
      </c>
      <c r="O184" s="153">
        <v>0</v>
      </c>
      <c r="P184" s="153">
        <v>0</v>
      </c>
      <c r="Q184" s="153">
        <v>0</v>
      </c>
      <c r="R184" s="153">
        <v>0</v>
      </c>
      <c r="S184" s="153">
        <v>0</v>
      </c>
      <c r="T184" s="153">
        <v>0</v>
      </c>
      <c r="U184" s="153">
        <v>0</v>
      </c>
      <c r="V184" s="153">
        <v>0</v>
      </c>
      <c r="W184" s="153">
        <v>0</v>
      </c>
      <c r="X184" s="153">
        <v>0</v>
      </c>
      <c r="Y184" s="153">
        <v>0</v>
      </c>
      <c r="Z184" s="153">
        <v>0</v>
      </c>
      <c r="AA184" s="153">
        <v>0</v>
      </c>
      <c r="AB184" s="153">
        <v>0</v>
      </c>
      <c r="AC184" s="153">
        <v>0</v>
      </c>
      <c r="AD184" s="153">
        <v>0</v>
      </c>
      <c r="AE184" s="153">
        <v>0</v>
      </c>
      <c r="AF184" s="153">
        <v>0</v>
      </c>
      <c r="AG184" s="153">
        <v>0</v>
      </c>
      <c r="AH184" s="153">
        <v>0</v>
      </c>
    </row>
    <row r="185" spans="1:38">
      <c r="A185" s="3" t="s">
        <v>342</v>
      </c>
      <c r="B185" t="s">
        <v>12</v>
      </c>
      <c r="C185" t="s">
        <v>72</v>
      </c>
      <c r="D185" t="s">
        <v>79</v>
      </c>
      <c r="E185" t="s">
        <v>159</v>
      </c>
      <c r="F185" s="109" t="s">
        <v>10</v>
      </c>
      <c r="G185">
        <v>0</v>
      </c>
      <c r="H185">
        <v>0</v>
      </c>
      <c r="I185">
        <v>0</v>
      </c>
      <c r="J185" s="153">
        <v>0</v>
      </c>
      <c r="K185" s="153">
        <v>0</v>
      </c>
      <c r="L185" s="153">
        <v>0</v>
      </c>
      <c r="M185" s="153">
        <v>0</v>
      </c>
      <c r="N185" s="153">
        <v>0</v>
      </c>
      <c r="O185" s="153">
        <v>0</v>
      </c>
      <c r="P185" s="153">
        <v>0</v>
      </c>
      <c r="Q185" s="153">
        <v>0</v>
      </c>
      <c r="R185" s="153">
        <v>0</v>
      </c>
      <c r="S185" s="153">
        <v>0</v>
      </c>
      <c r="T185" s="153">
        <v>0</v>
      </c>
      <c r="U185" s="153">
        <v>0</v>
      </c>
      <c r="V185" s="153">
        <v>0</v>
      </c>
      <c r="W185" s="153">
        <v>0</v>
      </c>
      <c r="X185" s="153">
        <v>0</v>
      </c>
      <c r="Y185" s="153">
        <v>0</v>
      </c>
      <c r="Z185" s="153">
        <v>0</v>
      </c>
      <c r="AA185" s="153">
        <v>0</v>
      </c>
      <c r="AB185" s="153">
        <v>0</v>
      </c>
      <c r="AC185" s="153">
        <v>0</v>
      </c>
      <c r="AD185" s="153">
        <v>0</v>
      </c>
      <c r="AE185" s="153">
        <v>0</v>
      </c>
      <c r="AF185" s="153">
        <v>0</v>
      </c>
      <c r="AG185" s="153">
        <v>0</v>
      </c>
      <c r="AH185" s="153">
        <v>0</v>
      </c>
    </row>
    <row r="186" spans="1:38">
      <c r="A186" s="3" t="s">
        <v>343</v>
      </c>
      <c r="B186" t="s">
        <v>12</v>
      </c>
      <c r="C186" t="s">
        <v>72</v>
      </c>
      <c r="D186" t="s">
        <v>79</v>
      </c>
      <c r="E186" t="s">
        <v>16</v>
      </c>
      <c r="F186" s="109" t="s">
        <v>10</v>
      </c>
      <c r="G186">
        <v>0</v>
      </c>
      <c r="H186">
        <v>0</v>
      </c>
      <c r="I186">
        <v>0</v>
      </c>
      <c r="J186" s="153">
        <v>0</v>
      </c>
      <c r="K186" s="153">
        <v>0</v>
      </c>
      <c r="L186" s="153">
        <v>0</v>
      </c>
      <c r="M186" s="153">
        <v>0</v>
      </c>
      <c r="N186" s="153">
        <v>0</v>
      </c>
      <c r="O186" s="153">
        <v>0</v>
      </c>
      <c r="P186" s="153">
        <v>0</v>
      </c>
      <c r="Q186" s="153">
        <v>0</v>
      </c>
      <c r="R186" s="153">
        <v>0</v>
      </c>
      <c r="S186" s="153">
        <v>0</v>
      </c>
      <c r="T186" s="153">
        <v>0</v>
      </c>
      <c r="U186" s="153">
        <v>0</v>
      </c>
      <c r="V186" s="153">
        <v>0</v>
      </c>
      <c r="W186" s="153">
        <v>0</v>
      </c>
      <c r="X186" s="153">
        <v>0</v>
      </c>
      <c r="Y186" s="153">
        <v>0</v>
      </c>
      <c r="Z186" s="153">
        <v>0</v>
      </c>
      <c r="AA186" s="153">
        <v>0</v>
      </c>
      <c r="AB186" s="153">
        <v>0</v>
      </c>
      <c r="AC186" s="153">
        <v>0</v>
      </c>
      <c r="AD186" s="153">
        <v>0</v>
      </c>
      <c r="AE186" s="153">
        <v>0</v>
      </c>
      <c r="AF186" s="153">
        <v>0</v>
      </c>
      <c r="AG186" s="153">
        <v>0</v>
      </c>
      <c r="AH186" s="153">
        <v>0</v>
      </c>
    </row>
    <row r="187" spans="1:38">
      <c r="A187" s="3" t="s">
        <v>344</v>
      </c>
      <c r="B187" t="s">
        <v>12</v>
      </c>
      <c r="C187" t="s">
        <v>72</v>
      </c>
      <c r="D187" t="s">
        <v>79</v>
      </c>
      <c r="E187" t="s">
        <v>99</v>
      </c>
      <c r="F187" s="109" t="s">
        <v>10</v>
      </c>
      <c r="G187">
        <v>0</v>
      </c>
      <c r="H187">
        <v>0</v>
      </c>
      <c r="I187">
        <v>0</v>
      </c>
      <c r="J187" s="153">
        <v>0</v>
      </c>
      <c r="K187" s="153">
        <v>0</v>
      </c>
      <c r="L187" s="153">
        <v>0</v>
      </c>
      <c r="M187" s="153">
        <v>0</v>
      </c>
      <c r="N187" s="153">
        <v>0</v>
      </c>
      <c r="O187" s="153">
        <v>0</v>
      </c>
      <c r="P187" s="153">
        <v>0</v>
      </c>
      <c r="Q187" s="153">
        <v>0</v>
      </c>
      <c r="R187" s="153">
        <v>0</v>
      </c>
      <c r="S187" s="153">
        <v>0</v>
      </c>
      <c r="T187" s="153">
        <v>0</v>
      </c>
      <c r="U187" s="153">
        <v>0</v>
      </c>
      <c r="V187" s="153">
        <v>0</v>
      </c>
      <c r="W187" s="153">
        <v>0</v>
      </c>
      <c r="X187" s="153">
        <v>0</v>
      </c>
      <c r="Y187" s="153">
        <v>0</v>
      </c>
      <c r="Z187" s="153">
        <v>0</v>
      </c>
      <c r="AA187" s="153">
        <v>0</v>
      </c>
      <c r="AB187" s="153">
        <v>0</v>
      </c>
      <c r="AC187" s="153">
        <v>0</v>
      </c>
      <c r="AD187" s="153">
        <v>0</v>
      </c>
      <c r="AE187" s="153">
        <v>0</v>
      </c>
      <c r="AF187" s="153">
        <v>0</v>
      </c>
      <c r="AG187" s="153">
        <v>0</v>
      </c>
      <c r="AH187" s="153">
        <v>0</v>
      </c>
    </row>
    <row r="188" spans="1:38">
      <c r="A188" s="3" t="s">
        <v>345</v>
      </c>
      <c r="B188" t="s">
        <v>12</v>
      </c>
      <c r="C188" t="s">
        <v>72</v>
      </c>
      <c r="D188" t="s">
        <v>79</v>
      </c>
      <c r="E188" t="s">
        <v>163</v>
      </c>
      <c r="F188" s="109" t="s">
        <v>10</v>
      </c>
      <c r="G188">
        <v>0</v>
      </c>
      <c r="H188" s="109">
        <v>0</v>
      </c>
      <c r="I188" s="109">
        <v>0</v>
      </c>
      <c r="J188" s="109">
        <v>0</v>
      </c>
      <c r="K188" s="109">
        <v>0</v>
      </c>
      <c r="L188" s="109">
        <v>0</v>
      </c>
      <c r="M188" s="109">
        <v>0</v>
      </c>
      <c r="N188" s="109">
        <v>0</v>
      </c>
      <c r="O188" s="109">
        <v>0</v>
      </c>
      <c r="P188" s="109">
        <v>0</v>
      </c>
      <c r="Q188" s="109">
        <v>0</v>
      </c>
      <c r="R188" s="109">
        <v>0</v>
      </c>
      <c r="S188" s="109">
        <v>0</v>
      </c>
      <c r="T188" s="109">
        <v>0</v>
      </c>
      <c r="U188" s="109">
        <v>0</v>
      </c>
      <c r="V188" s="109">
        <v>0</v>
      </c>
      <c r="W188" s="109">
        <v>0</v>
      </c>
      <c r="X188" s="109">
        <v>0</v>
      </c>
      <c r="Y188" s="109">
        <v>0</v>
      </c>
      <c r="Z188" s="109">
        <v>0</v>
      </c>
      <c r="AA188" s="109">
        <v>0</v>
      </c>
      <c r="AB188" s="109">
        <v>0</v>
      </c>
      <c r="AC188" s="109">
        <v>0</v>
      </c>
      <c r="AD188" s="109">
        <v>0</v>
      </c>
      <c r="AE188" s="109">
        <v>0</v>
      </c>
      <c r="AF188" s="109">
        <v>0</v>
      </c>
      <c r="AG188" s="109">
        <v>0</v>
      </c>
      <c r="AH188" s="109">
        <v>0</v>
      </c>
      <c r="AI188" s="109"/>
      <c r="AJ188" s="109"/>
      <c r="AK188" s="109"/>
      <c r="AL188" s="109"/>
    </row>
    <row r="189" spans="1:38">
      <c r="A189" s="3" t="s">
        <v>346</v>
      </c>
      <c r="B189" t="s">
        <v>12</v>
      </c>
      <c r="C189" t="s">
        <v>72</v>
      </c>
      <c r="D189" t="s">
        <v>79</v>
      </c>
      <c r="E189" t="s">
        <v>165</v>
      </c>
      <c r="F189" s="109" t="s">
        <v>10</v>
      </c>
      <c r="G189">
        <v>0</v>
      </c>
      <c r="H189" s="109">
        <v>0</v>
      </c>
      <c r="I189" s="109">
        <v>0</v>
      </c>
      <c r="J189" s="109">
        <v>0</v>
      </c>
      <c r="K189" s="109">
        <v>0</v>
      </c>
      <c r="L189" s="109">
        <v>0</v>
      </c>
      <c r="M189" s="109">
        <v>0</v>
      </c>
      <c r="N189" s="109">
        <v>0</v>
      </c>
      <c r="O189" s="109">
        <v>0</v>
      </c>
      <c r="P189" s="109">
        <v>0</v>
      </c>
      <c r="Q189" s="109">
        <v>0</v>
      </c>
      <c r="R189" s="109">
        <v>0</v>
      </c>
      <c r="S189" s="109">
        <v>0</v>
      </c>
      <c r="T189" s="109">
        <v>0</v>
      </c>
      <c r="U189" s="109">
        <v>0</v>
      </c>
      <c r="V189" s="109">
        <v>0</v>
      </c>
      <c r="W189" s="109">
        <v>0</v>
      </c>
      <c r="X189" s="109">
        <v>0</v>
      </c>
      <c r="Y189" s="109">
        <v>0</v>
      </c>
      <c r="Z189" s="109">
        <v>0</v>
      </c>
      <c r="AA189" s="109">
        <v>0</v>
      </c>
      <c r="AB189" s="109">
        <v>0</v>
      </c>
      <c r="AC189" s="109">
        <v>0</v>
      </c>
      <c r="AD189" s="109">
        <v>0</v>
      </c>
      <c r="AE189" s="109">
        <v>0</v>
      </c>
      <c r="AF189" s="109">
        <v>0</v>
      </c>
      <c r="AG189" s="109">
        <v>0</v>
      </c>
      <c r="AH189" s="109">
        <v>0</v>
      </c>
      <c r="AI189" s="109"/>
      <c r="AJ189" s="109"/>
      <c r="AK189" s="109"/>
      <c r="AL189" s="109"/>
    </row>
    <row r="190" spans="1:38">
      <c r="A190" s="3" t="s">
        <v>347</v>
      </c>
      <c r="B190" t="s">
        <v>12</v>
      </c>
      <c r="C190" t="s">
        <v>72</v>
      </c>
      <c r="D190" t="s">
        <v>79</v>
      </c>
      <c r="E190" t="s">
        <v>167</v>
      </c>
      <c r="F190" s="109" t="s">
        <v>10</v>
      </c>
      <c r="G190">
        <v>0</v>
      </c>
      <c r="H190" s="109">
        <v>0</v>
      </c>
      <c r="I190" s="109">
        <v>0</v>
      </c>
      <c r="J190" s="109">
        <v>0</v>
      </c>
      <c r="K190" s="109">
        <v>0</v>
      </c>
      <c r="L190" s="109">
        <v>0</v>
      </c>
      <c r="M190" s="109">
        <v>0</v>
      </c>
      <c r="N190" s="109">
        <v>0</v>
      </c>
      <c r="O190" s="109">
        <v>0</v>
      </c>
      <c r="P190" s="109">
        <v>0</v>
      </c>
      <c r="Q190" s="109">
        <v>0</v>
      </c>
      <c r="R190" s="109">
        <v>0</v>
      </c>
      <c r="S190" s="109">
        <v>0</v>
      </c>
      <c r="T190" s="109">
        <v>0</v>
      </c>
      <c r="U190" s="109">
        <v>0</v>
      </c>
      <c r="V190" s="109">
        <v>0</v>
      </c>
      <c r="W190" s="109">
        <v>0</v>
      </c>
      <c r="X190" s="109">
        <v>0</v>
      </c>
      <c r="Y190" s="109">
        <v>0</v>
      </c>
      <c r="Z190" s="109">
        <v>0</v>
      </c>
      <c r="AA190" s="109">
        <v>0</v>
      </c>
      <c r="AB190" s="109">
        <v>0</v>
      </c>
      <c r="AC190" s="109">
        <v>0</v>
      </c>
      <c r="AD190" s="109">
        <v>0</v>
      </c>
      <c r="AE190" s="109">
        <v>0</v>
      </c>
      <c r="AF190" s="109">
        <v>0</v>
      </c>
      <c r="AG190" s="109">
        <v>0</v>
      </c>
      <c r="AH190" s="109">
        <v>0</v>
      </c>
      <c r="AI190" s="109"/>
      <c r="AJ190" s="109"/>
      <c r="AK190" s="109"/>
      <c r="AL190" s="109"/>
    </row>
    <row r="191" spans="1:38">
      <c r="A191" s="3" t="s">
        <v>348</v>
      </c>
      <c r="B191" t="s">
        <v>12</v>
      </c>
      <c r="C191" t="s">
        <v>72</v>
      </c>
      <c r="D191" t="s">
        <v>79</v>
      </c>
      <c r="E191" t="s">
        <v>92</v>
      </c>
      <c r="F191" s="109" t="s">
        <v>10</v>
      </c>
      <c r="G191">
        <v>0</v>
      </c>
      <c r="H191" s="109">
        <v>0</v>
      </c>
      <c r="I191" s="109">
        <v>0</v>
      </c>
      <c r="J191" s="109">
        <v>0</v>
      </c>
      <c r="K191" s="109">
        <v>0</v>
      </c>
      <c r="L191" s="109">
        <v>0</v>
      </c>
      <c r="M191" s="109">
        <v>0</v>
      </c>
      <c r="N191" s="109">
        <v>0</v>
      </c>
      <c r="O191" s="109">
        <v>0</v>
      </c>
      <c r="P191" s="109">
        <v>0</v>
      </c>
      <c r="Q191" s="109">
        <v>0</v>
      </c>
      <c r="R191" s="109">
        <v>0</v>
      </c>
      <c r="S191" s="109">
        <v>0</v>
      </c>
      <c r="T191" s="109">
        <v>0</v>
      </c>
      <c r="U191" s="109">
        <v>0</v>
      </c>
      <c r="V191" s="109">
        <v>0</v>
      </c>
      <c r="W191" s="109">
        <v>0</v>
      </c>
      <c r="X191" s="109">
        <v>0</v>
      </c>
      <c r="Y191" s="109">
        <v>0</v>
      </c>
      <c r="Z191" s="109">
        <v>0</v>
      </c>
      <c r="AA191" s="109">
        <v>0</v>
      </c>
      <c r="AB191" s="109">
        <v>0</v>
      </c>
      <c r="AC191" s="109">
        <v>0</v>
      </c>
      <c r="AD191" s="109">
        <v>0</v>
      </c>
      <c r="AE191" s="109">
        <v>0</v>
      </c>
      <c r="AF191" s="109">
        <v>0</v>
      </c>
      <c r="AG191" s="109">
        <v>0</v>
      </c>
      <c r="AH191" s="109">
        <v>0</v>
      </c>
      <c r="AI191" s="109"/>
      <c r="AJ191" s="109"/>
      <c r="AK191" s="109"/>
      <c r="AL191" s="109"/>
    </row>
    <row r="192" spans="1:38">
      <c r="A192" s="3" t="s">
        <v>349</v>
      </c>
      <c r="B192" t="s">
        <v>12</v>
      </c>
      <c r="C192" t="s">
        <v>73</v>
      </c>
      <c r="D192" t="s">
        <v>79</v>
      </c>
      <c r="E192" t="s">
        <v>153</v>
      </c>
      <c r="F192" s="109" t="s">
        <v>10</v>
      </c>
      <c r="G192">
        <v>0</v>
      </c>
      <c r="H192">
        <v>0</v>
      </c>
      <c r="I192">
        <v>0</v>
      </c>
      <c r="J192" s="153">
        <v>0</v>
      </c>
      <c r="K192" s="153">
        <v>0</v>
      </c>
      <c r="L192" s="153">
        <v>0</v>
      </c>
      <c r="M192" s="153">
        <v>0</v>
      </c>
      <c r="N192" s="153">
        <v>0</v>
      </c>
      <c r="O192" s="153">
        <v>0</v>
      </c>
      <c r="P192" s="153">
        <v>0</v>
      </c>
      <c r="Q192" s="153">
        <v>0</v>
      </c>
      <c r="R192" s="153">
        <v>0</v>
      </c>
      <c r="S192" s="153">
        <v>0</v>
      </c>
      <c r="T192" s="153">
        <v>0</v>
      </c>
      <c r="U192" s="153">
        <v>0</v>
      </c>
      <c r="V192" s="153">
        <v>0</v>
      </c>
      <c r="W192" s="153">
        <v>0</v>
      </c>
      <c r="X192" s="153">
        <v>0</v>
      </c>
      <c r="Y192" s="153">
        <v>0</v>
      </c>
      <c r="Z192" s="153">
        <v>0</v>
      </c>
      <c r="AA192" s="153">
        <v>0</v>
      </c>
      <c r="AB192" s="153">
        <v>0</v>
      </c>
      <c r="AC192" s="153">
        <v>0</v>
      </c>
      <c r="AD192" s="153">
        <v>0</v>
      </c>
      <c r="AE192" s="153">
        <v>0</v>
      </c>
      <c r="AF192" s="153">
        <v>0</v>
      </c>
      <c r="AG192" s="153">
        <v>0</v>
      </c>
      <c r="AH192" s="153">
        <v>0</v>
      </c>
    </row>
    <row r="193" spans="1:38">
      <c r="A193" s="3" t="s">
        <v>350</v>
      </c>
      <c r="B193" t="s">
        <v>12</v>
      </c>
      <c r="C193" t="s">
        <v>73</v>
      </c>
      <c r="D193" t="s">
        <v>79</v>
      </c>
      <c r="E193" t="s">
        <v>155</v>
      </c>
      <c r="F193" s="109" t="s">
        <v>10</v>
      </c>
      <c r="G193">
        <v>0</v>
      </c>
      <c r="H193">
        <v>0</v>
      </c>
      <c r="I193">
        <v>0</v>
      </c>
      <c r="J193" s="153">
        <v>0</v>
      </c>
      <c r="K193" s="153">
        <v>0</v>
      </c>
      <c r="L193" s="153">
        <v>0</v>
      </c>
      <c r="M193" s="153">
        <v>0</v>
      </c>
      <c r="N193" s="153">
        <v>0</v>
      </c>
      <c r="O193" s="153">
        <v>0</v>
      </c>
      <c r="P193" s="153">
        <v>0</v>
      </c>
      <c r="Q193" s="153">
        <v>0</v>
      </c>
      <c r="R193" s="153">
        <v>0</v>
      </c>
      <c r="S193" s="153">
        <v>0</v>
      </c>
      <c r="T193" s="153">
        <v>0</v>
      </c>
      <c r="U193" s="153">
        <v>0</v>
      </c>
      <c r="V193" s="153">
        <v>0</v>
      </c>
      <c r="W193" s="153">
        <v>0</v>
      </c>
      <c r="X193" s="153">
        <v>0</v>
      </c>
      <c r="Y193" s="153">
        <v>0</v>
      </c>
      <c r="Z193" s="153">
        <v>0</v>
      </c>
      <c r="AA193" s="153">
        <v>0</v>
      </c>
      <c r="AB193" s="153">
        <v>0</v>
      </c>
      <c r="AC193" s="153">
        <v>0</v>
      </c>
      <c r="AD193" s="153">
        <v>0</v>
      </c>
      <c r="AE193" s="153">
        <v>0</v>
      </c>
      <c r="AF193" s="153">
        <v>0</v>
      </c>
      <c r="AG193" s="153">
        <v>0</v>
      </c>
      <c r="AH193" s="153">
        <v>0</v>
      </c>
    </row>
    <row r="194" spans="1:38">
      <c r="A194" s="3" t="s">
        <v>351</v>
      </c>
      <c r="B194" t="s">
        <v>12</v>
      </c>
      <c r="C194" t="s">
        <v>73</v>
      </c>
      <c r="D194" t="s">
        <v>79</v>
      </c>
      <c r="E194" t="s">
        <v>157</v>
      </c>
      <c r="F194" s="109" t="s">
        <v>10</v>
      </c>
      <c r="G194">
        <v>0</v>
      </c>
      <c r="H194">
        <v>0</v>
      </c>
      <c r="I194">
        <v>0</v>
      </c>
      <c r="J194" s="153">
        <v>0</v>
      </c>
      <c r="K194" s="153">
        <v>0</v>
      </c>
      <c r="L194" s="153">
        <v>0</v>
      </c>
      <c r="M194" s="153">
        <v>0</v>
      </c>
      <c r="N194" s="153">
        <v>0</v>
      </c>
      <c r="O194" s="153">
        <v>0</v>
      </c>
      <c r="P194" s="153">
        <v>0</v>
      </c>
      <c r="Q194" s="153">
        <v>0</v>
      </c>
      <c r="R194" s="153">
        <v>0</v>
      </c>
      <c r="S194" s="153">
        <v>0</v>
      </c>
      <c r="T194" s="153">
        <v>0</v>
      </c>
      <c r="U194" s="153">
        <v>0</v>
      </c>
      <c r="V194" s="153">
        <v>0</v>
      </c>
      <c r="W194" s="153">
        <v>0</v>
      </c>
      <c r="X194" s="153">
        <v>0</v>
      </c>
      <c r="Y194" s="153">
        <v>0</v>
      </c>
      <c r="Z194" s="153">
        <v>0</v>
      </c>
      <c r="AA194" s="153">
        <v>0</v>
      </c>
      <c r="AB194" s="153">
        <v>0</v>
      </c>
      <c r="AC194" s="153">
        <v>0</v>
      </c>
      <c r="AD194" s="153">
        <v>0</v>
      </c>
      <c r="AE194" s="153">
        <v>0</v>
      </c>
      <c r="AF194" s="153">
        <v>0</v>
      </c>
      <c r="AG194" s="153">
        <v>0</v>
      </c>
      <c r="AH194" s="153">
        <v>0</v>
      </c>
    </row>
    <row r="195" spans="1:38">
      <c r="A195" s="3" t="s">
        <v>352</v>
      </c>
      <c r="B195" t="s">
        <v>12</v>
      </c>
      <c r="C195" t="s">
        <v>73</v>
      </c>
      <c r="D195" t="s">
        <v>79</v>
      </c>
      <c r="E195" t="s">
        <v>159</v>
      </c>
      <c r="F195" s="109" t="s">
        <v>10</v>
      </c>
      <c r="G195">
        <v>0</v>
      </c>
      <c r="H195">
        <v>0</v>
      </c>
      <c r="I195">
        <v>0</v>
      </c>
      <c r="J195" s="153">
        <v>0</v>
      </c>
      <c r="K195" s="153">
        <v>0</v>
      </c>
      <c r="L195" s="153">
        <v>0</v>
      </c>
      <c r="M195" s="153">
        <v>0</v>
      </c>
      <c r="N195" s="153">
        <v>0</v>
      </c>
      <c r="O195" s="153">
        <v>0</v>
      </c>
      <c r="P195" s="153">
        <v>0</v>
      </c>
      <c r="Q195" s="153">
        <v>0</v>
      </c>
      <c r="R195" s="153">
        <v>0</v>
      </c>
      <c r="S195" s="153">
        <v>0</v>
      </c>
      <c r="T195" s="153">
        <v>0</v>
      </c>
      <c r="U195" s="153">
        <v>0</v>
      </c>
      <c r="V195" s="153">
        <v>0</v>
      </c>
      <c r="W195" s="153">
        <v>0</v>
      </c>
      <c r="X195" s="153">
        <v>0</v>
      </c>
      <c r="Y195" s="153">
        <v>0</v>
      </c>
      <c r="Z195" s="153">
        <v>0</v>
      </c>
      <c r="AA195" s="153">
        <v>0</v>
      </c>
      <c r="AB195" s="153">
        <v>0</v>
      </c>
      <c r="AC195" s="153">
        <v>0</v>
      </c>
      <c r="AD195" s="153">
        <v>0</v>
      </c>
      <c r="AE195" s="153">
        <v>0</v>
      </c>
      <c r="AF195" s="153">
        <v>0</v>
      </c>
      <c r="AG195" s="153">
        <v>0</v>
      </c>
      <c r="AH195" s="153">
        <v>0</v>
      </c>
    </row>
    <row r="196" spans="1:38">
      <c r="A196" s="3" t="s">
        <v>353</v>
      </c>
      <c r="B196" t="s">
        <v>12</v>
      </c>
      <c r="C196" t="s">
        <v>73</v>
      </c>
      <c r="D196" t="s">
        <v>79</v>
      </c>
      <c r="E196" t="s">
        <v>16</v>
      </c>
      <c r="F196" s="109" t="s">
        <v>10</v>
      </c>
      <c r="G196">
        <v>0</v>
      </c>
      <c r="H196">
        <v>0</v>
      </c>
      <c r="I196">
        <v>0</v>
      </c>
      <c r="J196" s="153">
        <v>0</v>
      </c>
      <c r="K196" s="153">
        <v>0</v>
      </c>
      <c r="L196" s="153">
        <v>0</v>
      </c>
      <c r="M196" s="153">
        <v>0</v>
      </c>
      <c r="N196" s="153">
        <v>0</v>
      </c>
      <c r="O196" s="153">
        <v>0</v>
      </c>
      <c r="P196" s="153">
        <v>0</v>
      </c>
      <c r="Q196" s="153">
        <v>0</v>
      </c>
      <c r="R196" s="153">
        <v>0</v>
      </c>
      <c r="S196" s="153">
        <v>0</v>
      </c>
      <c r="T196" s="153">
        <v>0</v>
      </c>
      <c r="U196" s="153">
        <v>0</v>
      </c>
      <c r="V196" s="153">
        <v>0</v>
      </c>
      <c r="W196" s="153">
        <v>0</v>
      </c>
      <c r="X196" s="153">
        <v>0</v>
      </c>
      <c r="Y196" s="153">
        <v>0</v>
      </c>
      <c r="Z196" s="153">
        <v>0</v>
      </c>
      <c r="AA196" s="153">
        <v>0</v>
      </c>
      <c r="AB196" s="153">
        <v>0</v>
      </c>
      <c r="AC196" s="153">
        <v>0</v>
      </c>
      <c r="AD196" s="153">
        <v>0</v>
      </c>
      <c r="AE196" s="153">
        <v>0</v>
      </c>
      <c r="AF196" s="153">
        <v>0</v>
      </c>
      <c r="AG196" s="153">
        <v>0</v>
      </c>
      <c r="AH196" s="153">
        <v>0</v>
      </c>
    </row>
    <row r="197" spans="1:38">
      <c r="A197" s="3" t="s">
        <v>354</v>
      </c>
      <c r="B197" t="s">
        <v>12</v>
      </c>
      <c r="C197" t="s">
        <v>73</v>
      </c>
      <c r="D197" t="s">
        <v>79</v>
      </c>
      <c r="E197" t="s">
        <v>99</v>
      </c>
      <c r="F197" s="109" t="s">
        <v>10</v>
      </c>
      <c r="G197">
        <v>0</v>
      </c>
      <c r="H197">
        <v>0</v>
      </c>
      <c r="I197">
        <v>0</v>
      </c>
      <c r="J197" s="153">
        <v>0</v>
      </c>
      <c r="K197" s="153">
        <v>0</v>
      </c>
      <c r="L197" s="153">
        <v>0</v>
      </c>
      <c r="M197" s="153">
        <v>0</v>
      </c>
      <c r="N197" s="153">
        <v>0</v>
      </c>
      <c r="O197" s="153">
        <v>0</v>
      </c>
      <c r="P197" s="153">
        <v>0</v>
      </c>
      <c r="Q197" s="153">
        <v>0</v>
      </c>
      <c r="R197" s="153">
        <v>0</v>
      </c>
      <c r="S197" s="153">
        <v>0</v>
      </c>
      <c r="T197" s="153">
        <v>0</v>
      </c>
      <c r="U197" s="153">
        <v>0</v>
      </c>
      <c r="V197" s="153">
        <v>0</v>
      </c>
      <c r="W197" s="153">
        <v>0</v>
      </c>
      <c r="X197" s="153">
        <v>0</v>
      </c>
      <c r="Y197" s="153">
        <v>0</v>
      </c>
      <c r="Z197" s="153">
        <v>0</v>
      </c>
      <c r="AA197" s="153">
        <v>0</v>
      </c>
      <c r="AB197" s="153">
        <v>0</v>
      </c>
      <c r="AC197" s="153">
        <v>0</v>
      </c>
      <c r="AD197" s="153">
        <v>0</v>
      </c>
      <c r="AE197" s="153">
        <v>0</v>
      </c>
      <c r="AF197" s="153">
        <v>0</v>
      </c>
      <c r="AG197" s="153">
        <v>0</v>
      </c>
      <c r="AH197" s="153">
        <v>0</v>
      </c>
    </row>
    <row r="198" spans="1:38">
      <c r="A198" s="3" t="s">
        <v>355</v>
      </c>
      <c r="B198" t="s">
        <v>12</v>
      </c>
      <c r="C198" t="s">
        <v>73</v>
      </c>
      <c r="D198" t="s">
        <v>79</v>
      </c>
      <c r="E198" t="s">
        <v>163</v>
      </c>
      <c r="F198" s="109" t="s">
        <v>10</v>
      </c>
      <c r="G198">
        <v>0</v>
      </c>
      <c r="H198" s="109">
        <v>0</v>
      </c>
      <c r="I198" s="109">
        <v>0</v>
      </c>
      <c r="J198" s="109">
        <v>0</v>
      </c>
      <c r="K198" s="109">
        <v>0</v>
      </c>
      <c r="L198" s="109">
        <v>0</v>
      </c>
      <c r="M198" s="109">
        <v>0</v>
      </c>
      <c r="N198" s="109">
        <v>0</v>
      </c>
      <c r="O198" s="109">
        <v>0</v>
      </c>
      <c r="P198" s="109">
        <v>0</v>
      </c>
      <c r="Q198" s="109">
        <v>0</v>
      </c>
      <c r="R198" s="109">
        <v>0</v>
      </c>
      <c r="S198" s="109">
        <v>0</v>
      </c>
      <c r="T198" s="109">
        <v>0</v>
      </c>
      <c r="U198" s="109">
        <v>0</v>
      </c>
      <c r="V198" s="109">
        <v>0</v>
      </c>
      <c r="W198" s="109">
        <v>0</v>
      </c>
      <c r="X198" s="109">
        <v>0</v>
      </c>
      <c r="Y198" s="109">
        <v>0</v>
      </c>
      <c r="Z198" s="109">
        <v>0</v>
      </c>
      <c r="AA198" s="109">
        <v>0</v>
      </c>
      <c r="AB198" s="109">
        <v>0</v>
      </c>
      <c r="AC198" s="109">
        <v>0</v>
      </c>
      <c r="AD198" s="109">
        <v>0</v>
      </c>
      <c r="AE198" s="109">
        <v>0</v>
      </c>
      <c r="AF198" s="109">
        <v>0</v>
      </c>
      <c r="AG198" s="109">
        <v>0</v>
      </c>
      <c r="AH198" s="109">
        <v>0</v>
      </c>
      <c r="AI198" s="109"/>
      <c r="AJ198" s="109"/>
      <c r="AK198" s="109"/>
      <c r="AL198" s="109"/>
    </row>
    <row r="199" spans="1:38">
      <c r="A199" s="3" t="s">
        <v>356</v>
      </c>
      <c r="B199" t="s">
        <v>12</v>
      </c>
      <c r="C199" t="s">
        <v>73</v>
      </c>
      <c r="D199" t="s">
        <v>79</v>
      </c>
      <c r="E199" t="s">
        <v>165</v>
      </c>
      <c r="F199" s="109" t="s">
        <v>10</v>
      </c>
      <c r="G199">
        <v>0</v>
      </c>
      <c r="H199" s="109">
        <v>0</v>
      </c>
      <c r="I199" s="109">
        <v>0</v>
      </c>
      <c r="J199" s="109">
        <v>0</v>
      </c>
      <c r="K199" s="109">
        <v>0</v>
      </c>
      <c r="L199" s="109">
        <v>0</v>
      </c>
      <c r="M199" s="109">
        <v>0</v>
      </c>
      <c r="N199" s="109">
        <v>0</v>
      </c>
      <c r="O199" s="109">
        <v>0</v>
      </c>
      <c r="P199" s="109">
        <v>0</v>
      </c>
      <c r="Q199" s="109">
        <v>0</v>
      </c>
      <c r="R199" s="109">
        <v>0</v>
      </c>
      <c r="S199" s="109">
        <v>0</v>
      </c>
      <c r="T199" s="109">
        <v>0</v>
      </c>
      <c r="U199" s="109">
        <v>0</v>
      </c>
      <c r="V199" s="109">
        <v>0</v>
      </c>
      <c r="W199" s="109">
        <v>0</v>
      </c>
      <c r="X199" s="109">
        <v>0</v>
      </c>
      <c r="Y199" s="109">
        <v>0</v>
      </c>
      <c r="Z199" s="109">
        <v>0</v>
      </c>
      <c r="AA199" s="109">
        <v>0</v>
      </c>
      <c r="AB199" s="109">
        <v>0</v>
      </c>
      <c r="AC199" s="109">
        <v>0</v>
      </c>
      <c r="AD199" s="109">
        <v>0</v>
      </c>
      <c r="AE199" s="109">
        <v>0</v>
      </c>
      <c r="AF199" s="109">
        <v>0</v>
      </c>
      <c r="AG199" s="109">
        <v>0</v>
      </c>
      <c r="AH199" s="109">
        <v>0</v>
      </c>
      <c r="AI199" s="109"/>
      <c r="AJ199" s="109"/>
      <c r="AK199" s="109"/>
      <c r="AL199" s="109"/>
    </row>
    <row r="200" spans="1:38">
      <c r="A200" s="3" t="s">
        <v>357</v>
      </c>
      <c r="B200" t="s">
        <v>12</v>
      </c>
      <c r="C200" t="s">
        <v>73</v>
      </c>
      <c r="D200" t="s">
        <v>79</v>
      </c>
      <c r="E200" t="s">
        <v>167</v>
      </c>
      <c r="F200" s="109" t="s">
        <v>10</v>
      </c>
      <c r="G200">
        <v>0</v>
      </c>
      <c r="H200" s="109">
        <v>0</v>
      </c>
      <c r="I200" s="109">
        <v>0</v>
      </c>
      <c r="J200" s="109">
        <v>0</v>
      </c>
      <c r="K200" s="109">
        <v>0</v>
      </c>
      <c r="L200" s="109">
        <v>0</v>
      </c>
      <c r="M200" s="109">
        <v>0</v>
      </c>
      <c r="N200" s="109">
        <v>0</v>
      </c>
      <c r="O200" s="109">
        <v>0</v>
      </c>
      <c r="P200" s="109">
        <v>0</v>
      </c>
      <c r="Q200" s="109">
        <v>0</v>
      </c>
      <c r="R200" s="109">
        <v>0</v>
      </c>
      <c r="S200" s="109">
        <v>0</v>
      </c>
      <c r="T200" s="109">
        <v>0</v>
      </c>
      <c r="U200" s="109">
        <v>0</v>
      </c>
      <c r="V200" s="109">
        <v>0</v>
      </c>
      <c r="W200" s="109">
        <v>0</v>
      </c>
      <c r="X200" s="109">
        <v>0</v>
      </c>
      <c r="Y200" s="109">
        <v>0</v>
      </c>
      <c r="Z200" s="109">
        <v>0</v>
      </c>
      <c r="AA200" s="109">
        <v>0</v>
      </c>
      <c r="AB200" s="109">
        <v>0</v>
      </c>
      <c r="AC200" s="109">
        <v>0</v>
      </c>
      <c r="AD200" s="109">
        <v>0</v>
      </c>
      <c r="AE200" s="109">
        <v>0</v>
      </c>
      <c r="AF200" s="109">
        <v>0</v>
      </c>
      <c r="AG200" s="109">
        <v>0</v>
      </c>
      <c r="AH200" s="109">
        <v>0</v>
      </c>
      <c r="AI200" s="109"/>
      <c r="AJ200" s="109"/>
      <c r="AK200" s="109"/>
      <c r="AL200" s="109"/>
    </row>
    <row r="201" spans="1:38">
      <c r="A201" s="3" t="s">
        <v>358</v>
      </c>
      <c r="B201" t="s">
        <v>12</v>
      </c>
      <c r="C201" t="s">
        <v>73</v>
      </c>
      <c r="D201" t="s">
        <v>79</v>
      </c>
      <c r="E201" t="s">
        <v>92</v>
      </c>
      <c r="F201" s="109" t="s">
        <v>10</v>
      </c>
      <c r="G201">
        <v>0</v>
      </c>
      <c r="H201" s="109">
        <v>0</v>
      </c>
      <c r="I201" s="109">
        <v>0</v>
      </c>
      <c r="J201" s="109">
        <v>0</v>
      </c>
      <c r="K201" s="109">
        <v>0</v>
      </c>
      <c r="L201" s="109">
        <v>0</v>
      </c>
      <c r="M201" s="109">
        <v>0</v>
      </c>
      <c r="N201" s="109">
        <v>0</v>
      </c>
      <c r="O201" s="109">
        <v>0</v>
      </c>
      <c r="P201" s="109">
        <v>0</v>
      </c>
      <c r="Q201" s="109">
        <v>0</v>
      </c>
      <c r="R201" s="109">
        <v>0</v>
      </c>
      <c r="S201" s="109">
        <v>0</v>
      </c>
      <c r="T201" s="109">
        <v>0</v>
      </c>
      <c r="U201" s="109">
        <v>0</v>
      </c>
      <c r="V201" s="109">
        <v>0</v>
      </c>
      <c r="W201" s="109">
        <v>0</v>
      </c>
      <c r="X201" s="109">
        <v>0</v>
      </c>
      <c r="Y201" s="109">
        <v>0</v>
      </c>
      <c r="Z201" s="109">
        <v>0</v>
      </c>
      <c r="AA201" s="109">
        <v>0</v>
      </c>
      <c r="AB201" s="109">
        <v>0</v>
      </c>
      <c r="AC201" s="109">
        <v>0</v>
      </c>
      <c r="AD201" s="109">
        <v>0</v>
      </c>
      <c r="AE201" s="109">
        <v>0</v>
      </c>
      <c r="AF201" s="109">
        <v>0</v>
      </c>
      <c r="AG201" s="109">
        <v>0</v>
      </c>
      <c r="AH201" s="109">
        <v>0</v>
      </c>
      <c r="AI201" s="109"/>
      <c r="AJ201" s="109"/>
      <c r="AK201" s="109"/>
      <c r="AL201" s="109"/>
    </row>
    <row r="202" spans="1:38">
      <c r="A202" s="3" t="s">
        <v>359</v>
      </c>
      <c r="B202" t="s">
        <v>12</v>
      </c>
      <c r="C202" t="s">
        <v>74</v>
      </c>
      <c r="D202" t="s">
        <v>79</v>
      </c>
      <c r="E202" t="s">
        <v>153</v>
      </c>
      <c r="F202" s="109" t="s">
        <v>10</v>
      </c>
      <c r="G202">
        <v>0</v>
      </c>
      <c r="H202">
        <v>0</v>
      </c>
      <c r="I202">
        <v>0</v>
      </c>
      <c r="J202" s="153">
        <v>0</v>
      </c>
      <c r="K202" s="153">
        <v>0</v>
      </c>
      <c r="L202" s="153">
        <v>0</v>
      </c>
      <c r="M202" s="153">
        <v>0</v>
      </c>
      <c r="N202" s="153">
        <v>0</v>
      </c>
      <c r="O202" s="153">
        <v>0</v>
      </c>
      <c r="P202" s="153">
        <v>0</v>
      </c>
      <c r="Q202" s="153">
        <v>0</v>
      </c>
      <c r="R202" s="153">
        <v>0</v>
      </c>
      <c r="S202" s="153">
        <v>0</v>
      </c>
      <c r="T202" s="153">
        <v>0</v>
      </c>
      <c r="U202" s="153">
        <v>0</v>
      </c>
      <c r="V202" s="153">
        <v>0</v>
      </c>
      <c r="W202" s="153">
        <v>0</v>
      </c>
      <c r="X202" s="153">
        <v>0</v>
      </c>
      <c r="Y202" s="153">
        <v>0</v>
      </c>
      <c r="Z202" s="153">
        <v>0</v>
      </c>
      <c r="AA202" s="153">
        <v>0</v>
      </c>
      <c r="AB202" s="153">
        <v>0</v>
      </c>
      <c r="AC202" s="153">
        <v>0</v>
      </c>
      <c r="AD202" s="153">
        <v>0</v>
      </c>
      <c r="AE202" s="153">
        <v>0</v>
      </c>
      <c r="AF202" s="153">
        <v>0</v>
      </c>
      <c r="AG202" s="153">
        <v>0</v>
      </c>
      <c r="AH202" s="153">
        <v>0</v>
      </c>
    </row>
    <row r="203" spans="1:38">
      <c r="A203" s="3" t="s">
        <v>360</v>
      </c>
      <c r="B203" t="s">
        <v>12</v>
      </c>
      <c r="C203" t="s">
        <v>74</v>
      </c>
      <c r="D203" t="s">
        <v>79</v>
      </c>
      <c r="E203" t="s">
        <v>155</v>
      </c>
      <c r="F203" s="109" t="s">
        <v>10</v>
      </c>
      <c r="G203">
        <v>0</v>
      </c>
      <c r="H203">
        <v>0</v>
      </c>
      <c r="I203">
        <v>0</v>
      </c>
      <c r="J203" s="153">
        <v>0</v>
      </c>
      <c r="K203" s="153">
        <v>0</v>
      </c>
      <c r="L203" s="153">
        <v>0</v>
      </c>
      <c r="M203" s="153">
        <v>0</v>
      </c>
      <c r="N203" s="153">
        <v>0</v>
      </c>
      <c r="O203" s="153">
        <v>0</v>
      </c>
      <c r="P203" s="153">
        <v>0</v>
      </c>
      <c r="Q203" s="153">
        <v>0</v>
      </c>
      <c r="R203" s="153">
        <v>0</v>
      </c>
      <c r="S203" s="153">
        <v>0</v>
      </c>
      <c r="T203" s="153">
        <v>0</v>
      </c>
      <c r="U203" s="153">
        <v>0</v>
      </c>
      <c r="V203" s="153">
        <v>0</v>
      </c>
      <c r="W203" s="153">
        <v>0</v>
      </c>
      <c r="X203" s="153">
        <v>0</v>
      </c>
      <c r="Y203" s="153">
        <v>0</v>
      </c>
      <c r="Z203" s="153">
        <v>0</v>
      </c>
      <c r="AA203" s="153">
        <v>0</v>
      </c>
      <c r="AB203" s="153">
        <v>0</v>
      </c>
      <c r="AC203" s="153">
        <v>0</v>
      </c>
      <c r="AD203" s="153">
        <v>0</v>
      </c>
      <c r="AE203" s="153">
        <v>0</v>
      </c>
      <c r="AF203" s="153">
        <v>0</v>
      </c>
      <c r="AG203" s="153">
        <v>0</v>
      </c>
      <c r="AH203" s="153">
        <v>0</v>
      </c>
    </row>
    <row r="204" spans="1:38">
      <c r="A204" s="3" t="s">
        <v>361</v>
      </c>
      <c r="B204" t="s">
        <v>12</v>
      </c>
      <c r="C204" t="s">
        <v>74</v>
      </c>
      <c r="D204" t="s">
        <v>79</v>
      </c>
      <c r="E204" t="s">
        <v>157</v>
      </c>
      <c r="F204" s="109" t="s">
        <v>10</v>
      </c>
      <c r="G204">
        <v>0</v>
      </c>
      <c r="H204">
        <v>0</v>
      </c>
      <c r="I204">
        <v>0</v>
      </c>
      <c r="J204" s="153">
        <v>0</v>
      </c>
      <c r="K204" s="153">
        <v>0</v>
      </c>
      <c r="L204" s="153">
        <v>0</v>
      </c>
      <c r="M204" s="153">
        <v>0</v>
      </c>
      <c r="N204" s="153">
        <v>0</v>
      </c>
      <c r="O204" s="153">
        <v>0</v>
      </c>
      <c r="P204" s="153">
        <v>0</v>
      </c>
      <c r="Q204" s="153">
        <v>0</v>
      </c>
      <c r="R204" s="153">
        <v>0</v>
      </c>
      <c r="S204" s="153">
        <v>0</v>
      </c>
      <c r="T204" s="153">
        <v>0</v>
      </c>
      <c r="U204" s="153">
        <v>0</v>
      </c>
      <c r="V204" s="153">
        <v>0</v>
      </c>
      <c r="W204" s="153">
        <v>0</v>
      </c>
      <c r="X204" s="153">
        <v>0</v>
      </c>
      <c r="Y204" s="153">
        <v>0</v>
      </c>
      <c r="Z204" s="153">
        <v>0</v>
      </c>
      <c r="AA204" s="153">
        <v>0</v>
      </c>
      <c r="AB204" s="153">
        <v>0</v>
      </c>
      <c r="AC204" s="153">
        <v>0</v>
      </c>
      <c r="AD204" s="153">
        <v>0</v>
      </c>
      <c r="AE204" s="153">
        <v>0</v>
      </c>
      <c r="AF204" s="153">
        <v>0</v>
      </c>
      <c r="AG204" s="153">
        <v>0</v>
      </c>
      <c r="AH204" s="153">
        <v>0</v>
      </c>
    </row>
    <row r="205" spans="1:38">
      <c r="A205" s="3" t="s">
        <v>362</v>
      </c>
      <c r="B205" t="s">
        <v>12</v>
      </c>
      <c r="C205" t="s">
        <v>74</v>
      </c>
      <c r="D205" t="s">
        <v>79</v>
      </c>
      <c r="E205" t="s">
        <v>159</v>
      </c>
      <c r="F205" s="109" t="s">
        <v>10</v>
      </c>
      <c r="G205">
        <v>0</v>
      </c>
      <c r="H205">
        <v>0</v>
      </c>
      <c r="I205">
        <v>0</v>
      </c>
      <c r="J205" s="153">
        <v>0</v>
      </c>
      <c r="K205" s="153">
        <v>0</v>
      </c>
      <c r="L205" s="153">
        <v>0</v>
      </c>
      <c r="M205" s="153">
        <v>0</v>
      </c>
      <c r="N205" s="153">
        <v>0</v>
      </c>
      <c r="O205" s="153">
        <v>0</v>
      </c>
      <c r="P205" s="153">
        <v>0</v>
      </c>
      <c r="Q205" s="153">
        <v>0</v>
      </c>
      <c r="R205" s="153">
        <v>0</v>
      </c>
      <c r="S205" s="153">
        <v>0</v>
      </c>
      <c r="T205" s="153">
        <v>0</v>
      </c>
      <c r="U205" s="153">
        <v>0</v>
      </c>
      <c r="V205" s="153">
        <v>0</v>
      </c>
      <c r="W205" s="153">
        <v>0</v>
      </c>
      <c r="X205" s="153">
        <v>0</v>
      </c>
      <c r="Y205" s="153">
        <v>0</v>
      </c>
      <c r="Z205" s="153">
        <v>0</v>
      </c>
      <c r="AA205" s="153">
        <v>0</v>
      </c>
      <c r="AB205" s="153">
        <v>0</v>
      </c>
      <c r="AC205" s="153">
        <v>0</v>
      </c>
      <c r="AD205" s="153">
        <v>0</v>
      </c>
      <c r="AE205" s="153">
        <v>0</v>
      </c>
      <c r="AF205" s="153">
        <v>0</v>
      </c>
      <c r="AG205" s="153">
        <v>0</v>
      </c>
      <c r="AH205" s="153">
        <v>0</v>
      </c>
    </row>
    <row r="206" spans="1:38">
      <c r="A206" s="3" t="s">
        <v>363</v>
      </c>
      <c r="B206" t="s">
        <v>12</v>
      </c>
      <c r="C206" t="s">
        <v>74</v>
      </c>
      <c r="D206" t="s">
        <v>79</v>
      </c>
      <c r="E206" t="s">
        <v>16</v>
      </c>
      <c r="F206" s="109" t="s">
        <v>10</v>
      </c>
      <c r="G206">
        <v>0</v>
      </c>
      <c r="H206">
        <v>0</v>
      </c>
      <c r="I206">
        <v>0</v>
      </c>
      <c r="J206" s="153">
        <v>0</v>
      </c>
      <c r="K206" s="153">
        <v>0</v>
      </c>
      <c r="L206" s="153">
        <v>0</v>
      </c>
      <c r="M206" s="153">
        <v>0</v>
      </c>
      <c r="N206" s="153">
        <v>0</v>
      </c>
      <c r="O206" s="153">
        <v>0</v>
      </c>
      <c r="P206" s="153">
        <v>0</v>
      </c>
      <c r="Q206" s="153">
        <v>0</v>
      </c>
      <c r="R206" s="153">
        <v>0</v>
      </c>
      <c r="S206" s="153">
        <v>0</v>
      </c>
      <c r="T206" s="153">
        <v>0</v>
      </c>
      <c r="U206" s="153">
        <v>0</v>
      </c>
      <c r="V206" s="153">
        <v>0</v>
      </c>
      <c r="W206" s="153">
        <v>0</v>
      </c>
      <c r="X206" s="153">
        <v>0</v>
      </c>
      <c r="Y206" s="153">
        <v>0</v>
      </c>
      <c r="Z206" s="153">
        <v>0</v>
      </c>
      <c r="AA206" s="153">
        <v>0</v>
      </c>
      <c r="AB206" s="153">
        <v>0</v>
      </c>
      <c r="AC206" s="153">
        <v>0</v>
      </c>
      <c r="AD206" s="153">
        <v>0</v>
      </c>
      <c r="AE206" s="153">
        <v>0</v>
      </c>
      <c r="AF206" s="153">
        <v>0</v>
      </c>
      <c r="AG206" s="153">
        <v>0</v>
      </c>
      <c r="AH206" s="153">
        <v>0</v>
      </c>
    </row>
    <row r="207" spans="1:38">
      <c r="A207" s="3" t="s">
        <v>364</v>
      </c>
      <c r="B207" t="s">
        <v>12</v>
      </c>
      <c r="C207" t="s">
        <v>74</v>
      </c>
      <c r="D207" t="s">
        <v>79</v>
      </c>
      <c r="E207" t="s">
        <v>99</v>
      </c>
      <c r="F207" s="109" t="s">
        <v>10</v>
      </c>
      <c r="G207">
        <v>0</v>
      </c>
      <c r="H207">
        <v>0</v>
      </c>
      <c r="I207">
        <v>0</v>
      </c>
      <c r="J207" s="153">
        <v>0</v>
      </c>
      <c r="K207" s="153">
        <v>0</v>
      </c>
      <c r="L207" s="153">
        <v>0</v>
      </c>
      <c r="M207" s="153">
        <v>0</v>
      </c>
      <c r="N207" s="153">
        <v>0</v>
      </c>
      <c r="O207" s="153">
        <v>0</v>
      </c>
      <c r="P207" s="153">
        <v>0</v>
      </c>
      <c r="Q207" s="153">
        <v>0</v>
      </c>
      <c r="R207" s="153">
        <v>0</v>
      </c>
      <c r="S207" s="153">
        <v>0</v>
      </c>
      <c r="T207" s="153">
        <v>0</v>
      </c>
      <c r="U207" s="153">
        <v>0</v>
      </c>
      <c r="V207" s="153">
        <v>0</v>
      </c>
      <c r="W207" s="153">
        <v>0</v>
      </c>
      <c r="X207" s="153">
        <v>0</v>
      </c>
      <c r="Y207" s="153">
        <v>0</v>
      </c>
      <c r="Z207" s="153">
        <v>0</v>
      </c>
      <c r="AA207" s="153">
        <v>0</v>
      </c>
      <c r="AB207" s="153">
        <v>0</v>
      </c>
      <c r="AC207" s="153">
        <v>0</v>
      </c>
      <c r="AD207" s="153">
        <v>0</v>
      </c>
      <c r="AE207" s="153">
        <v>0</v>
      </c>
      <c r="AF207" s="153">
        <v>0</v>
      </c>
      <c r="AG207" s="153">
        <v>0</v>
      </c>
      <c r="AH207" s="153">
        <v>0</v>
      </c>
    </row>
    <row r="208" spans="1:38">
      <c r="A208" s="3" t="s">
        <v>365</v>
      </c>
      <c r="B208" t="s">
        <v>12</v>
      </c>
      <c r="C208" t="s">
        <v>74</v>
      </c>
      <c r="D208" t="s">
        <v>79</v>
      </c>
      <c r="E208" t="s">
        <v>163</v>
      </c>
      <c r="F208" s="109" t="s">
        <v>10</v>
      </c>
      <c r="G208">
        <v>0</v>
      </c>
      <c r="H208" s="109">
        <v>0</v>
      </c>
      <c r="I208" s="109">
        <v>0</v>
      </c>
      <c r="J208" s="109">
        <v>0</v>
      </c>
      <c r="K208" s="109">
        <v>0</v>
      </c>
      <c r="L208" s="109">
        <v>0</v>
      </c>
      <c r="M208" s="109">
        <v>0</v>
      </c>
      <c r="N208" s="109">
        <v>0</v>
      </c>
      <c r="O208" s="109">
        <v>0</v>
      </c>
      <c r="P208" s="109">
        <v>0</v>
      </c>
      <c r="Q208" s="109">
        <v>0</v>
      </c>
      <c r="R208" s="109">
        <v>0</v>
      </c>
      <c r="S208" s="109">
        <v>0</v>
      </c>
      <c r="T208" s="109">
        <v>0</v>
      </c>
      <c r="U208" s="109">
        <v>0</v>
      </c>
      <c r="V208" s="109">
        <v>0</v>
      </c>
      <c r="W208" s="109">
        <v>0</v>
      </c>
      <c r="X208" s="109">
        <v>0</v>
      </c>
      <c r="Y208" s="109">
        <v>0</v>
      </c>
      <c r="Z208" s="109">
        <v>0</v>
      </c>
      <c r="AA208" s="109">
        <v>0</v>
      </c>
      <c r="AB208" s="109">
        <v>0</v>
      </c>
      <c r="AC208" s="109">
        <v>0</v>
      </c>
      <c r="AD208" s="109">
        <v>0</v>
      </c>
      <c r="AE208" s="109">
        <v>0</v>
      </c>
      <c r="AF208" s="109">
        <v>0</v>
      </c>
      <c r="AG208" s="109">
        <v>0</v>
      </c>
      <c r="AH208" s="109">
        <v>0</v>
      </c>
      <c r="AI208" s="109"/>
      <c r="AJ208" s="109"/>
      <c r="AK208" s="109"/>
      <c r="AL208" s="109"/>
    </row>
    <row r="209" spans="1:38">
      <c r="A209" s="3" t="s">
        <v>366</v>
      </c>
      <c r="B209" t="s">
        <v>12</v>
      </c>
      <c r="C209" t="s">
        <v>74</v>
      </c>
      <c r="D209" t="s">
        <v>79</v>
      </c>
      <c r="E209" t="s">
        <v>165</v>
      </c>
      <c r="F209" s="109" t="s">
        <v>10</v>
      </c>
      <c r="G209">
        <v>0</v>
      </c>
      <c r="H209" s="109">
        <v>0</v>
      </c>
      <c r="I209" s="109">
        <v>0</v>
      </c>
      <c r="J209" s="109">
        <v>0</v>
      </c>
      <c r="K209" s="109">
        <v>0</v>
      </c>
      <c r="L209" s="109">
        <v>0</v>
      </c>
      <c r="M209" s="109">
        <v>0</v>
      </c>
      <c r="N209" s="109">
        <v>0</v>
      </c>
      <c r="O209" s="109">
        <v>0</v>
      </c>
      <c r="P209" s="109">
        <v>0</v>
      </c>
      <c r="Q209" s="109">
        <v>0</v>
      </c>
      <c r="R209" s="109">
        <v>0</v>
      </c>
      <c r="S209" s="109">
        <v>0</v>
      </c>
      <c r="T209" s="109">
        <v>0</v>
      </c>
      <c r="U209" s="109">
        <v>0</v>
      </c>
      <c r="V209" s="109">
        <v>0</v>
      </c>
      <c r="W209" s="109">
        <v>0</v>
      </c>
      <c r="X209" s="109">
        <v>0</v>
      </c>
      <c r="Y209" s="109">
        <v>0</v>
      </c>
      <c r="Z209" s="109">
        <v>0</v>
      </c>
      <c r="AA209" s="109">
        <v>0</v>
      </c>
      <c r="AB209" s="109">
        <v>0</v>
      </c>
      <c r="AC209" s="109">
        <v>0</v>
      </c>
      <c r="AD209" s="109">
        <v>0</v>
      </c>
      <c r="AE209" s="109">
        <v>0</v>
      </c>
      <c r="AF209" s="109">
        <v>0</v>
      </c>
      <c r="AG209" s="109">
        <v>0</v>
      </c>
      <c r="AH209" s="109">
        <v>0</v>
      </c>
      <c r="AI209" s="109"/>
      <c r="AJ209" s="109"/>
      <c r="AK209" s="109"/>
      <c r="AL209" s="109"/>
    </row>
    <row r="210" spans="1:38">
      <c r="A210" s="3" t="s">
        <v>367</v>
      </c>
      <c r="B210" t="s">
        <v>12</v>
      </c>
      <c r="C210" t="s">
        <v>74</v>
      </c>
      <c r="D210" t="s">
        <v>79</v>
      </c>
      <c r="E210" t="s">
        <v>167</v>
      </c>
      <c r="F210" s="109" t="s">
        <v>10</v>
      </c>
      <c r="G210">
        <v>0</v>
      </c>
      <c r="H210" s="109">
        <v>0</v>
      </c>
      <c r="I210" s="109">
        <v>0</v>
      </c>
      <c r="J210" s="109">
        <v>0</v>
      </c>
      <c r="K210" s="109">
        <v>0</v>
      </c>
      <c r="L210" s="109">
        <v>0</v>
      </c>
      <c r="M210" s="109">
        <v>0</v>
      </c>
      <c r="N210" s="109">
        <v>0</v>
      </c>
      <c r="O210" s="109">
        <v>0</v>
      </c>
      <c r="P210" s="109">
        <v>0</v>
      </c>
      <c r="Q210" s="109">
        <v>0</v>
      </c>
      <c r="R210" s="109">
        <v>0</v>
      </c>
      <c r="S210" s="109">
        <v>0</v>
      </c>
      <c r="T210" s="109">
        <v>0</v>
      </c>
      <c r="U210" s="109">
        <v>0</v>
      </c>
      <c r="V210" s="109">
        <v>0</v>
      </c>
      <c r="W210" s="109">
        <v>0</v>
      </c>
      <c r="X210" s="109">
        <v>0</v>
      </c>
      <c r="Y210" s="109">
        <v>0</v>
      </c>
      <c r="Z210" s="109">
        <v>0</v>
      </c>
      <c r="AA210" s="109">
        <v>0</v>
      </c>
      <c r="AB210" s="109">
        <v>0</v>
      </c>
      <c r="AC210" s="109">
        <v>0</v>
      </c>
      <c r="AD210" s="109">
        <v>0</v>
      </c>
      <c r="AE210" s="109">
        <v>0</v>
      </c>
      <c r="AF210" s="109">
        <v>0</v>
      </c>
      <c r="AG210" s="109">
        <v>0</v>
      </c>
      <c r="AH210" s="109">
        <v>0</v>
      </c>
      <c r="AI210" s="109"/>
      <c r="AJ210" s="109"/>
      <c r="AK210" s="109"/>
      <c r="AL210" s="109"/>
    </row>
    <row r="211" spans="1:38">
      <c r="A211" s="3" t="s">
        <v>368</v>
      </c>
      <c r="B211" t="s">
        <v>12</v>
      </c>
      <c r="C211" t="s">
        <v>74</v>
      </c>
      <c r="D211" t="s">
        <v>79</v>
      </c>
      <c r="E211" t="s">
        <v>92</v>
      </c>
      <c r="F211" s="109" t="s">
        <v>10</v>
      </c>
      <c r="G211">
        <v>0</v>
      </c>
      <c r="H211" s="109">
        <v>0</v>
      </c>
      <c r="I211" s="109">
        <v>0</v>
      </c>
      <c r="J211" s="109">
        <v>0</v>
      </c>
      <c r="K211" s="109">
        <v>0</v>
      </c>
      <c r="L211" s="109">
        <v>0</v>
      </c>
      <c r="M211" s="109">
        <v>0</v>
      </c>
      <c r="N211" s="109">
        <v>0</v>
      </c>
      <c r="O211" s="109">
        <v>0</v>
      </c>
      <c r="P211" s="109">
        <v>0</v>
      </c>
      <c r="Q211" s="109">
        <v>0</v>
      </c>
      <c r="R211" s="109">
        <v>0</v>
      </c>
      <c r="S211" s="109">
        <v>0</v>
      </c>
      <c r="T211" s="109">
        <v>0</v>
      </c>
      <c r="U211" s="109">
        <v>0</v>
      </c>
      <c r="V211" s="109">
        <v>0</v>
      </c>
      <c r="W211" s="109">
        <v>0</v>
      </c>
      <c r="X211" s="109">
        <v>0</v>
      </c>
      <c r="Y211" s="109">
        <v>0</v>
      </c>
      <c r="Z211" s="109">
        <v>0</v>
      </c>
      <c r="AA211" s="109">
        <v>0</v>
      </c>
      <c r="AB211" s="109">
        <v>0</v>
      </c>
      <c r="AC211" s="109">
        <v>0</v>
      </c>
      <c r="AD211" s="109">
        <v>0</v>
      </c>
      <c r="AE211" s="109">
        <v>0</v>
      </c>
      <c r="AF211" s="109">
        <v>0</v>
      </c>
      <c r="AG211" s="109">
        <v>0</v>
      </c>
      <c r="AH211" s="109">
        <v>0</v>
      </c>
      <c r="AI211" s="109"/>
      <c r="AJ211" s="109"/>
      <c r="AK211" s="109"/>
      <c r="AL211" s="109"/>
    </row>
    <row r="212" spans="1:38">
      <c r="A212" s="3" t="s">
        <v>369</v>
      </c>
      <c r="B212" t="s">
        <v>12</v>
      </c>
      <c r="C212" t="s">
        <v>72</v>
      </c>
      <c r="D212" t="s">
        <v>80</v>
      </c>
      <c r="E212" t="s">
        <v>153</v>
      </c>
      <c r="F212" s="109" t="s">
        <v>10</v>
      </c>
      <c r="G212">
        <v>0</v>
      </c>
      <c r="H212">
        <v>0</v>
      </c>
      <c r="I212">
        <v>0</v>
      </c>
      <c r="J212" s="153">
        <v>0</v>
      </c>
      <c r="K212" s="153">
        <v>0</v>
      </c>
      <c r="L212" s="153">
        <v>0</v>
      </c>
      <c r="M212" s="153">
        <v>0</v>
      </c>
      <c r="N212" s="153">
        <v>0</v>
      </c>
      <c r="O212" s="153">
        <v>0</v>
      </c>
      <c r="P212" s="153">
        <v>0</v>
      </c>
      <c r="Q212" s="153">
        <v>0</v>
      </c>
      <c r="R212" s="153">
        <v>0</v>
      </c>
      <c r="S212" s="153">
        <v>0</v>
      </c>
      <c r="T212" s="153">
        <v>0</v>
      </c>
      <c r="U212" s="153">
        <v>0</v>
      </c>
      <c r="V212" s="153">
        <v>0</v>
      </c>
      <c r="W212" s="153">
        <v>0</v>
      </c>
      <c r="X212" s="153">
        <v>0</v>
      </c>
      <c r="Y212" s="153">
        <v>0</v>
      </c>
      <c r="Z212" s="153">
        <v>0</v>
      </c>
      <c r="AA212" s="153">
        <v>0</v>
      </c>
      <c r="AB212" s="153">
        <v>0</v>
      </c>
      <c r="AC212" s="153">
        <v>0</v>
      </c>
      <c r="AD212" s="153">
        <v>0</v>
      </c>
      <c r="AE212" s="153">
        <v>0</v>
      </c>
      <c r="AF212" s="153">
        <v>0</v>
      </c>
      <c r="AG212" s="153">
        <v>0</v>
      </c>
      <c r="AH212" s="153">
        <v>0</v>
      </c>
    </row>
    <row r="213" spans="1:38">
      <c r="A213" s="3" t="s">
        <v>370</v>
      </c>
      <c r="B213" t="s">
        <v>12</v>
      </c>
      <c r="C213" t="s">
        <v>72</v>
      </c>
      <c r="D213" t="s">
        <v>80</v>
      </c>
      <c r="E213" t="s">
        <v>155</v>
      </c>
      <c r="F213" s="109" t="s">
        <v>10</v>
      </c>
      <c r="G213">
        <v>0</v>
      </c>
      <c r="H213">
        <v>0</v>
      </c>
      <c r="I213">
        <v>0</v>
      </c>
      <c r="J213" s="153">
        <v>0</v>
      </c>
      <c r="K213" s="153">
        <v>0</v>
      </c>
      <c r="L213" s="153">
        <v>0</v>
      </c>
      <c r="M213" s="153">
        <v>0</v>
      </c>
      <c r="N213" s="153">
        <v>0</v>
      </c>
      <c r="O213" s="153">
        <v>0</v>
      </c>
      <c r="P213" s="153">
        <v>0</v>
      </c>
      <c r="Q213" s="153">
        <v>0</v>
      </c>
      <c r="R213" s="153">
        <v>0</v>
      </c>
      <c r="S213" s="153">
        <v>0</v>
      </c>
      <c r="T213" s="153">
        <v>0</v>
      </c>
      <c r="U213" s="153">
        <v>0</v>
      </c>
      <c r="V213" s="153">
        <v>0</v>
      </c>
      <c r="W213" s="153">
        <v>0</v>
      </c>
      <c r="X213" s="153">
        <v>0</v>
      </c>
      <c r="Y213" s="153">
        <v>0</v>
      </c>
      <c r="Z213" s="153">
        <v>0</v>
      </c>
      <c r="AA213" s="153">
        <v>0</v>
      </c>
      <c r="AB213" s="153">
        <v>0</v>
      </c>
      <c r="AC213" s="153">
        <v>0</v>
      </c>
      <c r="AD213" s="153">
        <v>0</v>
      </c>
      <c r="AE213" s="153">
        <v>0</v>
      </c>
      <c r="AF213" s="153">
        <v>0</v>
      </c>
      <c r="AG213" s="153">
        <v>0</v>
      </c>
      <c r="AH213" s="153">
        <v>0</v>
      </c>
    </row>
    <row r="214" spans="1:38">
      <c r="A214" s="3" t="s">
        <v>371</v>
      </c>
      <c r="B214" t="s">
        <v>12</v>
      </c>
      <c r="C214" t="s">
        <v>72</v>
      </c>
      <c r="D214" t="s">
        <v>80</v>
      </c>
      <c r="E214" t="s">
        <v>157</v>
      </c>
      <c r="F214" s="109" t="s">
        <v>10</v>
      </c>
      <c r="G214">
        <v>0</v>
      </c>
      <c r="H214">
        <v>0</v>
      </c>
      <c r="I214">
        <v>0</v>
      </c>
      <c r="J214" s="153">
        <v>0</v>
      </c>
      <c r="K214" s="153">
        <v>0</v>
      </c>
      <c r="L214" s="153">
        <v>0</v>
      </c>
      <c r="M214" s="153">
        <v>0</v>
      </c>
      <c r="N214" s="153">
        <v>0</v>
      </c>
      <c r="O214" s="153">
        <v>0</v>
      </c>
      <c r="P214" s="153">
        <v>0</v>
      </c>
      <c r="Q214" s="153">
        <v>0</v>
      </c>
      <c r="R214" s="153">
        <v>0</v>
      </c>
      <c r="S214" s="153">
        <v>0</v>
      </c>
      <c r="T214" s="153">
        <v>0</v>
      </c>
      <c r="U214" s="153">
        <v>0</v>
      </c>
      <c r="V214" s="153">
        <v>0</v>
      </c>
      <c r="W214" s="153">
        <v>0</v>
      </c>
      <c r="X214" s="153">
        <v>0</v>
      </c>
      <c r="Y214" s="153">
        <v>0</v>
      </c>
      <c r="Z214" s="153">
        <v>0</v>
      </c>
      <c r="AA214" s="153">
        <v>0</v>
      </c>
      <c r="AB214" s="153">
        <v>0</v>
      </c>
      <c r="AC214" s="153">
        <v>0</v>
      </c>
      <c r="AD214" s="153">
        <v>0</v>
      </c>
      <c r="AE214" s="153">
        <v>0</v>
      </c>
      <c r="AF214" s="153">
        <v>0</v>
      </c>
      <c r="AG214" s="153">
        <v>0</v>
      </c>
      <c r="AH214" s="153">
        <v>0</v>
      </c>
    </row>
    <row r="215" spans="1:38">
      <c r="A215" s="3" t="s">
        <v>372</v>
      </c>
      <c r="B215" t="s">
        <v>12</v>
      </c>
      <c r="C215" t="s">
        <v>72</v>
      </c>
      <c r="D215" t="s">
        <v>80</v>
      </c>
      <c r="E215" t="s">
        <v>159</v>
      </c>
      <c r="F215" s="109" t="s">
        <v>10</v>
      </c>
      <c r="G215">
        <v>0</v>
      </c>
      <c r="H215">
        <v>0</v>
      </c>
      <c r="I215">
        <v>0</v>
      </c>
      <c r="J215" s="153">
        <v>0</v>
      </c>
      <c r="K215" s="153">
        <v>0</v>
      </c>
      <c r="L215" s="153">
        <v>0</v>
      </c>
      <c r="M215" s="153">
        <v>0</v>
      </c>
      <c r="N215" s="153">
        <v>0</v>
      </c>
      <c r="O215" s="153">
        <v>0</v>
      </c>
      <c r="P215" s="153">
        <v>0</v>
      </c>
      <c r="Q215" s="153">
        <v>0</v>
      </c>
      <c r="R215" s="153">
        <v>0</v>
      </c>
      <c r="S215" s="153">
        <v>0</v>
      </c>
      <c r="T215" s="153">
        <v>0</v>
      </c>
      <c r="U215" s="153">
        <v>0</v>
      </c>
      <c r="V215" s="153">
        <v>0</v>
      </c>
      <c r="W215" s="153">
        <v>0</v>
      </c>
      <c r="X215" s="153">
        <v>0</v>
      </c>
      <c r="Y215" s="153">
        <v>0</v>
      </c>
      <c r="Z215" s="153">
        <v>0</v>
      </c>
      <c r="AA215" s="153">
        <v>0</v>
      </c>
      <c r="AB215" s="153">
        <v>0</v>
      </c>
      <c r="AC215" s="153">
        <v>0</v>
      </c>
      <c r="AD215" s="153">
        <v>0</v>
      </c>
      <c r="AE215" s="153">
        <v>0</v>
      </c>
      <c r="AF215" s="153">
        <v>0</v>
      </c>
      <c r="AG215" s="153">
        <v>0</v>
      </c>
      <c r="AH215" s="153">
        <v>0</v>
      </c>
    </row>
    <row r="216" spans="1:38">
      <c r="A216" s="3" t="s">
        <v>373</v>
      </c>
      <c r="B216" t="s">
        <v>12</v>
      </c>
      <c r="C216" t="s">
        <v>72</v>
      </c>
      <c r="D216" t="s">
        <v>80</v>
      </c>
      <c r="E216" t="s">
        <v>16</v>
      </c>
      <c r="F216" s="109" t="s">
        <v>10</v>
      </c>
      <c r="G216">
        <v>0</v>
      </c>
      <c r="H216">
        <v>0</v>
      </c>
      <c r="I216">
        <v>0</v>
      </c>
      <c r="J216" s="153">
        <v>0</v>
      </c>
      <c r="K216" s="153">
        <v>0</v>
      </c>
      <c r="L216" s="153">
        <v>0</v>
      </c>
      <c r="M216" s="153">
        <v>0</v>
      </c>
      <c r="N216" s="153">
        <v>0</v>
      </c>
      <c r="O216" s="153">
        <v>0</v>
      </c>
      <c r="P216" s="153">
        <v>0</v>
      </c>
      <c r="Q216" s="153">
        <v>0</v>
      </c>
      <c r="R216" s="153">
        <v>0</v>
      </c>
      <c r="S216" s="153">
        <v>0</v>
      </c>
      <c r="T216" s="153">
        <v>0</v>
      </c>
      <c r="U216" s="153">
        <v>0</v>
      </c>
      <c r="V216" s="153">
        <v>0</v>
      </c>
      <c r="W216" s="153">
        <v>0</v>
      </c>
      <c r="X216" s="153">
        <v>0</v>
      </c>
      <c r="Y216" s="153">
        <v>0</v>
      </c>
      <c r="Z216" s="153">
        <v>0</v>
      </c>
      <c r="AA216" s="153">
        <v>0</v>
      </c>
      <c r="AB216" s="153">
        <v>0</v>
      </c>
      <c r="AC216" s="153">
        <v>0</v>
      </c>
      <c r="AD216" s="153">
        <v>0</v>
      </c>
      <c r="AE216" s="153">
        <v>0</v>
      </c>
      <c r="AF216" s="153">
        <v>0</v>
      </c>
      <c r="AG216" s="153">
        <v>0</v>
      </c>
      <c r="AH216" s="153">
        <v>0</v>
      </c>
    </row>
    <row r="217" spans="1:38">
      <c r="A217" s="3" t="s">
        <v>374</v>
      </c>
      <c r="B217" t="s">
        <v>12</v>
      </c>
      <c r="C217" t="s">
        <v>72</v>
      </c>
      <c r="D217" t="s">
        <v>80</v>
      </c>
      <c r="E217" t="s">
        <v>99</v>
      </c>
      <c r="F217" s="109" t="s">
        <v>10</v>
      </c>
      <c r="G217">
        <v>0</v>
      </c>
      <c r="H217">
        <v>0</v>
      </c>
      <c r="I217">
        <v>0</v>
      </c>
      <c r="J217" s="153">
        <v>0</v>
      </c>
      <c r="K217" s="153">
        <v>0</v>
      </c>
      <c r="L217" s="153">
        <v>0</v>
      </c>
      <c r="M217" s="153">
        <v>0</v>
      </c>
      <c r="N217" s="153">
        <v>0</v>
      </c>
      <c r="O217" s="153">
        <v>0</v>
      </c>
      <c r="P217" s="153">
        <v>0</v>
      </c>
      <c r="Q217" s="153">
        <v>0</v>
      </c>
      <c r="R217" s="153">
        <v>0</v>
      </c>
      <c r="S217" s="153">
        <v>0</v>
      </c>
      <c r="T217" s="153">
        <v>0</v>
      </c>
      <c r="U217" s="153">
        <v>0</v>
      </c>
      <c r="V217" s="153">
        <v>0</v>
      </c>
      <c r="W217" s="153">
        <v>0</v>
      </c>
      <c r="X217" s="153">
        <v>0</v>
      </c>
      <c r="Y217" s="153">
        <v>0</v>
      </c>
      <c r="Z217" s="153">
        <v>0</v>
      </c>
      <c r="AA217" s="153">
        <v>0</v>
      </c>
      <c r="AB217" s="153">
        <v>0</v>
      </c>
      <c r="AC217" s="153">
        <v>0</v>
      </c>
      <c r="AD217" s="153">
        <v>0</v>
      </c>
      <c r="AE217" s="153">
        <v>0</v>
      </c>
      <c r="AF217" s="153">
        <v>0</v>
      </c>
      <c r="AG217" s="153">
        <v>0</v>
      </c>
      <c r="AH217" s="153">
        <v>0</v>
      </c>
    </row>
    <row r="218" spans="1:38">
      <c r="A218" s="3" t="s">
        <v>375</v>
      </c>
      <c r="B218" t="s">
        <v>12</v>
      </c>
      <c r="C218" t="s">
        <v>72</v>
      </c>
      <c r="D218" t="s">
        <v>80</v>
      </c>
      <c r="E218" t="s">
        <v>163</v>
      </c>
      <c r="F218" s="109" t="s">
        <v>10</v>
      </c>
      <c r="G218">
        <v>0</v>
      </c>
      <c r="H218" s="109">
        <v>0</v>
      </c>
      <c r="I218" s="109">
        <v>0</v>
      </c>
      <c r="J218" s="109">
        <v>0</v>
      </c>
      <c r="K218" s="109">
        <v>0</v>
      </c>
      <c r="L218" s="109">
        <v>0</v>
      </c>
      <c r="M218" s="109">
        <v>0</v>
      </c>
      <c r="N218" s="109">
        <v>0</v>
      </c>
      <c r="O218" s="109">
        <v>0</v>
      </c>
      <c r="P218" s="109">
        <v>0</v>
      </c>
      <c r="Q218" s="109">
        <v>0</v>
      </c>
      <c r="R218" s="109">
        <v>0</v>
      </c>
      <c r="S218" s="109">
        <v>0</v>
      </c>
      <c r="T218" s="109">
        <v>0</v>
      </c>
      <c r="U218" s="109">
        <v>0</v>
      </c>
      <c r="V218" s="109">
        <v>0</v>
      </c>
      <c r="W218" s="109">
        <v>0</v>
      </c>
      <c r="X218" s="109">
        <v>0</v>
      </c>
      <c r="Y218" s="109">
        <v>0</v>
      </c>
      <c r="Z218" s="109">
        <v>0</v>
      </c>
      <c r="AA218" s="109">
        <v>0</v>
      </c>
      <c r="AB218" s="109">
        <v>0</v>
      </c>
      <c r="AC218" s="109">
        <v>0</v>
      </c>
      <c r="AD218" s="109">
        <v>0</v>
      </c>
      <c r="AE218" s="109">
        <v>0</v>
      </c>
      <c r="AF218" s="109">
        <v>0</v>
      </c>
      <c r="AG218" s="109">
        <v>0</v>
      </c>
      <c r="AH218" s="109">
        <v>0</v>
      </c>
      <c r="AI218" s="109"/>
      <c r="AJ218" s="109"/>
      <c r="AK218" s="109"/>
      <c r="AL218" s="109"/>
    </row>
    <row r="219" spans="1:38">
      <c r="A219" s="3" t="s">
        <v>376</v>
      </c>
      <c r="B219" t="s">
        <v>12</v>
      </c>
      <c r="C219" t="s">
        <v>72</v>
      </c>
      <c r="D219" t="s">
        <v>80</v>
      </c>
      <c r="E219" t="s">
        <v>165</v>
      </c>
      <c r="F219" s="109" t="s">
        <v>10</v>
      </c>
      <c r="G219">
        <v>0</v>
      </c>
      <c r="H219" s="109">
        <v>0</v>
      </c>
      <c r="I219" s="109">
        <v>0</v>
      </c>
      <c r="J219" s="109">
        <v>0</v>
      </c>
      <c r="K219" s="109">
        <v>0</v>
      </c>
      <c r="L219" s="109">
        <v>0</v>
      </c>
      <c r="M219" s="109">
        <v>0</v>
      </c>
      <c r="N219" s="109">
        <v>0</v>
      </c>
      <c r="O219" s="109">
        <v>0</v>
      </c>
      <c r="P219" s="109">
        <v>0</v>
      </c>
      <c r="Q219" s="109">
        <v>0</v>
      </c>
      <c r="R219" s="109">
        <v>0</v>
      </c>
      <c r="S219" s="109">
        <v>0</v>
      </c>
      <c r="T219" s="109">
        <v>0</v>
      </c>
      <c r="U219" s="109">
        <v>0</v>
      </c>
      <c r="V219" s="109">
        <v>0</v>
      </c>
      <c r="W219" s="109">
        <v>0</v>
      </c>
      <c r="X219" s="109">
        <v>0</v>
      </c>
      <c r="Y219" s="109">
        <v>0</v>
      </c>
      <c r="Z219" s="109">
        <v>0</v>
      </c>
      <c r="AA219" s="109">
        <v>0</v>
      </c>
      <c r="AB219" s="109">
        <v>0</v>
      </c>
      <c r="AC219" s="109">
        <v>0</v>
      </c>
      <c r="AD219" s="109">
        <v>0</v>
      </c>
      <c r="AE219" s="109">
        <v>0</v>
      </c>
      <c r="AF219" s="109">
        <v>0</v>
      </c>
      <c r="AG219" s="109">
        <v>0</v>
      </c>
      <c r="AH219" s="109">
        <v>0</v>
      </c>
      <c r="AI219" s="109"/>
      <c r="AJ219" s="109"/>
      <c r="AK219" s="109"/>
      <c r="AL219" s="109"/>
    </row>
    <row r="220" spans="1:38">
      <c r="A220" s="3" t="s">
        <v>377</v>
      </c>
      <c r="B220" t="s">
        <v>12</v>
      </c>
      <c r="C220" t="s">
        <v>72</v>
      </c>
      <c r="D220" t="s">
        <v>80</v>
      </c>
      <c r="E220" t="s">
        <v>167</v>
      </c>
      <c r="F220" s="109" t="s">
        <v>10</v>
      </c>
      <c r="G220">
        <v>0</v>
      </c>
      <c r="H220" s="109">
        <v>0</v>
      </c>
      <c r="I220" s="109">
        <v>0</v>
      </c>
      <c r="J220" s="109">
        <v>0</v>
      </c>
      <c r="K220" s="109">
        <v>0</v>
      </c>
      <c r="L220" s="109">
        <v>0</v>
      </c>
      <c r="M220" s="109">
        <v>0</v>
      </c>
      <c r="N220" s="109">
        <v>0</v>
      </c>
      <c r="O220" s="109">
        <v>0</v>
      </c>
      <c r="P220" s="109">
        <v>0</v>
      </c>
      <c r="Q220" s="109">
        <v>0</v>
      </c>
      <c r="R220" s="109">
        <v>0</v>
      </c>
      <c r="S220" s="109">
        <v>0</v>
      </c>
      <c r="T220" s="109">
        <v>0</v>
      </c>
      <c r="U220" s="109">
        <v>0</v>
      </c>
      <c r="V220" s="109">
        <v>0</v>
      </c>
      <c r="W220" s="109">
        <v>0</v>
      </c>
      <c r="X220" s="109">
        <v>0</v>
      </c>
      <c r="Y220" s="109">
        <v>0</v>
      </c>
      <c r="Z220" s="109">
        <v>0</v>
      </c>
      <c r="AA220" s="109">
        <v>0</v>
      </c>
      <c r="AB220" s="109">
        <v>0</v>
      </c>
      <c r="AC220" s="109">
        <v>0</v>
      </c>
      <c r="AD220" s="109">
        <v>0</v>
      </c>
      <c r="AE220" s="109">
        <v>0</v>
      </c>
      <c r="AF220" s="109">
        <v>0</v>
      </c>
      <c r="AG220" s="109">
        <v>0</v>
      </c>
      <c r="AH220" s="109">
        <v>0</v>
      </c>
      <c r="AI220" s="109"/>
      <c r="AJ220" s="109"/>
      <c r="AK220" s="109"/>
      <c r="AL220" s="109"/>
    </row>
    <row r="221" spans="1:38">
      <c r="A221" s="3" t="s">
        <v>378</v>
      </c>
      <c r="B221" t="s">
        <v>12</v>
      </c>
      <c r="C221" t="s">
        <v>72</v>
      </c>
      <c r="D221" t="s">
        <v>80</v>
      </c>
      <c r="E221" t="s">
        <v>92</v>
      </c>
      <c r="F221" s="109" t="s">
        <v>10</v>
      </c>
      <c r="G221">
        <v>0</v>
      </c>
      <c r="H221" s="109">
        <v>0</v>
      </c>
      <c r="I221" s="109">
        <v>0</v>
      </c>
      <c r="J221" s="109">
        <v>0</v>
      </c>
      <c r="K221" s="109">
        <v>0</v>
      </c>
      <c r="L221" s="109">
        <v>0</v>
      </c>
      <c r="M221" s="109">
        <v>0</v>
      </c>
      <c r="N221" s="109">
        <v>0</v>
      </c>
      <c r="O221" s="109">
        <v>0</v>
      </c>
      <c r="P221" s="109">
        <v>0</v>
      </c>
      <c r="Q221" s="109">
        <v>0</v>
      </c>
      <c r="R221" s="109">
        <v>0</v>
      </c>
      <c r="S221" s="109">
        <v>0</v>
      </c>
      <c r="T221" s="109">
        <v>0</v>
      </c>
      <c r="U221" s="109">
        <v>0</v>
      </c>
      <c r="V221" s="109">
        <v>0</v>
      </c>
      <c r="W221" s="109">
        <v>0</v>
      </c>
      <c r="X221" s="109">
        <v>0</v>
      </c>
      <c r="Y221" s="109">
        <v>0</v>
      </c>
      <c r="Z221" s="109">
        <v>0</v>
      </c>
      <c r="AA221" s="109">
        <v>0</v>
      </c>
      <c r="AB221" s="109">
        <v>0</v>
      </c>
      <c r="AC221" s="109">
        <v>0</v>
      </c>
      <c r="AD221" s="109">
        <v>0</v>
      </c>
      <c r="AE221" s="109">
        <v>0</v>
      </c>
      <c r="AF221" s="109">
        <v>0</v>
      </c>
      <c r="AG221" s="109">
        <v>0</v>
      </c>
      <c r="AH221" s="109">
        <v>0</v>
      </c>
      <c r="AI221" s="109"/>
      <c r="AJ221" s="109"/>
      <c r="AK221" s="109"/>
      <c r="AL221" s="109"/>
    </row>
    <row r="222" spans="1:38">
      <c r="A222" s="3" t="s">
        <v>379</v>
      </c>
      <c r="B222" t="s">
        <v>12</v>
      </c>
      <c r="C222" t="s">
        <v>73</v>
      </c>
      <c r="D222" t="s">
        <v>80</v>
      </c>
      <c r="E222" t="s">
        <v>153</v>
      </c>
      <c r="F222" s="109" t="s">
        <v>10</v>
      </c>
      <c r="G222">
        <v>0</v>
      </c>
      <c r="H222">
        <v>0</v>
      </c>
      <c r="I222">
        <v>0</v>
      </c>
      <c r="J222" s="153">
        <v>0</v>
      </c>
      <c r="K222" s="153">
        <v>0</v>
      </c>
      <c r="L222" s="153">
        <v>0</v>
      </c>
      <c r="M222" s="153">
        <v>0</v>
      </c>
      <c r="N222" s="153">
        <v>0</v>
      </c>
      <c r="O222" s="153">
        <v>0</v>
      </c>
      <c r="P222" s="153">
        <v>0</v>
      </c>
      <c r="Q222" s="153">
        <v>0</v>
      </c>
      <c r="R222" s="153">
        <v>0</v>
      </c>
      <c r="S222" s="153">
        <v>0</v>
      </c>
      <c r="T222" s="153">
        <v>0</v>
      </c>
      <c r="U222" s="153">
        <v>0</v>
      </c>
      <c r="V222" s="153">
        <v>0</v>
      </c>
      <c r="W222" s="153">
        <v>0</v>
      </c>
      <c r="X222" s="153">
        <v>0</v>
      </c>
      <c r="Y222" s="153">
        <v>0</v>
      </c>
      <c r="Z222" s="153">
        <v>0</v>
      </c>
      <c r="AA222" s="153">
        <v>0</v>
      </c>
      <c r="AB222" s="153">
        <v>0</v>
      </c>
      <c r="AC222" s="153">
        <v>0</v>
      </c>
      <c r="AD222" s="153">
        <v>0</v>
      </c>
      <c r="AE222" s="153">
        <v>0</v>
      </c>
      <c r="AF222" s="153">
        <v>0</v>
      </c>
      <c r="AG222" s="153">
        <v>0</v>
      </c>
      <c r="AH222" s="153">
        <v>0</v>
      </c>
    </row>
    <row r="223" spans="1:38">
      <c r="A223" s="3" t="s">
        <v>380</v>
      </c>
      <c r="B223" t="s">
        <v>12</v>
      </c>
      <c r="C223" t="s">
        <v>73</v>
      </c>
      <c r="D223" t="s">
        <v>80</v>
      </c>
      <c r="E223" t="s">
        <v>155</v>
      </c>
      <c r="F223" s="109" t="s">
        <v>10</v>
      </c>
      <c r="G223">
        <v>0</v>
      </c>
      <c r="H223">
        <v>0</v>
      </c>
      <c r="I223">
        <v>0</v>
      </c>
      <c r="J223" s="153">
        <v>0</v>
      </c>
      <c r="K223" s="153">
        <v>0</v>
      </c>
      <c r="L223" s="153">
        <v>0</v>
      </c>
      <c r="M223" s="153">
        <v>0</v>
      </c>
      <c r="N223" s="153">
        <v>0</v>
      </c>
      <c r="O223" s="153">
        <v>0</v>
      </c>
      <c r="P223" s="153">
        <v>0</v>
      </c>
      <c r="Q223" s="153">
        <v>0</v>
      </c>
      <c r="R223" s="153">
        <v>0</v>
      </c>
      <c r="S223" s="153">
        <v>0</v>
      </c>
      <c r="T223" s="153">
        <v>0</v>
      </c>
      <c r="U223" s="153">
        <v>0</v>
      </c>
      <c r="V223" s="153">
        <v>0</v>
      </c>
      <c r="W223" s="153">
        <v>0</v>
      </c>
      <c r="X223" s="153">
        <v>0</v>
      </c>
      <c r="Y223" s="153">
        <v>0</v>
      </c>
      <c r="Z223" s="153">
        <v>0</v>
      </c>
      <c r="AA223" s="153">
        <v>0</v>
      </c>
      <c r="AB223" s="153">
        <v>0</v>
      </c>
      <c r="AC223" s="153">
        <v>0</v>
      </c>
      <c r="AD223" s="153">
        <v>0</v>
      </c>
      <c r="AE223" s="153">
        <v>0</v>
      </c>
      <c r="AF223" s="153">
        <v>0</v>
      </c>
      <c r="AG223" s="153">
        <v>0</v>
      </c>
      <c r="AH223" s="153">
        <v>0</v>
      </c>
    </row>
    <row r="224" spans="1:38">
      <c r="A224" s="3" t="s">
        <v>381</v>
      </c>
      <c r="B224" t="s">
        <v>12</v>
      </c>
      <c r="C224" t="s">
        <v>73</v>
      </c>
      <c r="D224" t="s">
        <v>80</v>
      </c>
      <c r="E224" t="s">
        <v>157</v>
      </c>
      <c r="F224" s="109" t="s">
        <v>10</v>
      </c>
      <c r="G224">
        <v>0</v>
      </c>
      <c r="H224">
        <v>0</v>
      </c>
      <c r="I224">
        <v>0</v>
      </c>
      <c r="J224" s="153">
        <v>0</v>
      </c>
      <c r="K224" s="153">
        <v>0</v>
      </c>
      <c r="L224" s="153">
        <v>0</v>
      </c>
      <c r="M224" s="153">
        <v>0</v>
      </c>
      <c r="N224" s="153">
        <v>0</v>
      </c>
      <c r="O224" s="153">
        <v>0</v>
      </c>
      <c r="P224" s="153">
        <v>0</v>
      </c>
      <c r="Q224" s="153">
        <v>0</v>
      </c>
      <c r="R224" s="153">
        <v>0</v>
      </c>
      <c r="S224" s="153">
        <v>0</v>
      </c>
      <c r="T224" s="153">
        <v>0</v>
      </c>
      <c r="U224" s="153">
        <v>0</v>
      </c>
      <c r="V224" s="153">
        <v>0</v>
      </c>
      <c r="W224" s="153">
        <v>0</v>
      </c>
      <c r="X224" s="153">
        <v>0</v>
      </c>
      <c r="Y224" s="153">
        <v>0</v>
      </c>
      <c r="Z224" s="153">
        <v>0</v>
      </c>
      <c r="AA224" s="153">
        <v>0</v>
      </c>
      <c r="AB224" s="153">
        <v>0</v>
      </c>
      <c r="AC224" s="153">
        <v>0</v>
      </c>
      <c r="AD224" s="153">
        <v>0</v>
      </c>
      <c r="AE224" s="153">
        <v>0</v>
      </c>
      <c r="AF224" s="153">
        <v>0</v>
      </c>
      <c r="AG224" s="153">
        <v>0</v>
      </c>
      <c r="AH224" s="153">
        <v>0</v>
      </c>
    </row>
    <row r="225" spans="1:38">
      <c r="A225" s="3" t="s">
        <v>382</v>
      </c>
      <c r="B225" t="s">
        <v>12</v>
      </c>
      <c r="C225" t="s">
        <v>73</v>
      </c>
      <c r="D225" t="s">
        <v>80</v>
      </c>
      <c r="E225" t="s">
        <v>159</v>
      </c>
      <c r="F225" s="109" t="s">
        <v>10</v>
      </c>
      <c r="G225">
        <v>0</v>
      </c>
      <c r="H225">
        <v>0</v>
      </c>
      <c r="I225">
        <v>0</v>
      </c>
      <c r="J225" s="153">
        <v>0</v>
      </c>
      <c r="K225" s="153">
        <v>0</v>
      </c>
      <c r="L225" s="153">
        <v>0</v>
      </c>
      <c r="M225" s="153">
        <v>0</v>
      </c>
      <c r="N225" s="153">
        <v>0</v>
      </c>
      <c r="O225" s="153">
        <v>0</v>
      </c>
      <c r="P225" s="153">
        <v>0</v>
      </c>
      <c r="Q225" s="153">
        <v>0</v>
      </c>
      <c r="R225" s="153">
        <v>0</v>
      </c>
      <c r="S225" s="153">
        <v>0</v>
      </c>
      <c r="T225" s="153">
        <v>0</v>
      </c>
      <c r="U225" s="153">
        <v>0</v>
      </c>
      <c r="V225" s="153">
        <v>0</v>
      </c>
      <c r="W225" s="153">
        <v>0</v>
      </c>
      <c r="X225" s="153">
        <v>0</v>
      </c>
      <c r="Y225" s="153">
        <v>0</v>
      </c>
      <c r="Z225" s="153">
        <v>0</v>
      </c>
      <c r="AA225" s="153">
        <v>0</v>
      </c>
      <c r="AB225" s="153">
        <v>0</v>
      </c>
      <c r="AC225" s="153">
        <v>0</v>
      </c>
      <c r="AD225" s="153">
        <v>0</v>
      </c>
      <c r="AE225" s="153">
        <v>0</v>
      </c>
      <c r="AF225" s="153">
        <v>0</v>
      </c>
      <c r="AG225" s="153">
        <v>0</v>
      </c>
      <c r="AH225" s="153">
        <v>0</v>
      </c>
    </row>
    <row r="226" spans="1:38">
      <c r="A226" s="3" t="s">
        <v>383</v>
      </c>
      <c r="B226" t="s">
        <v>12</v>
      </c>
      <c r="C226" t="s">
        <v>73</v>
      </c>
      <c r="D226" t="s">
        <v>80</v>
      </c>
      <c r="E226" t="s">
        <v>16</v>
      </c>
      <c r="F226" s="109" t="s">
        <v>10</v>
      </c>
      <c r="G226">
        <v>0</v>
      </c>
      <c r="H226">
        <v>0</v>
      </c>
      <c r="I226">
        <v>0</v>
      </c>
      <c r="J226" s="153">
        <v>0</v>
      </c>
      <c r="K226" s="153">
        <v>0</v>
      </c>
      <c r="L226" s="153">
        <v>0</v>
      </c>
      <c r="M226" s="153">
        <v>0</v>
      </c>
      <c r="N226" s="153">
        <v>0</v>
      </c>
      <c r="O226" s="153">
        <v>0</v>
      </c>
      <c r="P226" s="153">
        <v>0</v>
      </c>
      <c r="Q226" s="153">
        <v>0</v>
      </c>
      <c r="R226" s="153">
        <v>0</v>
      </c>
      <c r="S226" s="153">
        <v>0</v>
      </c>
      <c r="T226" s="153">
        <v>0</v>
      </c>
      <c r="U226" s="153">
        <v>0</v>
      </c>
      <c r="V226" s="153">
        <v>0</v>
      </c>
      <c r="W226" s="153">
        <v>0</v>
      </c>
      <c r="X226" s="153">
        <v>0</v>
      </c>
      <c r="Y226" s="153">
        <v>0</v>
      </c>
      <c r="Z226" s="153">
        <v>0</v>
      </c>
      <c r="AA226" s="153">
        <v>0</v>
      </c>
      <c r="AB226" s="153">
        <v>0</v>
      </c>
      <c r="AC226" s="153">
        <v>0</v>
      </c>
      <c r="AD226" s="153">
        <v>0</v>
      </c>
      <c r="AE226" s="153">
        <v>0</v>
      </c>
      <c r="AF226" s="153">
        <v>0</v>
      </c>
      <c r="AG226" s="153">
        <v>0</v>
      </c>
      <c r="AH226" s="153">
        <v>0</v>
      </c>
    </row>
    <row r="227" spans="1:38">
      <c r="A227" s="3" t="s">
        <v>384</v>
      </c>
      <c r="B227" t="s">
        <v>12</v>
      </c>
      <c r="C227" t="s">
        <v>73</v>
      </c>
      <c r="D227" t="s">
        <v>80</v>
      </c>
      <c r="E227" t="s">
        <v>99</v>
      </c>
      <c r="F227" s="109" t="s">
        <v>10</v>
      </c>
      <c r="G227">
        <v>0</v>
      </c>
      <c r="H227">
        <v>0</v>
      </c>
      <c r="I227">
        <v>0</v>
      </c>
      <c r="J227" s="153">
        <v>0</v>
      </c>
      <c r="K227" s="153">
        <v>0</v>
      </c>
      <c r="L227" s="153">
        <v>0</v>
      </c>
      <c r="M227" s="153">
        <v>0</v>
      </c>
      <c r="N227" s="153">
        <v>0</v>
      </c>
      <c r="O227" s="153">
        <v>0</v>
      </c>
      <c r="P227" s="153">
        <v>0</v>
      </c>
      <c r="Q227" s="153">
        <v>0</v>
      </c>
      <c r="R227" s="153">
        <v>0</v>
      </c>
      <c r="S227" s="153">
        <v>0</v>
      </c>
      <c r="T227" s="153">
        <v>0</v>
      </c>
      <c r="U227" s="153">
        <v>0</v>
      </c>
      <c r="V227" s="153">
        <v>0</v>
      </c>
      <c r="W227" s="153">
        <v>0</v>
      </c>
      <c r="X227" s="153">
        <v>0</v>
      </c>
      <c r="Y227" s="153">
        <v>0</v>
      </c>
      <c r="Z227" s="153">
        <v>0</v>
      </c>
      <c r="AA227" s="153">
        <v>0</v>
      </c>
      <c r="AB227" s="153">
        <v>0</v>
      </c>
      <c r="AC227" s="153">
        <v>0</v>
      </c>
      <c r="AD227" s="153">
        <v>0</v>
      </c>
      <c r="AE227" s="153">
        <v>0</v>
      </c>
      <c r="AF227" s="153">
        <v>0</v>
      </c>
      <c r="AG227" s="153">
        <v>0</v>
      </c>
      <c r="AH227" s="153">
        <v>0</v>
      </c>
    </row>
    <row r="228" spans="1:38">
      <c r="A228" s="3" t="s">
        <v>385</v>
      </c>
      <c r="B228" t="s">
        <v>12</v>
      </c>
      <c r="C228" t="s">
        <v>73</v>
      </c>
      <c r="D228" t="s">
        <v>80</v>
      </c>
      <c r="E228" t="s">
        <v>163</v>
      </c>
      <c r="F228" s="109" t="s">
        <v>10</v>
      </c>
      <c r="G228">
        <v>0</v>
      </c>
      <c r="H228" s="109">
        <v>0</v>
      </c>
      <c r="I228" s="109">
        <v>0</v>
      </c>
      <c r="J228" s="109">
        <v>0</v>
      </c>
      <c r="K228" s="109">
        <v>0</v>
      </c>
      <c r="L228" s="109">
        <v>0</v>
      </c>
      <c r="M228" s="109">
        <v>0</v>
      </c>
      <c r="N228" s="109">
        <v>0</v>
      </c>
      <c r="O228" s="109">
        <v>0</v>
      </c>
      <c r="P228" s="109">
        <v>0</v>
      </c>
      <c r="Q228" s="109">
        <v>0</v>
      </c>
      <c r="R228" s="109">
        <v>0</v>
      </c>
      <c r="S228" s="109">
        <v>0</v>
      </c>
      <c r="T228" s="109">
        <v>0</v>
      </c>
      <c r="U228" s="109">
        <v>0</v>
      </c>
      <c r="V228" s="109">
        <v>0</v>
      </c>
      <c r="W228" s="109">
        <v>0</v>
      </c>
      <c r="X228" s="109">
        <v>0</v>
      </c>
      <c r="Y228" s="109">
        <v>0</v>
      </c>
      <c r="Z228" s="109">
        <v>0</v>
      </c>
      <c r="AA228" s="109">
        <v>0</v>
      </c>
      <c r="AB228" s="109">
        <v>0</v>
      </c>
      <c r="AC228" s="109">
        <v>0</v>
      </c>
      <c r="AD228" s="109">
        <v>0</v>
      </c>
      <c r="AE228" s="109">
        <v>0</v>
      </c>
      <c r="AF228" s="109">
        <v>0</v>
      </c>
      <c r="AG228" s="109">
        <v>0</v>
      </c>
      <c r="AH228" s="109">
        <v>0</v>
      </c>
      <c r="AI228" s="109"/>
      <c r="AJ228" s="109"/>
      <c r="AK228" s="109"/>
      <c r="AL228" s="109"/>
    </row>
    <row r="229" spans="1:38">
      <c r="A229" s="3" t="s">
        <v>386</v>
      </c>
      <c r="B229" t="s">
        <v>12</v>
      </c>
      <c r="C229" t="s">
        <v>73</v>
      </c>
      <c r="D229" t="s">
        <v>80</v>
      </c>
      <c r="E229" t="s">
        <v>165</v>
      </c>
      <c r="F229" s="109" t="s">
        <v>10</v>
      </c>
      <c r="G229">
        <v>0</v>
      </c>
      <c r="H229" s="109">
        <v>0</v>
      </c>
      <c r="I229" s="109">
        <v>0</v>
      </c>
      <c r="J229" s="109">
        <v>0</v>
      </c>
      <c r="K229" s="109">
        <v>0</v>
      </c>
      <c r="L229" s="109">
        <v>0</v>
      </c>
      <c r="M229" s="109">
        <v>0</v>
      </c>
      <c r="N229" s="109">
        <v>0</v>
      </c>
      <c r="O229" s="109">
        <v>0</v>
      </c>
      <c r="P229" s="109">
        <v>0</v>
      </c>
      <c r="Q229" s="109">
        <v>0</v>
      </c>
      <c r="R229" s="109">
        <v>0</v>
      </c>
      <c r="S229" s="109">
        <v>0</v>
      </c>
      <c r="T229" s="109">
        <v>0</v>
      </c>
      <c r="U229" s="109">
        <v>0</v>
      </c>
      <c r="V229" s="109">
        <v>0</v>
      </c>
      <c r="W229" s="109">
        <v>0</v>
      </c>
      <c r="X229" s="109">
        <v>0</v>
      </c>
      <c r="Y229" s="109">
        <v>0</v>
      </c>
      <c r="Z229" s="109">
        <v>0</v>
      </c>
      <c r="AA229" s="109">
        <v>0</v>
      </c>
      <c r="AB229" s="109">
        <v>0</v>
      </c>
      <c r="AC229" s="109">
        <v>0</v>
      </c>
      <c r="AD229" s="109">
        <v>0</v>
      </c>
      <c r="AE229" s="109">
        <v>0</v>
      </c>
      <c r="AF229" s="109">
        <v>0</v>
      </c>
      <c r="AG229" s="109">
        <v>0</v>
      </c>
      <c r="AH229" s="109">
        <v>0</v>
      </c>
      <c r="AI229" s="109"/>
      <c r="AJ229" s="109"/>
      <c r="AK229" s="109"/>
      <c r="AL229" s="109"/>
    </row>
    <row r="230" spans="1:38">
      <c r="A230" s="3" t="s">
        <v>387</v>
      </c>
      <c r="B230" t="s">
        <v>12</v>
      </c>
      <c r="C230" t="s">
        <v>73</v>
      </c>
      <c r="D230" t="s">
        <v>80</v>
      </c>
      <c r="E230" t="s">
        <v>167</v>
      </c>
      <c r="F230" s="109" t="s">
        <v>10</v>
      </c>
      <c r="G230">
        <v>0</v>
      </c>
      <c r="H230" s="109">
        <v>0</v>
      </c>
      <c r="I230" s="109">
        <v>0</v>
      </c>
      <c r="J230" s="109">
        <v>0</v>
      </c>
      <c r="K230" s="109">
        <v>0</v>
      </c>
      <c r="L230" s="109">
        <v>0</v>
      </c>
      <c r="M230" s="109">
        <v>0</v>
      </c>
      <c r="N230" s="109">
        <v>0</v>
      </c>
      <c r="O230" s="109">
        <v>0</v>
      </c>
      <c r="P230" s="109">
        <v>0</v>
      </c>
      <c r="Q230" s="109">
        <v>0</v>
      </c>
      <c r="R230" s="109">
        <v>0</v>
      </c>
      <c r="S230" s="109">
        <v>0</v>
      </c>
      <c r="T230" s="109">
        <v>0</v>
      </c>
      <c r="U230" s="109">
        <v>0</v>
      </c>
      <c r="V230" s="109">
        <v>0</v>
      </c>
      <c r="W230" s="109">
        <v>0</v>
      </c>
      <c r="X230" s="109">
        <v>0</v>
      </c>
      <c r="Y230" s="109">
        <v>0</v>
      </c>
      <c r="Z230" s="109">
        <v>0</v>
      </c>
      <c r="AA230" s="109">
        <v>0</v>
      </c>
      <c r="AB230" s="109">
        <v>0</v>
      </c>
      <c r="AC230" s="109">
        <v>0</v>
      </c>
      <c r="AD230" s="109">
        <v>0</v>
      </c>
      <c r="AE230" s="109">
        <v>0</v>
      </c>
      <c r="AF230" s="109">
        <v>0</v>
      </c>
      <c r="AG230" s="109">
        <v>0</v>
      </c>
      <c r="AH230" s="109">
        <v>0</v>
      </c>
      <c r="AI230" s="109"/>
      <c r="AJ230" s="109"/>
      <c r="AK230" s="109"/>
      <c r="AL230" s="109"/>
    </row>
    <row r="231" spans="1:38">
      <c r="A231" s="3" t="s">
        <v>388</v>
      </c>
      <c r="B231" t="s">
        <v>12</v>
      </c>
      <c r="C231" t="s">
        <v>73</v>
      </c>
      <c r="D231" t="s">
        <v>80</v>
      </c>
      <c r="E231" t="s">
        <v>92</v>
      </c>
      <c r="F231" s="109" t="s">
        <v>10</v>
      </c>
      <c r="G231">
        <v>0</v>
      </c>
      <c r="H231" s="109">
        <v>0</v>
      </c>
      <c r="I231" s="109">
        <v>0</v>
      </c>
      <c r="J231" s="109">
        <v>0</v>
      </c>
      <c r="K231" s="109">
        <v>0</v>
      </c>
      <c r="L231" s="109">
        <v>0</v>
      </c>
      <c r="M231" s="109">
        <v>0</v>
      </c>
      <c r="N231" s="109">
        <v>0</v>
      </c>
      <c r="O231" s="109">
        <v>0</v>
      </c>
      <c r="P231" s="109">
        <v>0</v>
      </c>
      <c r="Q231" s="109">
        <v>0</v>
      </c>
      <c r="R231" s="109">
        <v>0</v>
      </c>
      <c r="S231" s="109">
        <v>0</v>
      </c>
      <c r="T231" s="109">
        <v>0</v>
      </c>
      <c r="U231" s="109">
        <v>0</v>
      </c>
      <c r="V231" s="109">
        <v>0</v>
      </c>
      <c r="W231" s="109">
        <v>0</v>
      </c>
      <c r="X231" s="109">
        <v>0</v>
      </c>
      <c r="Y231" s="109">
        <v>0</v>
      </c>
      <c r="Z231" s="109">
        <v>0</v>
      </c>
      <c r="AA231" s="109">
        <v>0</v>
      </c>
      <c r="AB231" s="109">
        <v>0</v>
      </c>
      <c r="AC231" s="109">
        <v>0</v>
      </c>
      <c r="AD231" s="109">
        <v>0</v>
      </c>
      <c r="AE231" s="109">
        <v>0</v>
      </c>
      <c r="AF231" s="109">
        <v>0</v>
      </c>
      <c r="AG231" s="109">
        <v>0</v>
      </c>
      <c r="AH231" s="109">
        <v>0</v>
      </c>
      <c r="AI231" s="109"/>
      <c r="AJ231" s="109"/>
      <c r="AK231" s="109"/>
      <c r="AL231" s="109"/>
    </row>
    <row r="232" spans="1:38">
      <c r="A232" s="3" t="s">
        <v>389</v>
      </c>
      <c r="B232" t="s">
        <v>12</v>
      </c>
      <c r="C232" t="s">
        <v>74</v>
      </c>
      <c r="D232" t="s">
        <v>80</v>
      </c>
      <c r="E232" t="s">
        <v>153</v>
      </c>
      <c r="F232" s="109" t="s">
        <v>10</v>
      </c>
      <c r="G232">
        <v>0</v>
      </c>
      <c r="H232">
        <v>0</v>
      </c>
      <c r="I232">
        <v>0</v>
      </c>
      <c r="J232" s="153">
        <v>0</v>
      </c>
      <c r="K232" s="153">
        <v>0</v>
      </c>
      <c r="L232" s="153">
        <v>0</v>
      </c>
      <c r="M232" s="153">
        <v>0</v>
      </c>
      <c r="N232" s="153">
        <v>0</v>
      </c>
      <c r="O232" s="153">
        <v>0</v>
      </c>
      <c r="P232" s="153">
        <v>0</v>
      </c>
      <c r="Q232" s="153">
        <v>0</v>
      </c>
      <c r="R232" s="153">
        <v>0</v>
      </c>
      <c r="S232" s="153">
        <v>0</v>
      </c>
      <c r="T232" s="153">
        <v>0</v>
      </c>
      <c r="U232" s="153">
        <v>0</v>
      </c>
      <c r="V232" s="153">
        <v>0</v>
      </c>
      <c r="W232" s="153">
        <v>0</v>
      </c>
      <c r="X232" s="153">
        <v>0</v>
      </c>
      <c r="Y232" s="153">
        <v>0</v>
      </c>
      <c r="Z232" s="153">
        <v>0</v>
      </c>
      <c r="AA232" s="153">
        <v>0</v>
      </c>
      <c r="AB232" s="153">
        <v>0</v>
      </c>
      <c r="AC232" s="153">
        <v>0</v>
      </c>
      <c r="AD232" s="153">
        <v>0</v>
      </c>
      <c r="AE232" s="153">
        <v>0</v>
      </c>
      <c r="AF232" s="153">
        <v>0</v>
      </c>
      <c r="AG232" s="153">
        <v>0</v>
      </c>
      <c r="AH232" s="153">
        <v>0</v>
      </c>
    </row>
    <row r="233" spans="1:38">
      <c r="A233" s="3" t="s">
        <v>390</v>
      </c>
      <c r="B233" t="s">
        <v>12</v>
      </c>
      <c r="C233" t="s">
        <v>74</v>
      </c>
      <c r="D233" t="s">
        <v>80</v>
      </c>
      <c r="E233" t="s">
        <v>155</v>
      </c>
      <c r="F233" s="109" t="s">
        <v>10</v>
      </c>
      <c r="G233">
        <v>0</v>
      </c>
      <c r="H233">
        <v>0</v>
      </c>
      <c r="I233">
        <v>0</v>
      </c>
      <c r="J233" s="153">
        <v>0</v>
      </c>
      <c r="K233" s="153">
        <v>0</v>
      </c>
      <c r="L233" s="153">
        <v>0</v>
      </c>
      <c r="M233" s="153">
        <v>0</v>
      </c>
      <c r="N233" s="153">
        <v>0</v>
      </c>
      <c r="O233" s="153">
        <v>0</v>
      </c>
      <c r="P233" s="153">
        <v>0</v>
      </c>
      <c r="Q233" s="153">
        <v>0</v>
      </c>
      <c r="R233" s="153">
        <v>0</v>
      </c>
      <c r="S233" s="153">
        <v>0</v>
      </c>
      <c r="T233" s="153">
        <v>0</v>
      </c>
      <c r="U233" s="153">
        <v>0</v>
      </c>
      <c r="V233" s="153">
        <v>0</v>
      </c>
      <c r="W233" s="153">
        <v>0</v>
      </c>
      <c r="X233" s="153">
        <v>0</v>
      </c>
      <c r="Y233" s="153">
        <v>0</v>
      </c>
      <c r="Z233" s="153">
        <v>0</v>
      </c>
      <c r="AA233" s="153">
        <v>0</v>
      </c>
      <c r="AB233" s="153">
        <v>0</v>
      </c>
      <c r="AC233" s="153">
        <v>0</v>
      </c>
      <c r="AD233" s="153">
        <v>0</v>
      </c>
      <c r="AE233" s="153">
        <v>0</v>
      </c>
      <c r="AF233" s="153">
        <v>0</v>
      </c>
      <c r="AG233" s="153">
        <v>0</v>
      </c>
      <c r="AH233" s="153">
        <v>0</v>
      </c>
    </row>
    <row r="234" spans="1:38">
      <c r="A234" s="3" t="s">
        <v>391</v>
      </c>
      <c r="B234" t="s">
        <v>12</v>
      </c>
      <c r="C234" t="s">
        <v>74</v>
      </c>
      <c r="D234" t="s">
        <v>80</v>
      </c>
      <c r="E234" t="s">
        <v>157</v>
      </c>
      <c r="F234" s="109" t="s">
        <v>10</v>
      </c>
      <c r="G234">
        <v>0</v>
      </c>
      <c r="H234">
        <v>0</v>
      </c>
      <c r="I234">
        <v>0</v>
      </c>
      <c r="J234" s="153">
        <v>0</v>
      </c>
      <c r="K234" s="153">
        <v>0</v>
      </c>
      <c r="L234" s="153">
        <v>0</v>
      </c>
      <c r="M234" s="153">
        <v>0</v>
      </c>
      <c r="N234" s="153">
        <v>0</v>
      </c>
      <c r="O234" s="153">
        <v>0</v>
      </c>
      <c r="P234" s="153">
        <v>0</v>
      </c>
      <c r="Q234" s="153">
        <v>0</v>
      </c>
      <c r="R234" s="153">
        <v>0</v>
      </c>
      <c r="S234" s="153">
        <v>0</v>
      </c>
      <c r="T234" s="153">
        <v>0</v>
      </c>
      <c r="U234" s="153">
        <v>0</v>
      </c>
      <c r="V234" s="153">
        <v>0</v>
      </c>
      <c r="W234" s="153">
        <v>0</v>
      </c>
      <c r="X234" s="153">
        <v>0</v>
      </c>
      <c r="Y234" s="153">
        <v>0</v>
      </c>
      <c r="Z234" s="153">
        <v>0</v>
      </c>
      <c r="AA234" s="153">
        <v>0</v>
      </c>
      <c r="AB234" s="153">
        <v>0</v>
      </c>
      <c r="AC234" s="153">
        <v>0</v>
      </c>
      <c r="AD234" s="153">
        <v>0</v>
      </c>
      <c r="AE234" s="153">
        <v>0</v>
      </c>
      <c r="AF234" s="153">
        <v>0</v>
      </c>
      <c r="AG234" s="153">
        <v>0</v>
      </c>
      <c r="AH234" s="153">
        <v>0</v>
      </c>
    </row>
    <row r="235" spans="1:38">
      <c r="A235" s="3" t="s">
        <v>392</v>
      </c>
      <c r="B235" t="s">
        <v>12</v>
      </c>
      <c r="C235" t="s">
        <v>74</v>
      </c>
      <c r="D235" t="s">
        <v>80</v>
      </c>
      <c r="E235" t="s">
        <v>159</v>
      </c>
      <c r="F235" s="109" t="s">
        <v>10</v>
      </c>
      <c r="G235">
        <v>0</v>
      </c>
      <c r="H235">
        <v>0</v>
      </c>
      <c r="I235">
        <v>0</v>
      </c>
      <c r="J235" s="153">
        <v>0</v>
      </c>
      <c r="K235" s="153">
        <v>0</v>
      </c>
      <c r="L235" s="153">
        <v>0</v>
      </c>
      <c r="M235" s="153">
        <v>0</v>
      </c>
      <c r="N235" s="153">
        <v>0</v>
      </c>
      <c r="O235" s="153">
        <v>0</v>
      </c>
      <c r="P235" s="153">
        <v>0</v>
      </c>
      <c r="Q235" s="153">
        <v>0</v>
      </c>
      <c r="R235" s="153">
        <v>0</v>
      </c>
      <c r="S235" s="153">
        <v>0</v>
      </c>
      <c r="T235" s="153">
        <v>0</v>
      </c>
      <c r="U235" s="153">
        <v>0</v>
      </c>
      <c r="V235" s="153">
        <v>0</v>
      </c>
      <c r="W235" s="153">
        <v>0</v>
      </c>
      <c r="X235" s="153">
        <v>0</v>
      </c>
      <c r="Y235" s="153">
        <v>0</v>
      </c>
      <c r="Z235" s="153">
        <v>0</v>
      </c>
      <c r="AA235" s="153">
        <v>0</v>
      </c>
      <c r="AB235" s="153">
        <v>0</v>
      </c>
      <c r="AC235" s="153">
        <v>0</v>
      </c>
      <c r="AD235" s="153">
        <v>0</v>
      </c>
      <c r="AE235" s="153">
        <v>0</v>
      </c>
      <c r="AF235" s="153">
        <v>0</v>
      </c>
      <c r="AG235" s="153">
        <v>0</v>
      </c>
      <c r="AH235" s="153">
        <v>0</v>
      </c>
    </row>
    <row r="236" spans="1:38">
      <c r="A236" s="3" t="s">
        <v>393</v>
      </c>
      <c r="B236" t="s">
        <v>12</v>
      </c>
      <c r="C236" t="s">
        <v>74</v>
      </c>
      <c r="D236" t="s">
        <v>80</v>
      </c>
      <c r="E236" t="s">
        <v>16</v>
      </c>
      <c r="F236" s="109" t="s">
        <v>10</v>
      </c>
      <c r="G236">
        <v>0</v>
      </c>
      <c r="H236">
        <v>0</v>
      </c>
      <c r="I236">
        <v>0</v>
      </c>
      <c r="J236" s="153">
        <v>0</v>
      </c>
      <c r="K236" s="153">
        <v>0</v>
      </c>
      <c r="L236" s="153">
        <v>0</v>
      </c>
      <c r="M236" s="153">
        <v>0</v>
      </c>
      <c r="N236" s="153">
        <v>0</v>
      </c>
      <c r="O236" s="153">
        <v>0</v>
      </c>
      <c r="P236" s="153">
        <v>0</v>
      </c>
      <c r="Q236" s="153">
        <v>0</v>
      </c>
      <c r="R236" s="153">
        <v>0</v>
      </c>
      <c r="S236" s="153">
        <v>0</v>
      </c>
      <c r="T236" s="153">
        <v>0</v>
      </c>
      <c r="U236" s="153">
        <v>0</v>
      </c>
      <c r="V236" s="153">
        <v>0</v>
      </c>
      <c r="W236" s="153">
        <v>0</v>
      </c>
      <c r="X236" s="153">
        <v>0</v>
      </c>
      <c r="Y236" s="153">
        <v>0</v>
      </c>
      <c r="Z236" s="153">
        <v>0</v>
      </c>
      <c r="AA236" s="153">
        <v>0</v>
      </c>
      <c r="AB236" s="153">
        <v>0</v>
      </c>
      <c r="AC236" s="153">
        <v>0</v>
      </c>
      <c r="AD236" s="153">
        <v>0</v>
      </c>
      <c r="AE236" s="153">
        <v>0</v>
      </c>
      <c r="AF236" s="153">
        <v>0</v>
      </c>
      <c r="AG236" s="153">
        <v>0</v>
      </c>
      <c r="AH236" s="153">
        <v>0</v>
      </c>
    </row>
    <row r="237" spans="1:38">
      <c r="A237" s="3" t="s">
        <v>394</v>
      </c>
      <c r="B237" t="s">
        <v>12</v>
      </c>
      <c r="C237" t="s">
        <v>74</v>
      </c>
      <c r="D237" t="s">
        <v>80</v>
      </c>
      <c r="E237" t="s">
        <v>99</v>
      </c>
      <c r="F237" s="109" t="s">
        <v>10</v>
      </c>
      <c r="G237">
        <v>0</v>
      </c>
      <c r="H237">
        <v>0</v>
      </c>
      <c r="I237">
        <v>0</v>
      </c>
      <c r="J237" s="153">
        <v>0</v>
      </c>
      <c r="K237" s="153">
        <v>0</v>
      </c>
      <c r="L237" s="153">
        <v>0</v>
      </c>
      <c r="M237" s="153">
        <v>0</v>
      </c>
      <c r="N237" s="153">
        <v>0</v>
      </c>
      <c r="O237" s="153">
        <v>0</v>
      </c>
      <c r="P237" s="153">
        <v>0</v>
      </c>
      <c r="Q237" s="153">
        <v>0</v>
      </c>
      <c r="R237" s="153">
        <v>0</v>
      </c>
      <c r="S237" s="153">
        <v>0</v>
      </c>
      <c r="T237" s="153">
        <v>0</v>
      </c>
      <c r="U237" s="153">
        <v>0</v>
      </c>
      <c r="V237" s="153">
        <v>0</v>
      </c>
      <c r="W237" s="153">
        <v>0</v>
      </c>
      <c r="X237" s="153">
        <v>0</v>
      </c>
      <c r="Y237" s="153">
        <v>0</v>
      </c>
      <c r="Z237" s="153">
        <v>0</v>
      </c>
      <c r="AA237" s="153">
        <v>0</v>
      </c>
      <c r="AB237" s="153">
        <v>0</v>
      </c>
      <c r="AC237" s="153">
        <v>0</v>
      </c>
      <c r="AD237" s="153">
        <v>0</v>
      </c>
      <c r="AE237" s="153">
        <v>0</v>
      </c>
      <c r="AF237" s="153">
        <v>0</v>
      </c>
      <c r="AG237" s="153">
        <v>0</v>
      </c>
      <c r="AH237" s="153">
        <v>0</v>
      </c>
    </row>
    <row r="238" spans="1:38">
      <c r="A238" s="3" t="s">
        <v>395</v>
      </c>
      <c r="B238" t="s">
        <v>12</v>
      </c>
      <c r="C238" t="s">
        <v>74</v>
      </c>
      <c r="D238" t="s">
        <v>80</v>
      </c>
      <c r="E238" t="s">
        <v>163</v>
      </c>
      <c r="F238" s="109" t="s">
        <v>10</v>
      </c>
      <c r="G238">
        <v>0</v>
      </c>
      <c r="H238" s="109">
        <v>0</v>
      </c>
      <c r="I238" s="109">
        <v>0</v>
      </c>
      <c r="J238" s="109">
        <v>0</v>
      </c>
      <c r="K238" s="109">
        <v>0</v>
      </c>
      <c r="L238" s="109">
        <v>0</v>
      </c>
      <c r="M238" s="109">
        <v>0</v>
      </c>
      <c r="N238" s="109">
        <v>0</v>
      </c>
      <c r="O238" s="109">
        <v>0</v>
      </c>
      <c r="P238" s="109">
        <v>0</v>
      </c>
      <c r="Q238" s="109">
        <v>0</v>
      </c>
      <c r="R238" s="109">
        <v>0</v>
      </c>
      <c r="S238" s="109">
        <v>0</v>
      </c>
      <c r="T238" s="109">
        <v>0</v>
      </c>
      <c r="U238" s="109">
        <v>0</v>
      </c>
      <c r="V238" s="109">
        <v>0</v>
      </c>
      <c r="W238" s="109">
        <v>0</v>
      </c>
      <c r="X238" s="109">
        <v>0</v>
      </c>
      <c r="Y238" s="109">
        <v>0</v>
      </c>
      <c r="Z238" s="109">
        <v>0</v>
      </c>
      <c r="AA238" s="109">
        <v>0</v>
      </c>
      <c r="AB238" s="109">
        <v>0</v>
      </c>
      <c r="AC238" s="109">
        <v>0</v>
      </c>
      <c r="AD238" s="109">
        <v>0</v>
      </c>
      <c r="AE238" s="109">
        <v>0</v>
      </c>
      <c r="AF238" s="109">
        <v>0</v>
      </c>
      <c r="AG238" s="109">
        <v>0</v>
      </c>
      <c r="AH238" s="109">
        <v>0</v>
      </c>
      <c r="AI238" s="109"/>
      <c r="AJ238" s="109"/>
      <c r="AK238" s="109"/>
      <c r="AL238" s="109"/>
    </row>
    <row r="239" spans="1:38">
      <c r="A239" s="3" t="s">
        <v>396</v>
      </c>
      <c r="B239" t="s">
        <v>12</v>
      </c>
      <c r="C239" t="s">
        <v>74</v>
      </c>
      <c r="D239" t="s">
        <v>80</v>
      </c>
      <c r="E239" t="s">
        <v>165</v>
      </c>
      <c r="F239" s="109" t="s">
        <v>10</v>
      </c>
      <c r="G239">
        <v>0</v>
      </c>
      <c r="H239" s="109">
        <v>0</v>
      </c>
      <c r="I239" s="109">
        <v>0</v>
      </c>
      <c r="J239" s="109">
        <v>0</v>
      </c>
      <c r="K239" s="109">
        <v>0</v>
      </c>
      <c r="L239" s="109">
        <v>0</v>
      </c>
      <c r="M239" s="109">
        <v>0</v>
      </c>
      <c r="N239" s="109">
        <v>0</v>
      </c>
      <c r="O239" s="109">
        <v>0</v>
      </c>
      <c r="P239" s="109">
        <v>0</v>
      </c>
      <c r="Q239" s="109">
        <v>0</v>
      </c>
      <c r="R239" s="109">
        <v>0</v>
      </c>
      <c r="S239" s="109">
        <v>0</v>
      </c>
      <c r="T239" s="109">
        <v>0</v>
      </c>
      <c r="U239" s="109">
        <v>0</v>
      </c>
      <c r="V239" s="109">
        <v>0</v>
      </c>
      <c r="W239" s="109">
        <v>0</v>
      </c>
      <c r="X239" s="109">
        <v>0</v>
      </c>
      <c r="Y239" s="109">
        <v>0</v>
      </c>
      <c r="Z239" s="109">
        <v>0</v>
      </c>
      <c r="AA239" s="109">
        <v>0</v>
      </c>
      <c r="AB239" s="109">
        <v>0</v>
      </c>
      <c r="AC239" s="109">
        <v>0</v>
      </c>
      <c r="AD239" s="109">
        <v>0</v>
      </c>
      <c r="AE239" s="109">
        <v>0</v>
      </c>
      <c r="AF239" s="109">
        <v>0</v>
      </c>
      <c r="AG239" s="109">
        <v>0</v>
      </c>
      <c r="AH239" s="109">
        <v>0</v>
      </c>
      <c r="AI239" s="109"/>
      <c r="AJ239" s="109"/>
      <c r="AK239" s="109"/>
      <c r="AL239" s="109"/>
    </row>
    <row r="240" spans="1:38">
      <c r="A240" s="3" t="s">
        <v>397</v>
      </c>
      <c r="B240" t="s">
        <v>12</v>
      </c>
      <c r="C240" t="s">
        <v>74</v>
      </c>
      <c r="D240" t="s">
        <v>80</v>
      </c>
      <c r="E240" t="s">
        <v>167</v>
      </c>
      <c r="F240" s="109" t="s">
        <v>10</v>
      </c>
      <c r="G240">
        <v>0</v>
      </c>
      <c r="H240" s="109">
        <v>0</v>
      </c>
      <c r="I240" s="109">
        <v>0</v>
      </c>
      <c r="J240" s="109">
        <v>0</v>
      </c>
      <c r="K240" s="109">
        <v>0</v>
      </c>
      <c r="L240" s="109">
        <v>0</v>
      </c>
      <c r="M240" s="109">
        <v>0</v>
      </c>
      <c r="N240" s="109">
        <v>0</v>
      </c>
      <c r="O240" s="109">
        <v>0</v>
      </c>
      <c r="P240" s="109">
        <v>0</v>
      </c>
      <c r="Q240" s="109">
        <v>0</v>
      </c>
      <c r="R240" s="109">
        <v>0</v>
      </c>
      <c r="S240" s="109">
        <v>0</v>
      </c>
      <c r="T240" s="109">
        <v>0</v>
      </c>
      <c r="U240" s="109">
        <v>0</v>
      </c>
      <c r="V240" s="109">
        <v>0</v>
      </c>
      <c r="W240" s="109">
        <v>0</v>
      </c>
      <c r="X240" s="109">
        <v>0</v>
      </c>
      <c r="Y240" s="109">
        <v>0</v>
      </c>
      <c r="Z240" s="109">
        <v>0</v>
      </c>
      <c r="AA240" s="109">
        <v>0</v>
      </c>
      <c r="AB240" s="109">
        <v>0</v>
      </c>
      <c r="AC240" s="109">
        <v>0</v>
      </c>
      <c r="AD240" s="109">
        <v>0</v>
      </c>
      <c r="AE240" s="109">
        <v>0</v>
      </c>
      <c r="AF240" s="109">
        <v>0</v>
      </c>
      <c r="AG240" s="109">
        <v>0</v>
      </c>
      <c r="AH240" s="109">
        <v>0</v>
      </c>
      <c r="AI240" s="109"/>
      <c r="AJ240" s="109"/>
      <c r="AK240" s="109"/>
      <c r="AL240" s="109"/>
    </row>
    <row r="241" spans="1:38">
      <c r="A241" s="3" t="s">
        <v>398</v>
      </c>
      <c r="B241" t="s">
        <v>12</v>
      </c>
      <c r="C241" t="s">
        <v>74</v>
      </c>
      <c r="D241" t="s">
        <v>80</v>
      </c>
      <c r="E241" t="s">
        <v>92</v>
      </c>
      <c r="F241" s="109" t="s">
        <v>10</v>
      </c>
      <c r="G241">
        <v>0</v>
      </c>
      <c r="H241" s="109">
        <v>0</v>
      </c>
      <c r="I241" s="109">
        <v>0</v>
      </c>
      <c r="J241" s="109">
        <v>0</v>
      </c>
      <c r="K241" s="109">
        <v>0</v>
      </c>
      <c r="L241" s="109">
        <v>0</v>
      </c>
      <c r="M241" s="109">
        <v>0</v>
      </c>
      <c r="N241" s="109">
        <v>0</v>
      </c>
      <c r="O241" s="109">
        <v>0</v>
      </c>
      <c r="P241" s="109">
        <v>0</v>
      </c>
      <c r="Q241" s="109">
        <v>0</v>
      </c>
      <c r="R241" s="109">
        <v>0</v>
      </c>
      <c r="S241" s="109">
        <v>0</v>
      </c>
      <c r="T241" s="109">
        <v>0</v>
      </c>
      <c r="U241" s="109">
        <v>0</v>
      </c>
      <c r="V241" s="109">
        <v>0</v>
      </c>
      <c r="W241" s="109">
        <v>0</v>
      </c>
      <c r="X241" s="109">
        <v>0</v>
      </c>
      <c r="Y241" s="109">
        <v>0</v>
      </c>
      <c r="Z241" s="109">
        <v>0</v>
      </c>
      <c r="AA241" s="109">
        <v>0</v>
      </c>
      <c r="AB241" s="109">
        <v>0</v>
      </c>
      <c r="AC241" s="109">
        <v>0</v>
      </c>
      <c r="AD241" s="109">
        <v>0</v>
      </c>
      <c r="AE241" s="109">
        <v>0</v>
      </c>
      <c r="AF241" s="109">
        <v>0</v>
      </c>
      <c r="AG241" s="109">
        <v>0</v>
      </c>
      <c r="AH241" s="109">
        <v>0</v>
      </c>
      <c r="AI241" s="109"/>
      <c r="AJ241" s="109"/>
      <c r="AK241" s="109"/>
      <c r="AL241" s="109"/>
    </row>
    <row r="242" spans="1:38">
      <c r="A242" s="3" t="s">
        <v>399</v>
      </c>
      <c r="B242" t="s">
        <v>13</v>
      </c>
      <c r="C242" t="s">
        <v>72</v>
      </c>
      <c r="D242" t="s">
        <v>78</v>
      </c>
      <c r="E242" t="s">
        <v>153</v>
      </c>
      <c r="F242" s="109" t="s">
        <v>10</v>
      </c>
      <c r="G242">
        <v>0</v>
      </c>
      <c r="H242">
        <v>0</v>
      </c>
      <c r="I242">
        <v>0</v>
      </c>
      <c r="J242" s="153">
        <v>624.04788250214165</v>
      </c>
      <c r="K242" s="153">
        <v>1893.0857623942356</v>
      </c>
      <c r="L242" s="153">
        <v>4465.4076882270765</v>
      </c>
      <c r="M242" s="153">
        <v>5804.2115194365306</v>
      </c>
      <c r="N242" s="153">
        <v>6519.8614508840174</v>
      </c>
      <c r="O242" s="153">
        <v>6591.3748795573092</v>
      </c>
      <c r="P242" s="153">
        <v>6663.6727068745186</v>
      </c>
      <c r="Q242" s="153">
        <v>6736.7635365516762</v>
      </c>
      <c r="R242" s="153">
        <v>6810.6560666751029</v>
      </c>
      <c r="S242" s="153">
        <v>6885.3590907365206</v>
      </c>
      <c r="T242" s="153">
        <v>6960.8814986795014</v>
      </c>
      <c r="U242" s="153">
        <v>7037.2322779574188</v>
      </c>
      <c r="V242" s="153">
        <v>7114.4205146029781</v>
      </c>
      <c r="W242" s="153">
        <v>7192.4553943094907</v>
      </c>
      <c r="X242" s="153">
        <v>7271.3462035240091</v>
      </c>
      <c r="Y242" s="153">
        <v>7351.1023305524477</v>
      </c>
      <c r="Z242" s="153">
        <v>7431.7332666768243</v>
      </c>
      <c r="AA242" s="153">
        <v>7513.2486072847705</v>
      </c>
      <c r="AB242" s="153">
        <v>7595.6580530113997</v>
      </c>
      <c r="AC242" s="153">
        <v>7678.9714108937333</v>
      </c>
      <c r="AD242" s="153">
        <v>7763.1985955377786</v>
      </c>
      <c r="AE242" s="153">
        <v>7848.3496302983895</v>
      </c>
      <c r="AF242" s="153">
        <v>7934.4346484720945</v>
      </c>
      <c r="AG242" s="153">
        <v>8021.463894503001</v>
      </c>
      <c r="AH242" s="153">
        <v>8109.4477252019078</v>
      </c>
    </row>
    <row r="243" spans="1:38">
      <c r="A243" s="3" t="s">
        <v>400</v>
      </c>
      <c r="B243" t="s">
        <v>13</v>
      </c>
      <c r="C243" t="s">
        <v>72</v>
      </c>
      <c r="D243" t="s">
        <v>78</v>
      </c>
      <c r="E243" t="s">
        <v>155</v>
      </c>
      <c r="F243" s="109" t="s">
        <v>10</v>
      </c>
      <c r="G243">
        <v>0</v>
      </c>
      <c r="H243">
        <v>0</v>
      </c>
      <c r="I243">
        <v>0</v>
      </c>
      <c r="J243" s="153">
        <v>624.04788250214165</v>
      </c>
      <c r="K243" s="153">
        <v>1269.037879892094</v>
      </c>
      <c r="L243" s="153">
        <v>2572.3219258328409</v>
      </c>
      <c r="M243" s="153">
        <v>1338.8038312094541</v>
      </c>
      <c r="N243" s="153">
        <v>715.64993144748678</v>
      </c>
      <c r="O243" s="153">
        <v>71.513428673291855</v>
      </c>
      <c r="P243" s="153">
        <v>72.29782731720934</v>
      </c>
      <c r="Q243" s="153">
        <v>73.090829677157672</v>
      </c>
      <c r="R243" s="153">
        <v>73.892530123426695</v>
      </c>
      <c r="S243" s="153">
        <v>74.703024061417636</v>
      </c>
      <c r="T243" s="153">
        <v>75.522407942980863</v>
      </c>
      <c r="U243" s="153">
        <v>76.350779277917354</v>
      </c>
      <c r="V243" s="153">
        <v>77.1882366455593</v>
      </c>
      <c r="W243" s="153">
        <v>78.034879706512584</v>
      </c>
      <c r="X243" s="153">
        <v>78.890809214518413</v>
      </c>
      <c r="Y243" s="153">
        <v>79.756127028438641</v>
      </c>
      <c r="Z243" s="153">
        <v>80.630936124376603</v>
      </c>
      <c r="AA243" s="153">
        <v>81.5153406079462</v>
      </c>
      <c r="AB243" s="153">
        <v>82.409445726629201</v>
      </c>
      <c r="AC243" s="153">
        <v>83.313357882333548</v>
      </c>
      <c r="AD243" s="153">
        <v>84.227184644045337</v>
      </c>
      <c r="AE243" s="153">
        <v>85.151034760610855</v>
      </c>
      <c r="AF243" s="153">
        <v>86.085018173705066</v>
      </c>
      <c r="AG243" s="153">
        <v>87.029246030906506</v>
      </c>
      <c r="AH243" s="153">
        <v>87.983830698906786</v>
      </c>
    </row>
    <row r="244" spans="1:38">
      <c r="A244" s="3" t="s">
        <v>401</v>
      </c>
      <c r="B244" t="s">
        <v>13</v>
      </c>
      <c r="C244" t="s">
        <v>72</v>
      </c>
      <c r="D244" t="s">
        <v>78</v>
      </c>
      <c r="E244" t="s">
        <v>157</v>
      </c>
      <c r="F244" s="109" t="s">
        <v>10</v>
      </c>
      <c r="G244">
        <v>0</v>
      </c>
      <c r="H244">
        <v>0</v>
      </c>
      <c r="I244">
        <v>0</v>
      </c>
      <c r="J244" s="153">
        <v>0</v>
      </c>
      <c r="K244" s="153">
        <v>0</v>
      </c>
      <c r="L244" s="153">
        <v>0</v>
      </c>
      <c r="M244" s="153">
        <v>0</v>
      </c>
      <c r="N244" s="153">
        <v>0</v>
      </c>
      <c r="O244" s="153">
        <v>0</v>
      </c>
      <c r="P244" s="153">
        <v>0</v>
      </c>
      <c r="Q244" s="153">
        <v>0</v>
      </c>
      <c r="R244" s="153">
        <v>0</v>
      </c>
      <c r="S244" s="153">
        <v>0</v>
      </c>
      <c r="T244" s="153">
        <v>0</v>
      </c>
      <c r="U244" s="153">
        <v>0</v>
      </c>
      <c r="V244" s="153">
        <v>0</v>
      </c>
      <c r="W244" s="153">
        <v>0</v>
      </c>
      <c r="X244" s="153">
        <v>0</v>
      </c>
      <c r="Y244" s="153">
        <v>0</v>
      </c>
      <c r="Z244" s="153">
        <v>0</v>
      </c>
      <c r="AA244" s="153">
        <v>0</v>
      </c>
      <c r="AB244" s="153">
        <v>0</v>
      </c>
      <c r="AC244" s="153">
        <v>0</v>
      </c>
      <c r="AD244" s="153">
        <v>0</v>
      </c>
      <c r="AE244" s="153">
        <v>0</v>
      </c>
      <c r="AF244" s="153">
        <v>0</v>
      </c>
      <c r="AG244" s="153">
        <v>0</v>
      </c>
      <c r="AH244" s="153">
        <v>0</v>
      </c>
    </row>
    <row r="245" spans="1:38">
      <c r="A245" s="3" t="s">
        <v>402</v>
      </c>
      <c r="B245" t="s">
        <v>13</v>
      </c>
      <c r="C245" t="s">
        <v>72</v>
      </c>
      <c r="D245" t="s">
        <v>78</v>
      </c>
      <c r="E245" t="s">
        <v>159</v>
      </c>
      <c r="F245" s="109" t="s">
        <v>10</v>
      </c>
      <c r="G245">
        <v>0</v>
      </c>
      <c r="H245">
        <v>0</v>
      </c>
      <c r="I245">
        <v>0</v>
      </c>
      <c r="J245" s="153">
        <v>0</v>
      </c>
      <c r="K245" s="153">
        <v>0</v>
      </c>
      <c r="L245" s="153">
        <v>0</v>
      </c>
      <c r="M245" s="153">
        <v>0</v>
      </c>
      <c r="N245" s="153">
        <v>0</v>
      </c>
      <c r="O245" s="153">
        <v>0</v>
      </c>
      <c r="P245" s="153">
        <v>0</v>
      </c>
      <c r="Q245" s="153">
        <v>0</v>
      </c>
      <c r="R245" s="153">
        <v>0</v>
      </c>
      <c r="S245" s="153">
        <v>0</v>
      </c>
      <c r="T245" s="153">
        <v>0</v>
      </c>
      <c r="U245" s="153">
        <v>0</v>
      </c>
      <c r="V245" s="153">
        <v>0</v>
      </c>
      <c r="W245" s="153">
        <v>0</v>
      </c>
      <c r="X245" s="153">
        <v>0</v>
      </c>
      <c r="Y245" s="153">
        <v>0</v>
      </c>
      <c r="Z245" s="153">
        <v>0</v>
      </c>
      <c r="AA245" s="153">
        <v>0</v>
      </c>
      <c r="AB245" s="153">
        <v>0</v>
      </c>
      <c r="AC245" s="153">
        <v>0</v>
      </c>
      <c r="AD245" s="153">
        <v>0</v>
      </c>
      <c r="AE245" s="153">
        <v>0</v>
      </c>
      <c r="AF245" s="153">
        <v>0</v>
      </c>
      <c r="AG245" s="153">
        <v>0</v>
      </c>
      <c r="AH245" s="153">
        <v>0</v>
      </c>
    </row>
    <row r="246" spans="1:38">
      <c r="A246" s="3" t="s">
        <v>403</v>
      </c>
      <c r="B246" t="s">
        <v>13</v>
      </c>
      <c r="C246" t="s">
        <v>72</v>
      </c>
      <c r="D246" t="s">
        <v>78</v>
      </c>
      <c r="E246" t="s">
        <v>16</v>
      </c>
      <c r="F246" s="109" t="s">
        <v>10</v>
      </c>
      <c r="G246">
        <v>0</v>
      </c>
      <c r="H246">
        <v>0</v>
      </c>
      <c r="I246">
        <v>0</v>
      </c>
      <c r="J246" s="153">
        <v>38.5608057208172</v>
      </c>
      <c r="K246" s="153">
        <v>116.92252502520292</v>
      </c>
      <c r="L246" s="153">
        <v>275.91445706609801</v>
      </c>
      <c r="M246" s="153">
        <v>358.136294301448</v>
      </c>
      <c r="N246" s="153">
        <v>401.73089797503741</v>
      </c>
      <c r="O246" s="153">
        <v>405.568900053422</v>
      </c>
      <c r="P246" s="153">
        <v>409.44356911467486</v>
      </c>
      <c r="Q246" s="153">
        <v>413.35525546283577</v>
      </c>
      <c r="R246" s="153">
        <v>417.30431274863145</v>
      </c>
      <c r="S246" s="153">
        <v>421.29109800144937</v>
      </c>
      <c r="T246" s="153">
        <v>425.31597166161521</v>
      </c>
      <c r="U246" s="153">
        <v>429.37929761298102</v>
      </c>
      <c r="V246" s="153">
        <v>433.48144321582282</v>
      </c>
      <c r="W246" s="153">
        <v>437.62277934005317</v>
      </c>
      <c r="X246" s="153">
        <v>441.8036803987514</v>
      </c>
      <c r="Y246" s="153">
        <v>446.02452438201345</v>
      </c>
      <c r="Z246" s="153">
        <v>450.28569289112579</v>
      </c>
      <c r="AA246" s="153">
        <v>454.58757117306573</v>
      </c>
      <c r="AB246" s="153">
        <v>458.93054815533037</v>
      </c>
      <c r="AC246" s="153">
        <v>463.31501648109946</v>
      </c>
      <c r="AD246" s="153">
        <v>467.74137254473447</v>
      </c>
      <c r="AE246" s="153">
        <v>472.21001652761464</v>
      </c>
      <c r="AF246" s="153">
        <v>476.72135243431813</v>
      </c>
      <c r="AG246" s="153">
        <v>481.27578812914726</v>
      </c>
      <c r="AH246" s="153">
        <v>485.8737353730026</v>
      </c>
    </row>
    <row r="247" spans="1:38">
      <c r="A247" s="3" t="s">
        <v>404</v>
      </c>
      <c r="B247" t="s">
        <v>13</v>
      </c>
      <c r="C247" t="s">
        <v>72</v>
      </c>
      <c r="D247" t="s">
        <v>78</v>
      </c>
      <c r="E247" t="s">
        <v>99</v>
      </c>
      <c r="F247" s="109" t="s">
        <v>10</v>
      </c>
      <c r="G247">
        <v>0</v>
      </c>
      <c r="H247">
        <v>0</v>
      </c>
      <c r="I247">
        <v>0</v>
      </c>
      <c r="J247" s="153">
        <v>38.816997907003426</v>
      </c>
      <c r="K247" s="153">
        <v>117.699340673649</v>
      </c>
      <c r="L247" s="153">
        <v>277.74759116780552</v>
      </c>
      <c r="M247" s="153">
        <v>360.51569790763841</v>
      </c>
      <c r="N247" s="153">
        <v>404.39993756295291</v>
      </c>
      <c r="O247" s="153">
        <v>408.26343874916654</v>
      </c>
      <c r="P247" s="153">
        <v>412.16385052816076</v>
      </c>
      <c r="Q247" s="153">
        <v>416.10152553134265</v>
      </c>
      <c r="R247" s="153">
        <v>420.07681975904114</v>
      </c>
      <c r="S247" s="153">
        <v>424.09009261269318</v>
      </c>
      <c r="T247" s="153">
        <v>428.14170692733563</v>
      </c>
      <c r="U247" s="153">
        <v>432.23202900441015</v>
      </c>
      <c r="V247" s="153">
        <v>436.36142864487903</v>
      </c>
      <c r="W247" s="153">
        <v>440.53027918265872</v>
      </c>
      <c r="X247" s="153">
        <v>444.73895751837267</v>
      </c>
      <c r="Y247" s="153">
        <v>448.98784415342607</v>
      </c>
      <c r="Z247" s="153">
        <v>453.27732322440693</v>
      </c>
      <c r="AA247" s="153">
        <v>457.60778253781535</v>
      </c>
      <c r="AB247" s="153">
        <v>461.9796136051242</v>
      </c>
      <c r="AC247" s="153">
        <v>466.39321167817542</v>
      </c>
      <c r="AD247" s="153">
        <v>470.84897578491496</v>
      </c>
      <c r="AE247" s="153">
        <v>475.34730876546672</v>
      </c>
      <c r="AF247" s="153">
        <v>479.88861730855461</v>
      </c>
      <c r="AG247" s="153">
        <v>484.47331198826987</v>
      </c>
      <c r="AH247" s="153">
        <v>489.10180730119049</v>
      </c>
    </row>
    <row r="248" spans="1:38">
      <c r="A248" s="3" t="s">
        <v>405</v>
      </c>
      <c r="B248" t="s">
        <v>13</v>
      </c>
      <c r="C248" t="s">
        <v>72</v>
      </c>
      <c r="D248" t="s">
        <v>78</v>
      </c>
      <c r="E248" t="s">
        <v>163</v>
      </c>
      <c r="F248" s="109" t="s">
        <v>10</v>
      </c>
      <c r="G248">
        <v>0</v>
      </c>
      <c r="H248" s="109">
        <v>0</v>
      </c>
      <c r="I248" s="109">
        <v>0</v>
      </c>
      <c r="J248" s="109">
        <v>40067.300000000003</v>
      </c>
      <c r="K248" s="109">
        <v>84483.63</v>
      </c>
      <c r="L248" s="109">
        <v>174514.9</v>
      </c>
      <c r="M248" s="109">
        <v>221373.03</v>
      </c>
      <c r="N248" s="109">
        <v>246420.78</v>
      </c>
      <c r="O248" s="109">
        <v>248923.75</v>
      </c>
      <c r="P248" s="109">
        <v>251454.17</v>
      </c>
      <c r="Q248" s="109">
        <v>254012.35</v>
      </c>
      <c r="R248" s="109">
        <v>256598.59</v>
      </c>
      <c r="S248" s="109">
        <v>259213.19</v>
      </c>
      <c r="T248" s="109">
        <v>261856.48</v>
      </c>
      <c r="U248" s="109">
        <v>264528.76</v>
      </c>
      <c r="V248" s="109">
        <v>267230.34000000003</v>
      </c>
      <c r="W248" s="109">
        <v>269961.57</v>
      </c>
      <c r="X248" s="109">
        <v>272722.74</v>
      </c>
      <c r="Y248" s="109">
        <v>275514.21000000002</v>
      </c>
      <c r="Z248" s="109">
        <v>278336.28999999998</v>
      </c>
      <c r="AA248" s="109">
        <v>281189.33</v>
      </c>
      <c r="AB248" s="109">
        <v>284073.65999999997</v>
      </c>
      <c r="AC248" s="109">
        <v>286989.63</v>
      </c>
      <c r="AD248" s="109">
        <v>289937.58</v>
      </c>
      <c r="AE248" s="109">
        <v>292917.86</v>
      </c>
      <c r="AF248" s="109">
        <v>295930.84000000003</v>
      </c>
      <c r="AG248" s="109">
        <v>298976.86</v>
      </c>
      <c r="AH248" s="109">
        <v>302056.3</v>
      </c>
      <c r="AI248" s="109"/>
      <c r="AJ248" s="109"/>
      <c r="AK248" s="109"/>
      <c r="AL248" s="109"/>
    </row>
    <row r="249" spans="1:38">
      <c r="A249" s="3" t="s">
        <v>406</v>
      </c>
      <c r="B249" t="s">
        <v>13</v>
      </c>
      <c r="C249" t="s">
        <v>72</v>
      </c>
      <c r="D249" t="s">
        <v>78</v>
      </c>
      <c r="E249" t="s">
        <v>165</v>
      </c>
      <c r="F249" s="109" t="s">
        <v>10</v>
      </c>
      <c r="G249">
        <v>0</v>
      </c>
      <c r="H249" s="109">
        <v>0</v>
      </c>
      <c r="I249" s="109">
        <v>0</v>
      </c>
      <c r="J249" s="109">
        <v>38635.089999999997</v>
      </c>
      <c r="K249" s="109">
        <v>77334.490000000005</v>
      </c>
      <c r="L249" s="109">
        <v>155531.53</v>
      </c>
      <c r="M249" s="109">
        <v>81520.45</v>
      </c>
      <c r="N249" s="109">
        <v>44131.21</v>
      </c>
      <c r="O249" s="109">
        <v>5483.02</v>
      </c>
      <c r="P249" s="109">
        <v>5530.09</v>
      </c>
      <c r="Q249" s="109">
        <v>5577.67</v>
      </c>
      <c r="R249" s="109">
        <v>5625.77</v>
      </c>
      <c r="S249" s="109">
        <v>5674.4</v>
      </c>
      <c r="T249" s="109">
        <v>5723.56</v>
      </c>
      <c r="U249" s="109">
        <v>5773.26</v>
      </c>
      <c r="V249" s="109">
        <v>5823.51</v>
      </c>
      <c r="W249" s="109">
        <v>5874.31</v>
      </c>
      <c r="X249" s="109">
        <v>5925.67</v>
      </c>
      <c r="Y249" s="109">
        <v>5977.58</v>
      </c>
      <c r="Z249" s="109">
        <v>6030.07</v>
      </c>
      <c r="AA249" s="109">
        <v>6083.14</v>
      </c>
      <c r="AB249" s="109">
        <v>6136.78</v>
      </c>
      <c r="AC249" s="109">
        <v>6191.02</v>
      </c>
      <c r="AD249" s="109">
        <v>6245.85</v>
      </c>
      <c r="AE249" s="109">
        <v>6301.28</v>
      </c>
      <c r="AF249" s="109">
        <v>6357.32</v>
      </c>
      <c r="AG249" s="109">
        <v>6413.97</v>
      </c>
      <c r="AH249" s="109">
        <v>6471.25</v>
      </c>
      <c r="AI249" s="109"/>
      <c r="AJ249" s="109"/>
      <c r="AK249" s="109"/>
      <c r="AL249" s="109"/>
    </row>
    <row r="250" spans="1:38">
      <c r="A250" s="3" t="s">
        <v>407</v>
      </c>
      <c r="B250" t="s">
        <v>13</v>
      </c>
      <c r="C250" t="s">
        <v>72</v>
      </c>
      <c r="D250" t="s">
        <v>78</v>
      </c>
      <c r="E250" t="s">
        <v>167</v>
      </c>
      <c r="F250" s="109" t="s">
        <v>10</v>
      </c>
      <c r="G250">
        <v>0</v>
      </c>
      <c r="H250" s="109">
        <v>0</v>
      </c>
      <c r="I250" s="109">
        <v>0</v>
      </c>
      <c r="J250" s="109">
        <v>24648.79</v>
      </c>
      <c r="K250" s="109">
        <v>74739.08</v>
      </c>
      <c r="L250" s="109">
        <v>176369.72</v>
      </c>
      <c r="M250" s="109">
        <v>228927.47</v>
      </c>
      <c r="N250" s="109">
        <v>265286.36</v>
      </c>
      <c r="O250" s="109">
        <v>229444.05</v>
      </c>
      <c r="P250" s="109">
        <v>222568.48</v>
      </c>
      <c r="Q250" s="109">
        <v>235929.57</v>
      </c>
      <c r="R250" s="109">
        <v>250365.78</v>
      </c>
      <c r="S250" s="109">
        <v>266328.58</v>
      </c>
      <c r="T250" s="109">
        <v>284714.23999999999</v>
      </c>
      <c r="U250" s="109">
        <v>302994.65000000002</v>
      </c>
      <c r="V250" s="109">
        <v>318543.84000000003</v>
      </c>
      <c r="W250" s="109">
        <v>338327.25</v>
      </c>
      <c r="X250" s="109">
        <v>359793.82</v>
      </c>
      <c r="Y250" s="109">
        <v>378945.74</v>
      </c>
      <c r="Z250" s="109">
        <v>401150.43</v>
      </c>
      <c r="AA250" s="109">
        <v>437473.04</v>
      </c>
      <c r="AB250" s="109">
        <v>443500.43</v>
      </c>
      <c r="AC250" s="109">
        <v>461729.28000000003</v>
      </c>
      <c r="AD250" s="109">
        <v>484032.75</v>
      </c>
      <c r="AE250" s="109">
        <v>509096.97</v>
      </c>
      <c r="AF250" s="109">
        <v>540354.57999999996</v>
      </c>
      <c r="AG250" s="109">
        <v>566349.30000000005</v>
      </c>
      <c r="AH250" s="109">
        <v>594258.69999999995</v>
      </c>
      <c r="AI250" s="109"/>
      <c r="AJ250" s="109"/>
      <c r="AK250" s="109"/>
      <c r="AL250" s="109"/>
    </row>
    <row r="251" spans="1:38">
      <c r="A251" s="3" t="s">
        <v>408</v>
      </c>
      <c r="B251" t="s">
        <v>13</v>
      </c>
      <c r="C251" t="s">
        <v>72</v>
      </c>
      <c r="D251" t="s">
        <v>78</v>
      </c>
      <c r="E251" t="s">
        <v>92</v>
      </c>
      <c r="F251" s="109" t="s">
        <v>10</v>
      </c>
      <c r="G251">
        <v>0</v>
      </c>
      <c r="H251" s="109">
        <v>0</v>
      </c>
      <c r="I251" s="109">
        <v>0</v>
      </c>
      <c r="J251" s="109">
        <v>78702.39</v>
      </c>
      <c r="K251" s="109">
        <v>161818.12</v>
      </c>
      <c r="L251" s="109">
        <v>330046.43</v>
      </c>
      <c r="M251" s="109">
        <v>302893.48</v>
      </c>
      <c r="N251" s="109">
        <v>290551.99</v>
      </c>
      <c r="O251" s="109">
        <v>254406.77</v>
      </c>
      <c r="P251" s="109">
        <v>256984.26</v>
      </c>
      <c r="Q251" s="109">
        <v>259590.02</v>
      </c>
      <c r="R251" s="109">
        <v>262224.36</v>
      </c>
      <c r="S251" s="109">
        <v>264887.59000000003</v>
      </c>
      <c r="T251" s="109">
        <v>267580.03999999998</v>
      </c>
      <c r="U251" s="109">
        <v>270302.02</v>
      </c>
      <c r="V251" s="109">
        <v>273053.86</v>
      </c>
      <c r="W251" s="109">
        <v>275835.87</v>
      </c>
      <c r="X251" s="109">
        <v>278648.40999999997</v>
      </c>
      <c r="Y251" s="109">
        <v>281491.78999999998</v>
      </c>
      <c r="Z251" s="109">
        <v>284366.36</v>
      </c>
      <c r="AA251" s="109">
        <v>287272.46000000002</v>
      </c>
      <c r="AB251" s="109">
        <v>290210.44</v>
      </c>
      <c r="AC251" s="109">
        <v>293180.64</v>
      </c>
      <c r="AD251" s="109">
        <v>296183.43</v>
      </c>
      <c r="AE251" s="109">
        <v>299219.14</v>
      </c>
      <c r="AF251" s="109">
        <v>302288.15999999997</v>
      </c>
      <c r="AG251" s="109">
        <v>305390.83</v>
      </c>
      <c r="AH251" s="109">
        <v>308527.53999999998</v>
      </c>
      <c r="AI251" s="109"/>
      <c r="AJ251" s="109"/>
      <c r="AK251" s="109"/>
      <c r="AL251" s="109"/>
    </row>
    <row r="252" spans="1:38">
      <c r="A252" s="3" t="s">
        <v>409</v>
      </c>
      <c r="B252" t="s">
        <v>13</v>
      </c>
      <c r="C252" t="s">
        <v>73</v>
      </c>
      <c r="D252" t="s">
        <v>78</v>
      </c>
      <c r="E252" t="s">
        <v>153</v>
      </c>
      <c r="F252" s="109" t="s">
        <v>10</v>
      </c>
      <c r="G252">
        <v>0</v>
      </c>
      <c r="H252">
        <v>0</v>
      </c>
      <c r="I252">
        <v>0</v>
      </c>
      <c r="J252" s="153">
        <v>84.148342890063191</v>
      </c>
      <c r="K252" s="153">
        <v>254.33920042068104</v>
      </c>
      <c r="L252" s="153">
        <v>597.83425262832736</v>
      </c>
      <c r="M252" s="153">
        <v>774.31243863764496</v>
      </c>
      <c r="N252" s="153">
        <v>866.69182227274678</v>
      </c>
      <c r="O252" s="153">
        <v>873.08327954082529</v>
      </c>
      <c r="P252" s="153">
        <v>879.5218708938919</v>
      </c>
      <c r="Q252" s="153">
        <v>886.00794392434625</v>
      </c>
      <c r="R252" s="153">
        <v>892.54184878792341</v>
      </c>
      <c r="S252" s="153">
        <v>899.1239382225973</v>
      </c>
      <c r="T252" s="153">
        <v>905.75456756762389</v>
      </c>
      <c r="U252" s="153">
        <v>912.43409478272361</v>
      </c>
      <c r="V252" s="153">
        <v>919.16288046740772</v>
      </c>
      <c r="W252" s="153">
        <v>925.94128788044372</v>
      </c>
      <c r="X252" s="153">
        <v>932.76968295946745</v>
      </c>
      <c r="Y252" s="153">
        <v>939.64843434073782</v>
      </c>
      <c r="Z252" s="153">
        <v>946.57791337903836</v>
      </c>
      <c r="AA252" s="153">
        <v>953.55849416772503</v>
      </c>
      <c r="AB252" s="153">
        <v>960.59055355892144</v>
      </c>
      <c r="AC252" s="153">
        <v>967.67447118386417</v>
      </c>
      <c r="AD252" s="153">
        <v>974.81062947339694</v>
      </c>
      <c r="AE252" s="153">
        <v>981.99941367861709</v>
      </c>
      <c r="AF252" s="153">
        <v>989.24121189167317</v>
      </c>
      <c r="AG252" s="153">
        <v>996.5364150667159</v>
      </c>
      <c r="AH252" s="153">
        <v>1003.8854170410052</v>
      </c>
    </row>
    <row r="253" spans="1:38">
      <c r="A253" s="3" t="s">
        <v>410</v>
      </c>
      <c r="B253" t="s">
        <v>13</v>
      </c>
      <c r="C253" t="s">
        <v>73</v>
      </c>
      <c r="D253" t="s">
        <v>78</v>
      </c>
      <c r="E253" t="s">
        <v>155</v>
      </c>
      <c r="F253" s="109" t="s">
        <v>10</v>
      </c>
      <c r="G253">
        <v>0</v>
      </c>
      <c r="H253">
        <v>0</v>
      </c>
      <c r="I253">
        <v>0</v>
      </c>
      <c r="J253" s="153">
        <v>84.148342890063191</v>
      </c>
      <c r="K253" s="153">
        <v>170.19085753061785</v>
      </c>
      <c r="L253" s="153">
        <v>343.49505220764632</v>
      </c>
      <c r="M253" s="153">
        <v>176.4781860093176</v>
      </c>
      <c r="N253" s="153">
        <v>92.379383635101817</v>
      </c>
      <c r="O253" s="153">
        <v>6.3914572680785113</v>
      </c>
      <c r="P253" s="153">
        <v>6.438591353066613</v>
      </c>
      <c r="Q253" s="153">
        <v>6.4860730304543495</v>
      </c>
      <c r="R253" s="153">
        <v>6.5339048635771633</v>
      </c>
      <c r="S253" s="153">
        <v>6.5820894346738896</v>
      </c>
      <c r="T253" s="153">
        <v>6.6306293450265912</v>
      </c>
      <c r="U253" s="153">
        <v>6.6795272150997107</v>
      </c>
      <c r="V253" s="153">
        <v>6.7287856846841123</v>
      </c>
      <c r="W253" s="153">
        <v>6.7784074130360068</v>
      </c>
      <c r="X253" s="153">
        <v>6.8283950790237213</v>
      </c>
      <c r="Y253" s="153">
        <v>6.8787513812703764</v>
      </c>
      <c r="Z253" s="153">
        <v>6.929479038300542</v>
      </c>
      <c r="AA253" s="153">
        <v>6.980580788686666</v>
      </c>
      <c r="AB253" s="153">
        <v>7.0320593911964124</v>
      </c>
      <c r="AC253" s="153">
        <v>7.0839176249427283</v>
      </c>
      <c r="AD253" s="153">
        <v>7.1361582895327729</v>
      </c>
      <c r="AE253" s="153">
        <v>7.1887842052201449</v>
      </c>
      <c r="AF253" s="153">
        <v>7.2417982130560858</v>
      </c>
      <c r="AG253" s="153">
        <v>7.2952031750427295</v>
      </c>
      <c r="AH253" s="153">
        <v>7.3490019742893082</v>
      </c>
    </row>
    <row r="254" spans="1:38">
      <c r="A254" s="3" t="s">
        <v>411</v>
      </c>
      <c r="B254" t="s">
        <v>13</v>
      </c>
      <c r="C254" t="s">
        <v>73</v>
      </c>
      <c r="D254" t="s">
        <v>78</v>
      </c>
      <c r="E254" t="s">
        <v>157</v>
      </c>
      <c r="F254" s="109" t="s">
        <v>10</v>
      </c>
      <c r="G254">
        <v>0</v>
      </c>
      <c r="H254">
        <v>0</v>
      </c>
      <c r="I254">
        <v>0</v>
      </c>
      <c r="J254" s="153">
        <v>0</v>
      </c>
      <c r="K254" s="153">
        <v>0</v>
      </c>
      <c r="L254" s="153">
        <v>0</v>
      </c>
      <c r="M254" s="153">
        <v>0</v>
      </c>
      <c r="N254" s="153">
        <v>0</v>
      </c>
      <c r="O254" s="153">
        <v>0</v>
      </c>
      <c r="P254" s="153">
        <v>0</v>
      </c>
      <c r="Q254" s="153">
        <v>0</v>
      </c>
      <c r="R254" s="153">
        <v>0</v>
      </c>
      <c r="S254" s="153">
        <v>0</v>
      </c>
      <c r="T254" s="153">
        <v>0</v>
      </c>
      <c r="U254" s="153">
        <v>0</v>
      </c>
      <c r="V254" s="153">
        <v>0</v>
      </c>
      <c r="W254" s="153">
        <v>0</v>
      </c>
      <c r="X254" s="153">
        <v>0</v>
      </c>
      <c r="Y254" s="153">
        <v>0</v>
      </c>
      <c r="Z254" s="153">
        <v>0</v>
      </c>
      <c r="AA254" s="153">
        <v>0</v>
      </c>
      <c r="AB254" s="153">
        <v>0</v>
      </c>
      <c r="AC254" s="153">
        <v>0</v>
      </c>
      <c r="AD254" s="153">
        <v>0</v>
      </c>
      <c r="AE254" s="153">
        <v>0</v>
      </c>
      <c r="AF254" s="153">
        <v>0</v>
      </c>
      <c r="AG254" s="153">
        <v>0</v>
      </c>
      <c r="AH254" s="153">
        <v>0</v>
      </c>
    </row>
    <row r="255" spans="1:38">
      <c r="A255" s="3" t="s">
        <v>412</v>
      </c>
      <c r="B255" t="s">
        <v>13</v>
      </c>
      <c r="C255" t="s">
        <v>73</v>
      </c>
      <c r="D255" t="s">
        <v>78</v>
      </c>
      <c r="E255" t="s">
        <v>159</v>
      </c>
      <c r="F255" s="109" t="s">
        <v>10</v>
      </c>
      <c r="G255">
        <v>0</v>
      </c>
      <c r="H255">
        <v>0</v>
      </c>
      <c r="I255">
        <v>0</v>
      </c>
      <c r="J255" s="153">
        <v>0</v>
      </c>
      <c r="K255" s="153">
        <v>0</v>
      </c>
      <c r="L255" s="153">
        <v>0</v>
      </c>
      <c r="M255" s="153">
        <v>0</v>
      </c>
      <c r="N255" s="153">
        <v>0</v>
      </c>
      <c r="O255" s="153">
        <v>0</v>
      </c>
      <c r="P255" s="153">
        <v>0</v>
      </c>
      <c r="Q255" s="153">
        <v>0</v>
      </c>
      <c r="R255" s="153">
        <v>0</v>
      </c>
      <c r="S255" s="153">
        <v>0</v>
      </c>
      <c r="T255" s="153">
        <v>0</v>
      </c>
      <c r="U255" s="153">
        <v>0</v>
      </c>
      <c r="V255" s="153">
        <v>0</v>
      </c>
      <c r="W255" s="153">
        <v>0</v>
      </c>
      <c r="X255" s="153">
        <v>0</v>
      </c>
      <c r="Y255" s="153">
        <v>0</v>
      </c>
      <c r="Z255" s="153">
        <v>0</v>
      </c>
      <c r="AA255" s="153">
        <v>0</v>
      </c>
      <c r="AB255" s="153">
        <v>0</v>
      </c>
      <c r="AC255" s="153">
        <v>0</v>
      </c>
      <c r="AD255" s="153">
        <v>0</v>
      </c>
      <c r="AE255" s="153">
        <v>0</v>
      </c>
      <c r="AF255" s="153">
        <v>0</v>
      </c>
      <c r="AG255" s="153">
        <v>0</v>
      </c>
      <c r="AH255" s="153">
        <v>0</v>
      </c>
    </row>
    <row r="256" spans="1:38">
      <c r="A256" s="3" t="s">
        <v>413</v>
      </c>
      <c r="B256" t="s">
        <v>13</v>
      </c>
      <c r="C256" t="s">
        <v>73</v>
      </c>
      <c r="D256" t="s">
        <v>78</v>
      </c>
      <c r="E256" t="s">
        <v>16</v>
      </c>
      <c r="F256" s="109" t="s">
        <v>10</v>
      </c>
      <c r="G256">
        <v>0</v>
      </c>
      <c r="H256">
        <v>0</v>
      </c>
      <c r="I256">
        <v>0</v>
      </c>
      <c r="J256" s="153">
        <v>21.675303049839432</v>
      </c>
      <c r="K256" s="153">
        <v>65.46483622366209</v>
      </c>
      <c r="L256" s="153">
        <v>153.90492679342981</v>
      </c>
      <c r="M256" s="153">
        <v>199.23232836751819</v>
      </c>
      <c r="N256" s="153">
        <v>222.88462927211717</v>
      </c>
      <c r="O256" s="153">
        <v>224.41037825305798</v>
      </c>
      <c r="P256" s="153">
        <v>225.94657169560404</v>
      </c>
      <c r="Q256" s="153">
        <v>227.49328109695415</v>
      </c>
      <c r="R256" s="153">
        <v>229.05057844373883</v>
      </c>
      <c r="S256" s="153">
        <v>230.6185362153704</v>
      </c>
      <c r="T256" s="153">
        <v>232.19722738741652</v>
      </c>
      <c r="U256" s="153">
        <v>233.78672543499647</v>
      </c>
      <c r="V256" s="153">
        <v>235.38710433620116</v>
      </c>
      <c r="W256" s="153">
        <v>236.99843857553577</v>
      </c>
      <c r="X256" s="153">
        <v>238.62080314738654</v>
      </c>
      <c r="Y256" s="153">
        <v>240.25427355951129</v>
      </c>
      <c r="Z256" s="153">
        <v>241.89892583655345</v>
      </c>
      <c r="AA256" s="153">
        <v>243.5548365235806</v>
      </c>
      <c r="AB256" s="153">
        <v>245.22208268964695</v>
      </c>
      <c r="AC256" s="153">
        <v>246.90074193138011</v>
      </c>
      <c r="AD256" s="153">
        <v>248.59089237659271</v>
      </c>
      <c r="AE256" s="153">
        <v>250.29261268791879</v>
      </c>
      <c r="AF256" s="153">
        <v>252.00598206647459</v>
      </c>
      <c r="AG256" s="153">
        <v>253.73108025554475</v>
      </c>
      <c r="AH256" s="153">
        <v>255.46798754429392</v>
      </c>
    </row>
    <row r="257" spans="1:38">
      <c r="A257" s="3" t="s">
        <v>414</v>
      </c>
      <c r="B257" t="s">
        <v>13</v>
      </c>
      <c r="C257" t="s">
        <v>73</v>
      </c>
      <c r="D257" t="s">
        <v>78</v>
      </c>
      <c r="E257" t="s">
        <v>99</v>
      </c>
      <c r="F257" s="109" t="s">
        <v>10</v>
      </c>
      <c r="G257">
        <v>0</v>
      </c>
      <c r="H257">
        <v>0</v>
      </c>
      <c r="I257">
        <v>0</v>
      </c>
      <c r="J257" s="153">
        <v>21.819310499133714</v>
      </c>
      <c r="K257" s="153">
        <v>65.899774736925806</v>
      </c>
      <c r="L257" s="153">
        <v>154.92744794989915</v>
      </c>
      <c r="M257" s="153">
        <v>200.55599795401469</v>
      </c>
      <c r="N257" s="153">
        <v>224.36544118393113</v>
      </c>
      <c r="O257" s="153">
        <v>225.9013270113328</v>
      </c>
      <c r="P257" s="153">
        <v>227.44772669176973</v>
      </c>
      <c r="Q257" s="153">
        <v>229.00471219745737</v>
      </c>
      <c r="R257" s="153">
        <v>230.57235599329459</v>
      </c>
      <c r="S257" s="153">
        <v>232.15073104023597</v>
      </c>
      <c r="T257" s="153">
        <v>233.73991079868787</v>
      </c>
      <c r="U257" s="153">
        <v>235.3399692319272</v>
      </c>
      <c r="V257" s="153">
        <v>236.95098080954418</v>
      </c>
      <c r="W257" s="153">
        <v>238.57302051090778</v>
      </c>
      <c r="X257" s="153">
        <v>240.20616382865569</v>
      </c>
      <c r="Y257" s="153">
        <v>241.85048677220789</v>
      </c>
      <c r="Z257" s="153">
        <v>243.50606587130406</v>
      </c>
      <c r="AA257" s="153">
        <v>245.17297817956575</v>
      </c>
      <c r="AB257" s="153">
        <v>246.8513012780823</v>
      </c>
      <c r="AC257" s="153">
        <v>248.54111327902166</v>
      </c>
      <c r="AD257" s="153">
        <v>250.24249282926587</v>
      </c>
      <c r="AE257" s="153">
        <v>251.95551911407168</v>
      </c>
      <c r="AF257" s="153">
        <v>253.6802718607556</v>
      </c>
      <c r="AG257" s="153">
        <v>255.41683134240463</v>
      </c>
      <c r="AH257" s="153">
        <v>257.16527838161255</v>
      </c>
    </row>
    <row r="258" spans="1:38">
      <c r="A258" s="3" t="s">
        <v>415</v>
      </c>
      <c r="B258" t="s">
        <v>13</v>
      </c>
      <c r="C258" t="s">
        <v>73</v>
      </c>
      <c r="D258" t="s">
        <v>78</v>
      </c>
      <c r="E258" t="s">
        <v>163</v>
      </c>
      <c r="F258" s="109" t="s">
        <v>10</v>
      </c>
      <c r="G258">
        <v>0</v>
      </c>
      <c r="H258" s="109">
        <v>0</v>
      </c>
      <c r="I258" s="109">
        <v>0</v>
      </c>
      <c r="J258" s="109">
        <v>13716.59</v>
      </c>
      <c r="K258" s="109">
        <v>19673.27</v>
      </c>
      <c r="L258" s="109">
        <v>31695.599999999999</v>
      </c>
      <c r="M258" s="109">
        <v>37872.33</v>
      </c>
      <c r="N258" s="109">
        <v>41105.61</v>
      </c>
      <c r="O258" s="109">
        <v>41329.31</v>
      </c>
      <c r="P258" s="109">
        <v>41554.660000000003</v>
      </c>
      <c r="Q258" s="109">
        <v>41781.68</v>
      </c>
      <c r="R258" s="109">
        <v>42010.36</v>
      </c>
      <c r="S258" s="109">
        <v>42240.74</v>
      </c>
      <c r="T258" s="109">
        <v>42472.81</v>
      </c>
      <c r="U258" s="109">
        <v>42706.59</v>
      </c>
      <c r="V258" s="109">
        <v>42942.1</v>
      </c>
      <c r="W258" s="109">
        <v>43179.34</v>
      </c>
      <c r="X258" s="109">
        <v>43418.34</v>
      </c>
      <c r="Y258" s="109">
        <v>43659.09</v>
      </c>
      <c r="Z258" s="109">
        <v>43901.62</v>
      </c>
      <c r="AA258" s="109">
        <v>44145.94</v>
      </c>
      <c r="AB258" s="109">
        <v>44392.07</v>
      </c>
      <c r="AC258" s="109">
        <v>44640</v>
      </c>
      <c r="AD258" s="109">
        <v>44889.77</v>
      </c>
      <c r="AE258" s="109">
        <v>45141.38</v>
      </c>
      <c r="AF258" s="109">
        <v>45394.84</v>
      </c>
      <c r="AG258" s="109">
        <v>45650.17</v>
      </c>
      <c r="AH258" s="109">
        <v>45907.39</v>
      </c>
      <c r="AI258" s="109"/>
      <c r="AJ258" s="109"/>
      <c r="AK258" s="109"/>
      <c r="AL258" s="109"/>
    </row>
    <row r="259" spans="1:38">
      <c r="A259" s="3" t="s">
        <v>416</v>
      </c>
      <c r="B259" t="s">
        <v>13</v>
      </c>
      <c r="C259" t="s">
        <v>73</v>
      </c>
      <c r="D259" t="s">
        <v>78</v>
      </c>
      <c r="E259" t="s">
        <v>165</v>
      </c>
      <c r="F259" s="109" t="s">
        <v>10</v>
      </c>
      <c r="G259">
        <v>0</v>
      </c>
      <c r="H259" s="109">
        <v>0</v>
      </c>
      <c r="I259" s="109">
        <v>0</v>
      </c>
      <c r="J259" s="109">
        <v>7015.73</v>
      </c>
      <c r="K259" s="109">
        <v>13468.92</v>
      </c>
      <c r="L259" s="109">
        <v>26466.73</v>
      </c>
      <c r="M259" s="109">
        <v>13940.47</v>
      </c>
      <c r="N259" s="109">
        <v>7633.06</v>
      </c>
      <c r="O259" s="109">
        <v>1183.96</v>
      </c>
      <c r="P259" s="109">
        <v>1187.5</v>
      </c>
      <c r="Q259" s="109">
        <v>1191.06</v>
      </c>
      <c r="R259" s="109">
        <v>1194.6500000000001</v>
      </c>
      <c r="S259" s="109">
        <v>1198.26</v>
      </c>
      <c r="T259" s="109">
        <v>1201.9000000000001</v>
      </c>
      <c r="U259" s="109">
        <v>1205.57</v>
      </c>
      <c r="V259" s="109">
        <v>1209.26</v>
      </c>
      <c r="W259" s="109">
        <v>1212.98</v>
      </c>
      <c r="X259" s="109">
        <v>1216.73</v>
      </c>
      <c r="Y259" s="109">
        <v>1220.51</v>
      </c>
      <c r="Z259" s="109">
        <v>1224.31</v>
      </c>
      <c r="AA259" s="109">
        <v>1228.1500000000001</v>
      </c>
      <c r="AB259" s="109">
        <v>1232.01</v>
      </c>
      <c r="AC259" s="109">
        <v>1235.9000000000001</v>
      </c>
      <c r="AD259" s="109">
        <v>1239.82</v>
      </c>
      <c r="AE259" s="109">
        <v>1243.76</v>
      </c>
      <c r="AF259" s="109">
        <v>1247.74</v>
      </c>
      <c r="AG259" s="109">
        <v>1251.74</v>
      </c>
      <c r="AH259" s="109">
        <v>1255.78</v>
      </c>
      <c r="AI259" s="109"/>
      <c r="AJ259" s="109"/>
      <c r="AK259" s="109"/>
      <c r="AL259" s="109"/>
    </row>
    <row r="260" spans="1:38">
      <c r="A260" s="3" t="s">
        <v>417</v>
      </c>
      <c r="B260" t="s">
        <v>13</v>
      </c>
      <c r="C260" t="s">
        <v>73</v>
      </c>
      <c r="D260" t="s">
        <v>78</v>
      </c>
      <c r="E260" t="s">
        <v>167</v>
      </c>
      <c r="F260" s="109" t="s">
        <v>10</v>
      </c>
      <c r="G260">
        <v>0</v>
      </c>
      <c r="H260" s="109">
        <v>0</v>
      </c>
      <c r="I260" s="109">
        <v>0</v>
      </c>
      <c r="J260" s="109">
        <v>13855.26</v>
      </c>
      <c r="K260" s="109">
        <v>41846.36</v>
      </c>
      <c r="L260" s="109">
        <v>98378.93</v>
      </c>
      <c r="M260" s="109">
        <v>127353.06</v>
      </c>
      <c r="N260" s="109">
        <v>147183.73000000001</v>
      </c>
      <c r="O260" s="109">
        <v>126956.55</v>
      </c>
      <c r="P260" s="109">
        <v>122821.77</v>
      </c>
      <c r="Q260" s="109">
        <v>129845.67</v>
      </c>
      <c r="R260" s="109">
        <v>137421.12</v>
      </c>
      <c r="S260" s="109">
        <v>145790.66</v>
      </c>
      <c r="T260" s="109">
        <v>155437.04</v>
      </c>
      <c r="U260" s="109">
        <v>164973.32</v>
      </c>
      <c r="V260" s="109">
        <v>172974.22</v>
      </c>
      <c r="W260" s="109">
        <v>183224.08</v>
      </c>
      <c r="X260" s="109">
        <v>194326.79</v>
      </c>
      <c r="Y260" s="109">
        <v>204121.81</v>
      </c>
      <c r="Z260" s="109">
        <v>215502.87</v>
      </c>
      <c r="AA260" s="109">
        <v>234385.37</v>
      </c>
      <c r="AB260" s="109">
        <v>236977.25</v>
      </c>
      <c r="AC260" s="109">
        <v>246055.7</v>
      </c>
      <c r="AD260" s="109">
        <v>257249.28</v>
      </c>
      <c r="AE260" s="109">
        <v>269844.36</v>
      </c>
      <c r="AF260" s="109">
        <v>285643.99</v>
      </c>
      <c r="AG260" s="109">
        <v>298582.28000000003</v>
      </c>
      <c r="AH260" s="109">
        <v>312455.81</v>
      </c>
      <c r="AI260" s="109"/>
      <c r="AJ260" s="109"/>
      <c r="AK260" s="109"/>
      <c r="AL260" s="109"/>
    </row>
    <row r="261" spans="1:38">
      <c r="A261" s="3" t="s">
        <v>418</v>
      </c>
      <c r="B261" t="s">
        <v>13</v>
      </c>
      <c r="C261" t="s">
        <v>73</v>
      </c>
      <c r="D261" t="s">
        <v>78</v>
      </c>
      <c r="E261" t="s">
        <v>92</v>
      </c>
      <c r="F261" s="109" t="s">
        <v>10</v>
      </c>
      <c r="G261">
        <v>0</v>
      </c>
      <c r="H261" s="109">
        <v>0</v>
      </c>
      <c r="I261" s="109">
        <v>0</v>
      </c>
      <c r="J261" s="109">
        <v>20732.32</v>
      </c>
      <c r="K261" s="109">
        <v>33142.19</v>
      </c>
      <c r="L261" s="109">
        <v>58162.33</v>
      </c>
      <c r="M261" s="109">
        <v>51812.800000000003</v>
      </c>
      <c r="N261" s="109">
        <v>48738.67</v>
      </c>
      <c r="O261" s="109">
        <v>42513.27</v>
      </c>
      <c r="P261" s="109">
        <v>42742.16</v>
      </c>
      <c r="Q261" s="109">
        <v>42972.73</v>
      </c>
      <c r="R261" s="109">
        <v>43205.01</v>
      </c>
      <c r="S261" s="109">
        <v>43439</v>
      </c>
      <c r="T261" s="109">
        <v>43674.71</v>
      </c>
      <c r="U261" s="109">
        <v>43912.160000000003</v>
      </c>
      <c r="V261" s="109">
        <v>44151.360000000001</v>
      </c>
      <c r="W261" s="109">
        <v>44392.33</v>
      </c>
      <c r="X261" s="109">
        <v>44635.07</v>
      </c>
      <c r="Y261" s="109">
        <v>44879.6</v>
      </c>
      <c r="Z261" s="109">
        <v>45125.94</v>
      </c>
      <c r="AA261" s="109">
        <v>45374.09</v>
      </c>
      <c r="AB261" s="109">
        <v>45624.07</v>
      </c>
      <c r="AC261" s="109">
        <v>45875.9</v>
      </c>
      <c r="AD261" s="109">
        <v>46129.58</v>
      </c>
      <c r="AE261" s="109">
        <v>46385.14</v>
      </c>
      <c r="AF261" s="109">
        <v>46642.58</v>
      </c>
      <c r="AG261" s="109">
        <v>46901.919999999998</v>
      </c>
      <c r="AH261" s="109">
        <v>47163.17</v>
      </c>
      <c r="AI261" s="109"/>
      <c r="AJ261" s="109"/>
      <c r="AK261" s="109"/>
      <c r="AL261" s="109"/>
    </row>
    <row r="262" spans="1:38">
      <c r="A262" s="3" t="s">
        <v>419</v>
      </c>
      <c r="B262" t="s">
        <v>13</v>
      </c>
      <c r="C262" t="s">
        <v>73</v>
      </c>
      <c r="D262" t="s">
        <v>81</v>
      </c>
      <c r="E262" t="s">
        <v>153</v>
      </c>
      <c r="F262" s="109" t="s">
        <v>10</v>
      </c>
      <c r="G262">
        <v>0</v>
      </c>
      <c r="H262">
        <v>0</v>
      </c>
      <c r="I262">
        <v>0</v>
      </c>
      <c r="J262" s="153">
        <v>0</v>
      </c>
      <c r="K262" s="153">
        <v>0</v>
      </c>
      <c r="L262" s="153">
        <v>0</v>
      </c>
      <c r="M262" s="153">
        <v>0</v>
      </c>
      <c r="N262" s="153">
        <v>0</v>
      </c>
      <c r="O262" s="153">
        <v>0</v>
      </c>
      <c r="P262" s="153">
        <v>0</v>
      </c>
      <c r="Q262" s="153">
        <v>0</v>
      </c>
      <c r="R262" s="153">
        <v>0</v>
      </c>
      <c r="S262" s="153">
        <v>0</v>
      </c>
      <c r="T262" s="153">
        <v>0</v>
      </c>
      <c r="U262" s="153">
        <v>0</v>
      </c>
      <c r="V262" s="153">
        <v>0</v>
      </c>
      <c r="W262" s="153">
        <v>0</v>
      </c>
      <c r="X262" s="153">
        <v>0</v>
      </c>
      <c r="Y262" s="153">
        <v>0</v>
      </c>
      <c r="Z262" s="153">
        <v>0</v>
      </c>
      <c r="AA262" s="153">
        <v>0</v>
      </c>
      <c r="AB262" s="153">
        <v>0</v>
      </c>
      <c r="AC262" s="153">
        <v>0</v>
      </c>
      <c r="AD262" s="153">
        <v>0</v>
      </c>
      <c r="AE262" s="153">
        <v>0</v>
      </c>
      <c r="AF262" s="153">
        <v>0</v>
      </c>
      <c r="AG262" s="153">
        <v>0</v>
      </c>
      <c r="AH262" s="153">
        <v>0</v>
      </c>
    </row>
    <row r="263" spans="1:38">
      <c r="A263" s="3" t="s">
        <v>420</v>
      </c>
      <c r="B263" t="s">
        <v>13</v>
      </c>
      <c r="C263" t="s">
        <v>73</v>
      </c>
      <c r="D263" t="s">
        <v>81</v>
      </c>
      <c r="E263" t="s">
        <v>155</v>
      </c>
      <c r="F263" s="109" t="s">
        <v>10</v>
      </c>
      <c r="G263">
        <v>0</v>
      </c>
      <c r="H263">
        <v>0</v>
      </c>
      <c r="I263">
        <v>0</v>
      </c>
      <c r="J263" s="153">
        <v>0</v>
      </c>
      <c r="K263" s="153">
        <v>0</v>
      </c>
      <c r="L263" s="153">
        <v>0</v>
      </c>
      <c r="M263" s="153">
        <v>0</v>
      </c>
      <c r="N263" s="153">
        <v>0</v>
      </c>
      <c r="O263" s="153">
        <v>0</v>
      </c>
      <c r="P263" s="153">
        <v>0</v>
      </c>
      <c r="Q263" s="153">
        <v>0</v>
      </c>
      <c r="R263" s="153">
        <v>0</v>
      </c>
      <c r="S263" s="153">
        <v>0</v>
      </c>
      <c r="T263" s="153">
        <v>0</v>
      </c>
      <c r="U263" s="153">
        <v>0</v>
      </c>
      <c r="V263" s="153">
        <v>0</v>
      </c>
      <c r="W263" s="153">
        <v>0</v>
      </c>
      <c r="X263" s="153">
        <v>0</v>
      </c>
      <c r="Y263" s="153">
        <v>0</v>
      </c>
      <c r="Z263" s="153">
        <v>0</v>
      </c>
      <c r="AA263" s="153">
        <v>0</v>
      </c>
      <c r="AB263" s="153">
        <v>0</v>
      </c>
      <c r="AC263" s="153">
        <v>0</v>
      </c>
      <c r="AD263" s="153">
        <v>0</v>
      </c>
      <c r="AE263" s="153">
        <v>0</v>
      </c>
      <c r="AF263" s="153">
        <v>0</v>
      </c>
      <c r="AG263" s="153">
        <v>0</v>
      </c>
      <c r="AH263" s="153">
        <v>0</v>
      </c>
    </row>
    <row r="264" spans="1:38">
      <c r="A264" s="3" t="s">
        <v>421</v>
      </c>
      <c r="B264" t="s">
        <v>13</v>
      </c>
      <c r="C264" t="s">
        <v>73</v>
      </c>
      <c r="D264" t="s">
        <v>81</v>
      </c>
      <c r="E264" t="s">
        <v>157</v>
      </c>
      <c r="F264" s="109" t="s">
        <v>10</v>
      </c>
      <c r="G264">
        <v>0</v>
      </c>
      <c r="H264">
        <v>0</v>
      </c>
      <c r="I264">
        <v>0</v>
      </c>
      <c r="J264" s="153">
        <v>0</v>
      </c>
      <c r="K264" s="153">
        <v>0</v>
      </c>
      <c r="L264" s="153">
        <v>0</v>
      </c>
      <c r="M264" s="153">
        <v>0</v>
      </c>
      <c r="N264" s="153">
        <v>0</v>
      </c>
      <c r="O264" s="153">
        <v>0</v>
      </c>
      <c r="P264" s="153">
        <v>0</v>
      </c>
      <c r="Q264" s="153">
        <v>0</v>
      </c>
      <c r="R264" s="153">
        <v>0</v>
      </c>
      <c r="S264" s="153">
        <v>0</v>
      </c>
      <c r="T264" s="153">
        <v>0</v>
      </c>
      <c r="U264" s="153">
        <v>0</v>
      </c>
      <c r="V264" s="153">
        <v>0</v>
      </c>
      <c r="W264" s="153">
        <v>0</v>
      </c>
      <c r="X264" s="153">
        <v>0</v>
      </c>
      <c r="Y264" s="153">
        <v>0</v>
      </c>
      <c r="Z264" s="153">
        <v>0</v>
      </c>
      <c r="AA264" s="153">
        <v>0</v>
      </c>
      <c r="AB264" s="153">
        <v>0</v>
      </c>
      <c r="AC264" s="153">
        <v>0</v>
      </c>
      <c r="AD264" s="153">
        <v>0</v>
      </c>
      <c r="AE264" s="153">
        <v>0</v>
      </c>
      <c r="AF264" s="153">
        <v>0</v>
      </c>
      <c r="AG264" s="153">
        <v>0</v>
      </c>
      <c r="AH264" s="153">
        <v>0</v>
      </c>
    </row>
    <row r="265" spans="1:38">
      <c r="A265" s="3" t="s">
        <v>422</v>
      </c>
      <c r="B265" t="s">
        <v>13</v>
      </c>
      <c r="C265" t="s">
        <v>73</v>
      </c>
      <c r="D265" t="s">
        <v>81</v>
      </c>
      <c r="E265" t="s">
        <v>159</v>
      </c>
      <c r="F265" s="109" t="s">
        <v>10</v>
      </c>
      <c r="G265">
        <v>0</v>
      </c>
      <c r="H265">
        <v>0</v>
      </c>
      <c r="I265">
        <v>0</v>
      </c>
      <c r="J265" s="153">
        <v>0</v>
      </c>
      <c r="K265" s="153">
        <v>0</v>
      </c>
      <c r="L265" s="153">
        <v>0</v>
      </c>
      <c r="M265" s="153">
        <v>0</v>
      </c>
      <c r="N265" s="153">
        <v>0</v>
      </c>
      <c r="O265" s="153">
        <v>0</v>
      </c>
      <c r="P265" s="153">
        <v>0</v>
      </c>
      <c r="Q265" s="153">
        <v>0</v>
      </c>
      <c r="R265" s="153">
        <v>0</v>
      </c>
      <c r="S265" s="153">
        <v>0</v>
      </c>
      <c r="T265" s="153">
        <v>0</v>
      </c>
      <c r="U265" s="153">
        <v>0</v>
      </c>
      <c r="V265" s="153">
        <v>0</v>
      </c>
      <c r="W265" s="153">
        <v>0</v>
      </c>
      <c r="X265" s="153">
        <v>0</v>
      </c>
      <c r="Y265" s="153">
        <v>0</v>
      </c>
      <c r="Z265" s="153">
        <v>0</v>
      </c>
      <c r="AA265" s="153">
        <v>0</v>
      </c>
      <c r="AB265" s="153">
        <v>0</v>
      </c>
      <c r="AC265" s="153">
        <v>0</v>
      </c>
      <c r="AD265" s="153">
        <v>0</v>
      </c>
      <c r="AE265" s="153">
        <v>0</v>
      </c>
      <c r="AF265" s="153">
        <v>0</v>
      </c>
      <c r="AG265" s="153">
        <v>0</v>
      </c>
      <c r="AH265" s="153">
        <v>0</v>
      </c>
    </row>
    <row r="266" spans="1:38">
      <c r="A266" s="3" t="s">
        <v>423</v>
      </c>
      <c r="B266" t="s">
        <v>13</v>
      </c>
      <c r="C266" t="s">
        <v>73</v>
      </c>
      <c r="D266" t="s">
        <v>81</v>
      </c>
      <c r="E266" t="s">
        <v>16</v>
      </c>
      <c r="F266" s="109" t="s">
        <v>10</v>
      </c>
      <c r="G266">
        <v>0</v>
      </c>
      <c r="H266">
        <v>0</v>
      </c>
      <c r="I266">
        <v>0</v>
      </c>
      <c r="J266" s="153">
        <v>0</v>
      </c>
      <c r="K266" s="153">
        <v>0</v>
      </c>
      <c r="L266" s="153">
        <v>0</v>
      </c>
      <c r="M266" s="153">
        <v>0</v>
      </c>
      <c r="N266" s="153">
        <v>0</v>
      </c>
      <c r="O266" s="153">
        <v>0</v>
      </c>
      <c r="P266" s="153">
        <v>0</v>
      </c>
      <c r="Q266" s="153">
        <v>0</v>
      </c>
      <c r="R266" s="153">
        <v>0</v>
      </c>
      <c r="S266" s="153">
        <v>0</v>
      </c>
      <c r="T266" s="153">
        <v>0</v>
      </c>
      <c r="U266" s="153">
        <v>0</v>
      </c>
      <c r="V266" s="153">
        <v>0</v>
      </c>
      <c r="W266" s="153">
        <v>0</v>
      </c>
      <c r="X266" s="153">
        <v>0</v>
      </c>
      <c r="Y266" s="153">
        <v>0</v>
      </c>
      <c r="Z266" s="153">
        <v>0</v>
      </c>
      <c r="AA266" s="153">
        <v>0</v>
      </c>
      <c r="AB266" s="153">
        <v>0</v>
      </c>
      <c r="AC266" s="153">
        <v>0</v>
      </c>
      <c r="AD266" s="153">
        <v>0</v>
      </c>
      <c r="AE266" s="153">
        <v>0</v>
      </c>
      <c r="AF266" s="153">
        <v>0</v>
      </c>
      <c r="AG266" s="153">
        <v>0</v>
      </c>
      <c r="AH266" s="153">
        <v>0</v>
      </c>
    </row>
    <row r="267" spans="1:38">
      <c r="A267" s="3" t="s">
        <v>424</v>
      </c>
      <c r="B267" t="s">
        <v>13</v>
      </c>
      <c r="C267" t="s">
        <v>73</v>
      </c>
      <c r="D267" t="s">
        <v>81</v>
      </c>
      <c r="E267" t="s">
        <v>99</v>
      </c>
      <c r="F267" s="109" t="s">
        <v>10</v>
      </c>
      <c r="G267">
        <v>0</v>
      </c>
      <c r="H267">
        <v>0</v>
      </c>
      <c r="I267">
        <v>0</v>
      </c>
      <c r="J267" s="153">
        <v>0</v>
      </c>
      <c r="K267" s="153">
        <v>0</v>
      </c>
      <c r="L267" s="153">
        <v>0</v>
      </c>
      <c r="M267" s="153">
        <v>0</v>
      </c>
      <c r="N267" s="153">
        <v>0</v>
      </c>
      <c r="O267" s="153">
        <v>0</v>
      </c>
      <c r="P267" s="153">
        <v>0</v>
      </c>
      <c r="Q267" s="153">
        <v>0</v>
      </c>
      <c r="R267" s="153">
        <v>0</v>
      </c>
      <c r="S267" s="153">
        <v>0</v>
      </c>
      <c r="T267" s="153">
        <v>0</v>
      </c>
      <c r="U267" s="153">
        <v>0</v>
      </c>
      <c r="V267" s="153">
        <v>0</v>
      </c>
      <c r="W267" s="153">
        <v>0</v>
      </c>
      <c r="X267" s="153">
        <v>0</v>
      </c>
      <c r="Y267" s="153">
        <v>0</v>
      </c>
      <c r="Z267" s="153">
        <v>0</v>
      </c>
      <c r="AA267" s="153">
        <v>0</v>
      </c>
      <c r="AB267" s="153">
        <v>0</v>
      </c>
      <c r="AC267" s="153">
        <v>0</v>
      </c>
      <c r="AD267" s="153">
        <v>0</v>
      </c>
      <c r="AE267" s="153">
        <v>0</v>
      </c>
      <c r="AF267" s="153">
        <v>0</v>
      </c>
      <c r="AG267" s="153">
        <v>0</v>
      </c>
      <c r="AH267" s="153">
        <v>0</v>
      </c>
    </row>
    <row r="268" spans="1:38">
      <c r="A268" s="3" t="s">
        <v>425</v>
      </c>
      <c r="B268" t="s">
        <v>13</v>
      </c>
      <c r="C268" t="s">
        <v>73</v>
      </c>
      <c r="D268" t="s">
        <v>81</v>
      </c>
      <c r="E268" t="s">
        <v>163</v>
      </c>
      <c r="F268" s="109" t="s">
        <v>10</v>
      </c>
      <c r="G268">
        <v>0</v>
      </c>
      <c r="H268" s="109">
        <v>0</v>
      </c>
      <c r="I268" s="109">
        <v>0</v>
      </c>
      <c r="J268" s="109">
        <v>0</v>
      </c>
      <c r="K268" s="109">
        <v>0</v>
      </c>
      <c r="L268" s="109">
        <v>0</v>
      </c>
      <c r="M268" s="109">
        <v>0</v>
      </c>
      <c r="N268" s="109">
        <v>0</v>
      </c>
      <c r="O268" s="109">
        <v>0</v>
      </c>
      <c r="P268" s="109">
        <v>0</v>
      </c>
      <c r="Q268" s="109">
        <v>0</v>
      </c>
      <c r="R268" s="109">
        <v>0</v>
      </c>
      <c r="S268" s="109">
        <v>0</v>
      </c>
      <c r="T268" s="109">
        <v>0</v>
      </c>
      <c r="U268" s="109">
        <v>0</v>
      </c>
      <c r="V268" s="109">
        <v>0</v>
      </c>
      <c r="W268" s="109">
        <v>0</v>
      </c>
      <c r="X268" s="109">
        <v>0</v>
      </c>
      <c r="Y268" s="109">
        <v>0</v>
      </c>
      <c r="Z268" s="109">
        <v>0</v>
      </c>
      <c r="AA268" s="109">
        <v>0</v>
      </c>
      <c r="AB268" s="109">
        <v>0</v>
      </c>
      <c r="AC268" s="109">
        <v>0</v>
      </c>
      <c r="AD268" s="109">
        <v>0</v>
      </c>
      <c r="AE268" s="109">
        <v>0</v>
      </c>
      <c r="AF268" s="109">
        <v>0</v>
      </c>
      <c r="AG268" s="109">
        <v>0</v>
      </c>
      <c r="AH268" s="109">
        <v>0</v>
      </c>
      <c r="AI268" s="109"/>
      <c r="AJ268" s="109"/>
      <c r="AK268" s="109"/>
      <c r="AL268" s="109"/>
    </row>
    <row r="269" spans="1:38">
      <c r="A269" s="3" t="s">
        <v>426</v>
      </c>
      <c r="B269" t="s">
        <v>13</v>
      </c>
      <c r="C269" t="s">
        <v>73</v>
      </c>
      <c r="D269" t="s">
        <v>81</v>
      </c>
      <c r="E269" t="s">
        <v>165</v>
      </c>
      <c r="F269" s="109" t="s">
        <v>10</v>
      </c>
      <c r="G269">
        <v>0</v>
      </c>
      <c r="H269" s="109">
        <v>0</v>
      </c>
      <c r="I269" s="109">
        <v>0</v>
      </c>
      <c r="J269" s="109">
        <v>0</v>
      </c>
      <c r="K269" s="109">
        <v>0</v>
      </c>
      <c r="L269" s="109">
        <v>0</v>
      </c>
      <c r="M269" s="109">
        <v>0</v>
      </c>
      <c r="N269" s="109">
        <v>0</v>
      </c>
      <c r="O269" s="109">
        <v>0</v>
      </c>
      <c r="P269" s="109">
        <v>0</v>
      </c>
      <c r="Q269" s="109">
        <v>0</v>
      </c>
      <c r="R269" s="109">
        <v>0</v>
      </c>
      <c r="S269" s="109">
        <v>0</v>
      </c>
      <c r="T269" s="109">
        <v>0</v>
      </c>
      <c r="U269" s="109">
        <v>0</v>
      </c>
      <c r="V269" s="109">
        <v>0</v>
      </c>
      <c r="W269" s="109">
        <v>0</v>
      </c>
      <c r="X269" s="109">
        <v>0</v>
      </c>
      <c r="Y269" s="109">
        <v>0</v>
      </c>
      <c r="Z269" s="109">
        <v>0</v>
      </c>
      <c r="AA269" s="109">
        <v>0</v>
      </c>
      <c r="AB269" s="109">
        <v>0</v>
      </c>
      <c r="AC269" s="109">
        <v>0</v>
      </c>
      <c r="AD269" s="109">
        <v>0</v>
      </c>
      <c r="AE269" s="109">
        <v>0</v>
      </c>
      <c r="AF269" s="109">
        <v>0</v>
      </c>
      <c r="AG269" s="109">
        <v>0</v>
      </c>
      <c r="AH269" s="109">
        <v>0</v>
      </c>
      <c r="AI269" s="109"/>
      <c r="AJ269" s="109"/>
      <c r="AK269" s="109"/>
      <c r="AL269" s="109"/>
    </row>
    <row r="270" spans="1:38">
      <c r="A270" s="3" t="s">
        <v>427</v>
      </c>
      <c r="B270" t="s">
        <v>13</v>
      </c>
      <c r="C270" t="s">
        <v>73</v>
      </c>
      <c r="D270" t="s">
        <v>81</v>
      </c>
      <c r="E270" t="s">
        <v>167</v>
      </c>
      <c r="F270" s="109" t="s">
        <v>10</v>
      </c>
      <c r="G270">
        <v>0</v>
      </c>
      <c r="H270" s="109">
        <v>0</v>
      </c>
      <c r="I270" s="109">
        <v>0</v>
      </c>
      <c r="J270" s="109">
        <v>0</v>
      </c>
      <c r="K270" s="109">
        <v>0</v>
      </c>
      <c r="L270" s="109">
        <v>0</v>
      </c>
      <c r="M270" s="109">
        <v>0</v>
      </c>
      <c r="N270" s="109">
        <v>0</v>
      </c>
      <c r="O270" s="109">
        <v>0</v>
      </c>
      <c r="P270" s="109">
        <v>0</v>
      </c>
      <c r="Q270" s="109">
        <v>0</v>
      </c>
      <c r="R270" s="109">
        <v>0</v>
      </c>
      <c r="S270" s="109">
        <v>0</v>
      </c>
      <c r="T270" s="109">
        <v>0</v>
      </c>
      <c r="U270" s="109">
        <v>0</v>
      </c>
      <c r="V270" s="109">
        <v>0</v>
      </c>
      <c r="W270" s="109">
        <v>0</v>
      </c>
      <c r="X270" s="109">
        <v>0</v>
      </c>
      <c r="Y270" s="109">
        <v>0</v>
      </c>
      <c r="Z270" s="109">
        <v>0</v>
      </c>
      <c r="AA270" s="109">
        <v>0</v>
      </c>
      <c r="AB270" s="109">
        <v>0</v>
      </c>
      <c r="AC270" s="109">
        <v>0</v>
      </c>
      <c r="AD270" s="109">
        <v>0</v>
      </c>
      <c r="AE270" s="109">
        <v>0</v>
      </c>
      <c r="AF270" s="109">
        <v>0</v>
      </c>
      <c r="AG270" s="109">
        <v>0</v>
      </c>
      <c r="AH270" s="109">
        <v>0</v>
      </c>
      <c r="AI270" s="109"/>
      <c r="AJ270" s="109"/>
      <c r="AK270" s="109"/>
      <c r="AL270" s="109"/>
    </row>
    <row r="271" spans="1:38">
      <c r="A271" s="3" t="s">
        <v>428</v>
      </c>
      <c r="B271" t="s">
        <v>13</v>
      </c>
      <c r="C271" t="s">
        <v>73</v>
      </c>
      <c r="D271" t="s">
        <v>81</v>
      </c>
      <c r="E271" t="s">
        <v>92</v>
      </c>
      <c r="F271" s="109" t="s">
        <v>10</v>
      </c>
      <c r="G271">
        <v>0</v>
      </c>
      <c r="H271" s="109">
        <v>0</v>
      </c>
      <c r="I271" s="109">
        <v>0</v>
      </c>
      <c r="J271" s="109">
        <v>0</v>
      </c>
      <c r="K271" s="109">
        <v>0</v>
      </c>
      <c r="L271" s="109">
        <v>0</v>
      </c>
      <c r="M271" s="109">
        <v>0</v>
      </c>
      <c r="N271" s="109">
        <v>0</v>
      </c>
      <c r="O271" s="109">
        <v>0</v>
      </c>
      <c r="P271" s="109">
        <v>0</v>
      </c>
      <c r="Q271" s="109">
        <v>0</v>
      </c>
      <c r="R271" s="109">
        <v>0</v>
      </c>
      <c r="S271" s="109">
        <v>0</v>
      </c>
      <c r="T271" s="109">
        <v>0</v>
      </c>
      <c r="U271" s="109">
        <v>0</v>
      </c>
      <c r="V271" s="109">
        <v>0</v>
      </c>
      <c r="W271" s="109">
        <v>0</v>
      </c>
      <c r="X271" s="109">
        <v>0</v>
      </c>
      <c r="Y271" s="109">
        <v>0</v>
      </c>
      <c r="Z271" s="109">
        <v>0</v>
      </c>
      <c r="AA271" s="109">
        <v>0</v>
      </c>
      <c r="AB271" s="109">
        <v>0</v>
      </c>
      <c r="AC271" s="109">
        <v>0</v>
      </c>
      <c r="AD271" s="109">
        <v>0</v>
      </c>
      <c r="AE271" s="109">
        <v>0</v>
      </c>
      <c r="AF271" s="109">
        <v>0</v>
      </c>
      <c r="AG271" s="109">
        <v>0</v>
      </c>
      <c r="AH271" s="109">
        <v>0</v>
      </c>
      <c r="AI271" s="109"/>
      <c r="AJ271" s="109"/>
      <c r="AK271" s="109"/>
      <c r="AL271" s="109"/>
    </row>
    <row r="272" spans="1:38">
      <c r="A272" s="3" t="s">
        <v>429</v>
      </c>
      <c r="B272" t="s">
        <v>13</v>
      </c>
      <c r="C272" t="s">
        <v>74</v>
      </c>
      <c r="D272" t="s">
        <v>81</v>
      </c>
      <c r="E272" t="s">
        <v>153</v>
      </c>
      <c r="F272" s="109" t="s">
        <v>10</v>
      </c>
      <c r="G272">
        <v>0</v>
      </c>
      <c r="H272">
        <v>0</v>
      </c>
      <c r="I272">
        <v>0</v>
      </c>
      <c r="J272" s="153">
        <v>1.6155144843749998</v>
      </c>
      <c r="K272" s="153">
        <v>2.5848231749999999</v>
      </c>
      <c r="L272" s="153">
        <v>3.2310289687499996</v>
      </c>
      <c r="M272" s="153">
        <v>3.2310289687499996</v>
      </c>
      <c r="N272" s="153">
        <v>3.2310289687499996</v>
      </c>
      <c r="O272" s="153">
        <v>3.2310289687499996</v>
      </c>
      <c r="P272" s="153">
        <v>3.2310289687499996</v>
      </c>
      <c r="Q272" s="153">
        <v>3.2310289687499996</v>
      </c>
      <c r="R272" s="153">
        <v>3.2310289687499996</v>
      </c>
      <c r="S272" s="153">
        <v>3.2310289687499996</v>
      </c>
      <c r="T272" s="153">
        <v>3.2310289687499996</v>
      </c>
      <c r="U272" s="153">
        <v>3.2310289687499996</v>
      </c>
      <c r="V272" s="153">
        <v>3.2310289687499996</v>
      </c>
      <c r="W272" s="153">
        <v>3.2310289687499996</v>
      </c>
      <c r="X272" s="153">
        <v>3.2310289687499996</v>
      </c>
      <c r="Y272" s="153">
        <v>3.2310289687499996</v>
      </c>
      <c r="Z272" s="153">
        <v>3.2310289687499996</v>
      </c>
      <c r="AA272" s="153">
        <v>3.2310289687499996</v>
      </c>
      <c r="AB272" s="153">
        <v>3.2310289687499996</v>
      </c>
      <c r="AC272" s="153">
        <v>3.2310289687499996</v>
      </c>
      <c r="AD272" s="153">
        <v>3.2310289687499996</v>
      </c>
      <c r="AE272" s="153">
        <v>3.2310289687499996</v>
      </c>
      <c r="AF272" s="153">
        <v>3.2310289687499996</v>
      </c>
      <c r="AG272" s="153">
        <v>3.2310289687499996</v>
      </c>
      <c r="AH272" s="153">
        <v>3.2310289687499996</v>
      </c>
    </row>
    <row r="273" spans="1:38">
      <c r="A273" s="3" t="s">
        <v>430</v>
      </c>
      <c r="B273" t="s">
        <v>13</v>
      </c>
      <c r="C273" t="s">
        <v>74</v>
      </c>
      <c r="D273" t="s">
        <v>81</v>
      </c>
      <c r="E273" t="s">
        <v>155</v>
      </c>
      <c r="F273" s="109" t="s">
        <v>10</v>
      </c>
      <c r="G273">
        <v>0</v>
      </c>
      <c r="H273">
        <v>0</v>
      </c>
      <c r="I273">
        <v>0</v>
      </c>
      <c r="J273" s="153">
        <v>1.6155144843749998</v>
      </c>
      <c r="K273" s="153">
        <v>0.96930869062500014</v>
      </c>
      <c r="L273" s="153">
        <v>0.64620579374999965</v>
      </c>
      <c r="M273" s="153">
        <v>0</v>
      </c>
      <c r="N273" s="153">
        <v>0</v>
      </c>
      <c r="O273" s="153">
        <v>0</v>
      </c>
      <c r="P273" s="153">
        <v>0</v>
      </c>
      <c r="Q273" s="153">
        <v>0</v>
      </c>
      <c r="R273" s="153">
        <v>0</v>
      </c>
      <c r="S273" s="153">
        <v>0</v>
      </c>
      <c r="T273" s="153">
        <v>0</v>
      </c>
      <c r="U273" s="153">
        <v>0</v>
      </c>
      <c r="V273" s="153">
        <v>0</v>
      </c>
      <c r="W273" s="153">
        <v>0</v>
      </c>
      <c r="X273" s="153">
        <v>0</v>
      </c>
      <c r="Y273" s="153">
        <v>0</v>
      </c>
      <c r="Z273" s="153">
        <v>0</v>
      </c>
      <c r="AA273" s="153">
        <v>0</v>
      </c>
      <c r="AB273" s="153">
        <v>0</v>
      </c>
      <c r="AC273" s="153">
        <v>0</v>
      </c>
      <c r="AD273" s="153">
        <v>0</v>
      </c>
      <c r="AE273" s="153">
        <v>0</v>
      </c>
      <c r="AF273" s="153">
        <v>0</v>
      </c>
      <c r="AG273" s="153">
        <v>0</v>
      </c>
      <c r="AH273" s="153">
        <v>0</v>
      </c>
    </row>
    <row r="274" spans="1:38">
      <c r="A274" s="3" t="s">
        <v>431</v>
      </c>
      <c r="B274" t="s">
        <v>13</v>
      </c>
      <c r="C274" t="s">
        <v>74</v>
      </c>
      <c r="D274" t="s">
        <v>81</v>
      </c>
      <c r="E274" t="s">
        <v>157</v>
      </c>
      <c r="F274" s="109" t="s">
        <v>10</v>
      </c>
      <c r="G274">
        <v>0</v>
      </c>
      <c r="H274">
        <v>0</v>
      </c>
      <c r="I274">
        <v>0</v>
      </c>
      <c r="J274" s="153">
        <v>0</v>
      </c>
      <c r="K274" s="153">
        <v>0</v>
      </c>
      <c r="L274" s="153">
        <v>0</v>
      </c>
      <c r="M274" s="153">
        <v>0</v>
      </c>
      <c r="N274" s="153">
        <v>0</v>
      </c>
      <c r="O274" s="153">
        <v>0</v>
      </c>
      <c r="P274" s="153">
        <v>0</v>
      </c>
      <c r="Q274" s="153">
        <v>0</v>
      </c>
      <c r="R274" s="153">
        <v>0</v>
      </c>
      <c r="S274" s="153">
        <v>0</v>
      </c>
      <c r="T274" s="153">
        <v>0</v>
      </c>
      <c r="U274" s="153">
        <v>0</v>
      </c>
      <c r="V274" s="153">
        <v>0</v>
      </c>
      <c r="W274" s="153">
        <v>0</v>
      </c>
      <c r="X274" s="153">
        <v>0</v>
      </c>
      <c r="Y274" s="153">
        <v>0</v>
      </c>
      <c r="Z274" s="153">
        <v>0</v>
      </c>
      <c r="AA274" s="153">
        <v>0</v>
      </c>
      <c r="AB274" s="153">
        <v>0</v>
      </c>
      <c r="AC274" s="153">
        <v>0</v>
      </c>
      <c r="AD274" s="153">
        <v>0</v>
      </c>
      <c r="AE274" s="153">
        <v>0</v>
      </c>
      <c r="AF274" s="153">
        <v>0</v>
      </c>
      <c r="AG274" s="153">
        <v>0</v>
      </c>
      <c r="AH274" s="153">
        <v>0</v>
      </c>
    </row>
    <row r="275" spans="1:38">
      <c r="A275" s="3" t="s">
        <v>432</v>
      </c>
      <c r="B275" t="s">
        <v>13</v>
      </c>
      <c r="C275" t="s">
        <v>74</v>
      </c>
      <c r="D275" t="s">
        <v>81</v>
      </c>
      <c r="E275" t="s">
        <v>159</v>
      </c>
      <c r="F275" s="109" t="s">
        <v>10</v>
      </c>
      <c r="G275">
        <v>0</v>
      </c>
      <c r="H275">
        <v>0</v>
      </c>
      <c r="I275">
        <v>0</v>
      </c>
      <c r="J275" s="153">
        <v>0</v>
      </c>
      <c r="K275" s="153">
        <v>0</v>
      </c>
      <c r="L275" s="153">
        <v>0</v>
      </c>
      <c r="M275" s="153">
        <v>0</v>
      </c>
      <c r="N275" s="153">
        <v>0</v>
      </c>
      <c r="O275" s="153">
        <v>0</v>
      </c>
      <c r="P275" s="153">
        <v>0</v>
      </c>
      <c r="Q275" s="153">
        <v>0</v>
      </c>
      <c r="R275" s="153">
        <v>0</v>
      </c>
      <c r="S275" s="153">
        <v>0</v>
      </c>
      <c r="T275" s="153">
        <v>0</v>
      </c>
      <c r="U275" s="153">
        <v>0</v>
      </c>
      <c r="V275" s="153">
        <v>0</v>
      </c>
      <c r="W275" s="153">
        <v>0</v>
      </c>
      <c r="X275" s="153">
        <v>0</v>
      </c>
      <c r="Y275" s="153">
        <v>0</v>
      </c>
      <c r="Z275" s="153">
        <v>0</v>
      </c>
      <c r="AA275" s="153">
        <v>0</v>
      </c>
      <c r="AB275" s="153">
        <v>0</v>
      </c>
      <c r="AC275" s="153">
        <v>0</v>
      </c>
      <c r="AD275" s="153">
        <v>0</v>
      </c>
      <c r="AE275" s="153">
        <v>0</v>
      </c>
      <c r="AF275" s="153">
        <v>0</v>
      </c>
      <c r="AG275" s="153">
        <v>0</v>
      </c>
      <c r="AH275" s="153">
        <v>0</v>
      </c>
    </row>
    <row r="276" spans="1:38">
      <c r="A276" s="3" t="s">
        <v>433</v>
      </c>
      <c r="B276" t="s">
        <v>13</v>
      </c>
      <c r="C276" t="s">
        <v>74</v>
      </c>
      <c r="D276" t="s">
        <v>81</v>
      </c>
      <c r="E276" t="s">
        <v>16</v>
      </c>
      <c r="F276" s="109" t="s">
        <v>10</v>
      </c>
      <c r="G276">
        <v>0</v>
      </c>
      <c r="H276">
        <v>0</v>
      </c>
      <c r="I276">
        <v>0</v>
      </c>
      <c r="J276" s="153">
        <v>2.1257222395003583</v>
      </c>
      <c r="K276" s="153">
        <v>3.4113605282696948</v>
      </c>
      <c r="L276" s="153">
        <v>4.2764135562254975</v>
      </c>
      <c r="M276" s="153">
        <v>4.2959097646457556</v>
      </c>
      <c r="N276" s="153">
        <v>4.3154948564580824</v>
      </c>
      <c r="O276" s="153">
        <v>4.3351692368826749</v>
      </c>
      <c r="P276" s="153">
        <v>4.3549333129871277</v>
      </c>
      <c r="Q276" s="153">
        <v>4.3747874936948659</v>
      </c>
      <c r="R276" s="153">
        <v>4.394732189793598</v>
      </c>
      <c r="S276" s="153">
        <v>4.4147678139438167</v>
      </c>
      <c r="T276" s="153">
        <v>4.4348947806873396</v>
      </c>
      <c r="U276" s="153">
        <v>4.4551135064558816</v>
      </c>
      <c r="V276" s="153">
        <v>4.4754244095796736</v>
      </c>
      <c r="W276" s="153">
        <v>4.4958279102961232</v>
      </c>
      <c r="X276" s="153">
        <v>4.5163244307584964</v>
      </c>
      <c r="Y276" s="153">
        <v>4.5369143950446666</v>
      </c>
      <c r="Z276" s="153">
        <v>4.5575982291658761</v>
      </c>
      <c r="AA276" s="153">
        <v>4.578376361075561</v>
      </c>
      <c r="AB276" s="153">
        <v>4.5992492206781987</v>
      </c>
      <c r="AC276" s="153">
        <v>4.6202172398382073</v>
      </c>
      <c r="AD276" s="153">
        <v>4.641280852388876</v>
      </c>
      <c r="AE276" s="153">
        <v>4.6624404941413431</v>
      </c>
      <c r="AF276" s="153">
        <v>4.683696602893618</v>
      </c>
      <c r="AG276" s="153">
        <v>4.7050496184396335</v>
      </c>
      <c r="AH276" s="153">
        <v>4.7264999825783445</v>
      </c>
    </row>
    <row r="277" spans="1:38">
      <c r="A277" s="3" t="s">
        <v>434</v>
      </c>
      <c r="B277" t="s">
        <v>13</v>
      </c>
      <c r="C277" t="s">
        <v>74</v>
      </c>
      <c r="D277" t="s">
        <v>81</v>
      </c>
      <c r="E277" t="s">
        <v>99</v>
      </c>
      <c r="F277" s="109" t="s">
        <v>10</v>
      </c>
      <c r="G277">
        <v>0</v>
      </c>
      <c r="H277">
        <v>0</v>
      </c>
      <c r="I277">
        <v>0</v>
      </c>
      <c r="J277" s="153">
        <v>2.1398452179387544</v>
      </c>
      <c r="K277" s="153">
        <v>3.4340250938893648</v>
      </c>
      <c r="L277" s="153">
        <v>4.3048254038911793</v>
      </c>
      <c r="M277" s="153">
        <v>4.3244511421841709</v>
      </c>
      <c r="N277" s="153">
        <v>4.3441663543971032</v>
      </c>
      <c r="O277" s="153">
        <v>4.3639714484423946</v>
      </c>
      <c r="P277" s="153">
        <v>4.3838668340921361</v>
      </c>
      <c r="Q277" s="153">
        <v>4.4038529229865775</v>
      </c>
      <c r="R277" s="153">
        <v>4.42393012864264</v>
      </c>
      <c r="S277" s="153">
        <v>4.4440988664624692</v>
      </c>
      <c r="T277" s="153">
        <v>4.4643595537420371</v>
      </c>
      <c r="U277" s="153">
        <v>4.484712609679768</v>
      </c>
      <c r="V277" s="153">
        <v>4.5051584553852164</v>
      </c>
      <c r="W277" s="153">
        <v>4.5256975138877831</v>
      </c>
      <c r="X277" s="153">
        <v>4.5463302101454568</v>
      </c>
      <c r="Y277" s="153">
        <v>4.5670569710536206</v>
      </c>
      <c r="Z277" s="153">
        <v>4.5878782254538715</v>
      </c>
      <c r="AA277" s="153">
        <v>4.6087944041429045</v>
      </c>
      <c r="AB277" s="153">
        <v>4.6298059398814164</v>
      </c>
      <c r="AC277" s="153">
        <v>4.6509132674030678</v>
      </c>
      <c r="AD277" s="153">
        <v>4.6721168234234716</v>
      </c>
      <c r="AE277" s="153">
        <v>4.6934170466492287</v>
      </c>
      <c r="AF277" s="153">
        <v>4.7148143777870128</v>
      </c>
      <c r="AG277" s="153">
        <v>4.7363092595526819</v>
      </c>
      <c r="AH277" s="153">
        <v>4.7579021366804355</v>
      </c>
    </row>
    <row r="278" spans="1:38">
      <c r="A278" s="3" t="s">
        <v>435</v>
      </c>
      <c r="B278" t="s">
        <v>13</v>
      </c>
      <c r="C278" t="s">
        <v>74</v>
      </c>
      <c r="D278" t="s">
        <v>81</v>
      </c>
      <c r="E278" t="s">
        <v>163</v>
      </c>
      <c r="F278" s="109" t="s">
        <v>10</v>
      </c>
      <c r="G278">
        <v>0</v>
      </c>
      <c r="H278" s="109">
        <v>0</v>
      </c>
      <c r="I278" s="109">
        <v>0</v>
      </c>
      <c r="J278" s="109">
        <v>91444.76</v>
      </c>
      <c r="K278" s="109">
        <v>91545.04</v>
      </c>
      <c r="L278" s="109">
        <v>91612.25</v>
      </c>
      <c r="M278" s="109">
        <v>91613.13</v>
      </c>
      <c r="N278" s="109">
        <v>91614.01</v>
      </c>
      <c r="O278" s="109">
        <v>91614.89</v>
      </c>
      <c r="P278" s="109">
        <v>91615.78</v>
      </c>
      <c r="Q278" s="109">
        <v>91616.68</v>
      </c>
      <c r="R278" s="109">
        <v>91617.57</v>
      </c>
      <c r="S278" s="109">
        <v>91618.48</v>
      </c>
      <c r="T278" s="109">
        <v>91619.38</v>
      </c>
      <c r="U278" s="109">
        <v>91620.29</v>
      </c>
      <c r="V278" s="109">
        <v>91621.21</v>
      </c>
      <c r="W278" s="109">
        <v>91622.12</v>
      </c>
      <c r="X278" s="109">
        <v>91623.05</v>
      </c>
      <c r="Y278" s="109">
        <v>91623.97</v>
      </c>
      <c r="Z278" s="109">
        <v>91624.9</v>
      </c>
      <c r="AA278" s="109">
        <v>91625.84</v>
      </c>
      <c r="AB278" s="109">
        <v>91626.78</v>
      </c>
      <c r="AC278" s="109">
        <v>91627.72</v>
      </c>
      <c r="AD278" s="109">
        <v>91628.67</v>
      </c>
      <c r="AE278" s="109">
        <v>91629.62</v>
      </c>
      <c r="AF278" s="109">
        <v>91630.58</v>
      </c>
      <c r="AG278" s="109">
        <v>91631.54</v>
      </c>
      <c r="AH278" s="109">
        <v>91632.5</v>
      </c>
      <c r="AI278" s="109"/>
      <c r="AJ278" s="109"/>
      <c r="AK278" s="109"/>
      <c r="AL278" s="109"/>
    </row>
    <row r="279" spans="1:38">
      <c r="A279" s="3" t="s">
        <v>436</v>
      </c>
      <c r="B279" t="s">
        <v>13</v>
      </c>
      <c r="C279" t="s">
        <v>74</v>
      </c>
      <c r="D279" t="s">
        <v>81</v>
      </c>
      <c r="E279" t="s">
        <v>165</v>
      </c>
      <c r="F279" s="109" t="s">
        <v>10</v>
      </c>
      <c r="G279">
        <v>0</v>
      </c>
      <c r="H279" s="109">
        <v>0</v>
      </c>
      <c r="I279" s="109">
        <v>0</v>
      </c>
      <c r="J279" s="109">
        <v>16825.09</v>
      </c>
      <c r="K279" s="109">
        <v>16825.09</v>
      </c>
      <c r="L279" s="109">
        <v>16825.09</v>
      </c>
      <c r="M279" s="109">
        <v>16825.09</v>
      </c>
      <c r="N279" s="109">
        <v>16825.09</v>
      </c>
      <c r="O279" s="109">
        <v>16825.09</v>
      </c>
      <c r="P279" s="109">
        <v>16825.09</v>
      </c>
      <c r="Q279" s="109">
        <v>16825.09</v>
      </c>
      <c r="R279" s="109">
        <v>16825.09</v>
      </c>
      <c r="S279" s="109">
        <v>16825.09</v>
      </c>
      <c r="T279" s="109">
        <v>16825.09</v>
      </c>
      <c r="U279" s="109">
        <v>16825.09</v>
      </c>
      <c r="V279" s="109">
        <v>16825.09</v>
      </c>
      <c r="W279" s="109">
        <v>16825.09</v>
      </c>
      <c r="X279" s="109">
        <v>16825.09</v>
      </c>
      <c r="Y279" s="109">
        <v>16825.09</v>
      </c>
      <c r="Z279" s="109">
        <v>16825.09</v>
      </c>
      <c r="AA279" s="109">
        <v>16825.09</v>
      </c>
      <c r="AB279" s="109">
        <v>16825.09</v>
      </c>
      <c r="AC279" s="109">
        <v>16825.09</v>
      </c>
      <c r="AD279" s="109">
        <v>16825.09</v>
      </c>
      <c r="AE279" s="109">
        <v>16825.09</v>
      </c>
      <c r="AF279" s="109">
        <v>16825.09</v>
      </c>
      <c r="AG279" s="109">
        <v>16825.09</v>
      </c>
      <c r="AH279" s="109">
        <v>16825.09</v>
      </c>
      <c r="AI279" s="109"/>
      <c r="AJ279" s="109"/>
      <c r="AK279" s="109"/>
      <c r="AL279" s="109"/>
    </row>
    <row r="280" spans="1:38">
      <c r="A280" s="3" t="s">
        <v>437</v>
      </c>
      <c r="B280" t="s">
        <v>13</v>
      </c>
      <c r="C280" t="s">
        <v>74</v>
      </c>
      <c r="D280" t="s">
        <v>81</v>
      </c>
      <c r="E280" t="s">
        <v>167</v>
      </c>
      <c r="F280" s="109" t="s">
        <v>10</v>
      </c>
      <c r="G280">
        <v>0</v>
      </c>
      <c r="H280" s="109">
        <v>0</v>
      </c>
      <c r="I280" s="109">
        <v>0</v>
      </c>
      <c r="J280" s="109">
        <v>862.36</v>
      </c>
      <c r="K280" s="109">
        <v>1383.91</v>
      </c>
      <c r="L280" s="109">
        <v>1734.84</v>
      </c>
      <c r="M280" s="109">
        <v>1742.75</v>
      </c>
      <c r="N280" s="109">
        <v>1789.8</v>
      </c>
      <c r="O280" s="109">
        <v>1331.01</v>
      </c>
      <c r="P280" s="109">
        <v>1179.26</v>
      </c>
      <c r="Q280" s="109">
        <v>2496.98</v>
      </c>
      <c r="R280" s="109">
        <v>2636.66</v>
      </c>
      <c r="S280" s="109">
        <v>2790.89</v>
      </c>
      <c r="T280" s="109">
        <v>2968.8</v>
      </c>
      <c r="U280" s="109">
        <v>3143.78</v>
      </c>
      <c r="V280" s="109">
        <v>3203.17</v>
      </c>
      <c r="W280" s="109">
        <v>3475.74</v>
      </c>
      <c r="X280" s="109">
        <v>3677.98</v>
      </c>
      <c r="Y280" s="109">
        <v>3854.6</v>
      </c>
      <c r="Z280" s="109">
        <v>4060.27</v>
      </c>
      <c r="AA280" s="109">
        <v>4406.01</v>
      </c>
      <c r="AB280" s="109">
        <v>4444.6099999999997</v>
      </c>
      <c r="AC280" s="109">
        <v>4604.3999999999996</v>
      </c>
      <c r="AD280" s="109">
        <v>4802.9399999999996</v>
      </c>
      <c r="AE280" s="109">
        <v>5026.6499999999996</v>
      </c>
      <c r="AF280" s="109">
        <v>5308.88</v>
      </c>
      <c r="AG280" s="109">
        <v>5536.75</v>
      </c>
      <c r="AH280" s="109">
        <v>5780.85</v>
      </c>
      <c r="AI280" s="109"/>
      <c r="AJ280" s="109"/>
      <c r="AK280" s="109"/>
      <c r="AL280" s="109"/>
    </row>
    <row r="281" spans="1:38">
      <c r="A281" s="3" t="s">
        <v>438</v>
      </c>
      <c r="B281" t="s">
        <v>13</v>
      </c>
      <c r="C281" t="s">
        <v>74</v>
      </c>
      <c r="D281" t="s">
        <v>81</v>
      </c>
      <c r="E281" t="s">
        <v>92</v>
      </c>
      <c r="F281" s="109" t="s">
        <v>10</v>
      </c>
      <c r="G281">
        <v>0</v>
      </c>
      <c r="H281" s="109">
        <v>0</v>
      </c>
      <c r="I281" s="109">
        <v>0</v>
      </c>
      <c r="J281" s="109">
        <v>108269.85</v>
      </c>
      <c r="K281" s="109">
        <v>108370.13</v>
      </c>
      <c r="L281" s="109">
        <v>108437.34</v>
      </c>
      <c r="M281" s="109">
        <v>108438.22</v>
      </c>
      <c r="N281" s="109">
        <v>108439.1</v>
      </c>
      <c r="O281" s="109">
        <v>108439.99</v>
      </c>
      <c r="P281" s="109">
        <v>108440.88</v>
      </c>
      <c r="Q281" s="109">
        <v>108441.77</v>
      </c>
      <c r="R281" s="109">
        <v>108442.67</v>
      </c>
      <c r="S281" s="109">
        <v>108443.57</v>
      </c>
      <c r="T281" s="109">
        <v>108444.47</v>
      </c>
      <c r="U281" s="109">
        <v>108445.38</v>
      </c>
      <c r="V281" s="109">
        <v>108446.3</v>
      </c>
      <c r="W281" s="109">
        <v>108447.22</v>
      </c>
      <c r="X281" s="109">
        <v>108448.14</v>
      </c>
      <c r="Y281" s="109">
        <v>108449.06</v>
      </c>
      <c r="Z281" s="109">
        <v>108450</v>
      </c>
      <c r="AA281" s="109">
        <v>108450.93</v>
      </c>
      <c r="AB281" s="109">
        <v>108451.87</v>
      </c>
      <c r="AC281" s="109">
        <v>108452.81</v>
      </c>
      <c r="AD281" s="109">
        <v>108453.75999999999</v>
      </c>
      <c r="AE281" s="109">
        <v>108454.71</v>
      </c>
      <c r="AF281" s="109">
        <v>108455.67</v>
      </c>
      <c r="AG281" s="109">
        <v>108456.63</v>
      </c>
      <c r="AH281" s="109">
        <v>108457.60000000001</v>
      </c>
      <c r="AI281" s="109"/>
      <c r="AJ281" s="109"/>
      <c r="AK281" s="109"/>
      <c r="AL281" s="109"/>
    </row>
    <row r="282" spans="1:38">
      <c r="A282" s="3" t="s">
        <v>439</v>
      </c>
      <c r="B282" t="s">
        <v>13</v>
      </c>
      <c r="C282" t="s">
        <v>72</v>
      </c>
      <c r="D282" s="109" t="s">
        <v>77</v>
      </c>
      <c r="E282" t="s">
        <v>153</v>
      </c>
      <c r="F282" s="109" t="s">
        <v>10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row>
    <row r="283" spans="1:38">
      <c r="A283" s="3" t="s">
        <v>440</v>
      </c>
      <c r="B283" t="s">
        <v>13</v>
      </c>
      <c r="C283" t="s">
        <v>72</v>
      </c>
      <c r="D283" s="109" t="s">
        <v>77</v>
      </c>
      <c r="E283" t="s">
        <v>155</v>
      </c>
      <c r="F283" s="109" t="s">
        <v>10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row>
    <row r="284" spans="1:38">
      <c r="A284" s="3" t="s">
        <v>441</v>
      </c>
      <c r="B284" t="s">
        <v>13</v>
      </c>
      <c r="C284" t="s">
        <v>72</v>
      </c>
      <c r="D284" s="109" t="s">
        <v>77</v>
      </c>
      <c r="E284" t="s">
        <v>157</v>
      </c>
      <c r="F284" s="109" t="s">
        <v>10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row>
    <row r="285" spans="1:38">
      <c r="A285" s="3" t="s">
        <v>442</v>
      </c>
      <c r="B285" t="s">
        <v>13</v>
      </c>
      <c r="C285" t="s">
        <v>72</v>
      </c>
      <c r="D285" s="109" t="s">
        <v>77</v>
      </c>
      <c r="E285" t="s">
        <v>159</v>
      </c>
      <c r="F285" s="109" t="s">
        <v>10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row>
    <row r="286" spans="1:38">
      <c r="A286" s="3" t="s">
        <v>443</v>
      </c>
      <c r="B286" t="s">
        <v>13</v>
      </c>
      <c r="C286" t="s">
        <v>72</v>
      </c>
      <c r="D286" s="109" t="s">
        <v>77</v>
      </c>
      <c r="E286" t="s">
        <v>16</v>
      </c>
      <c r="F286" s="109" t="s">
        <v>10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row>
    <row r="287" spans="1:38">
      <c r="A287" s="3" t="s">
        <v>444</v>
      </c>
      <c r="B287" t="s">
        <v>13</v>
      </c>
      <c r="C287" t="s">
        <v>72</v>
      </c>
      <c r="D287" s="109" t="s">
        <v>77</v>
      </c>
      <c r="E287" t="s">
        <v>99</v>
      </c>
      <c r="F287" s="109" t="s">
        <v>10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row>
    <row r="288" spans="1:38">
      <c r="A288" s="3" t="s">
        <v>445</v>
      </c>
      <c r="B288" t="s">
        <v>13</v>
      </c>
      <c r="C288" t="s">
        <v>72</v>
      </c>
      <c r="D288" s="109" t="s">
        <v>77</v>
      </c>
      <c r="E288" t="s">
        <v>163</v>
      </c>
      <c r="F288" s="109" t="s">
        <v>10</v>
      </c>
      <c r="G288">
        <v>0</v>
      </c>
      <c r="H288" s="109">
        <v>0</v>
      </c>
      <c r="I288" s="109">
        <v>0</v>
      </c>
      <c r="J288" s="109">
        <v>0</v>
      </c>
      <c r="K288" s="109">
        <v>0</v>
      </c>
      <c r="L288" s="109">
        <v>0</v>
      </c>
      <c r="M288" s="109">
        <v>0</v>
      </c>
      <c r="N288" s="109">
        <v>0</v>
      </c>
      <c r="O288" s="109">
        <v>0</v>
      </c>
      <c r="P288" s="109">
        <v>0</v>
      </c>
      <c r="Q288" s="109">
        <v>0</v>
      </c>
      <c r="R288" s="109">
        <v>0</v>
      </c>
      <c r="S288" s="109">
        <v>0</v>
      </c>
      <c r="T288" s="109">
        <v>0</v>
      </c>
      <c r="U288" s="109">
        <v>0</v>
      </c>
      <c r="V288" s="109">
        <v>0</v>
      </c>
      <c r="W288" s="109">
        <v>0</v>
      </c>
      <c r="X288" s="109">
        <v>0</v>
      </c>
      <c r="Y288" s="109">
        <v>0</v>
      </c>
      <c r="Z288" s="109">
        <v>0</v>
      </c>
      <c r="AA288" s="109">
        <v>0</v>
      </c>
      <c r="AB288" s="109">
        <v>0</v>
      </c>
      <c r="AC288" s="109">
        <v>0</v>
      </c>
      <c r="AD288" s="109">
        <v>0</v>
      </c>
      <c r="AE288" s="109">
        <v>0</v>
      </c>
      <c r="AF288" s="109">
        <v>0</v>
      </c>
      <c r="AG288" s="109">
        <v>0</v>
      </c>
      <c r="AH288" s="109">
        <v>0</v>
      </c>
      <c r="AI288" s="109"/>
      <c r="AJ288" s="109"/>
      <c r="AK288" s="109"/>
      <c r="AL288" s="109"/>
    </row>
    <row r="289" spans="1:38">
      <c r="A289" s="3" t="s">
        <v>446</v>
      </c>
      <c r="B289" t="s">
        <v>13</v>
      </c>
      <c r="C289" t="s">
        <v>72</v>
      </c>
      <c r="D289" s="109" t="s">
        <v>77</v>
      </c>
      <c r="E289" t="s">
        <v>165</v>
      </c>
      <c r="F289" s="109" t="s">
        <v>10</v>
      </c>
      <c r="G289">
        <v>0</v>
      </c>
      <c r="H289" s="109">
        <v>0</v>
      </c>
      <c r="I289" s="109">
        <v>0</v>
      </c>
      <c r="J289" s="109">
        <v>0</v>
      </c>
      <c r="K289" s="109">
        <v>0</v>
      </c>
      <c r="L289" s="109">
        <v>0</v>
      </c>
      <c r="M289" s="109">
        <v>0</v>
      </c>
      <c r="N289" s="109">
        <v>0</v>
      </c>
      <c r="O289" s="109">
        <v>0</v>
      </c>
      <c r="P289" s="109">
        <v>0</v>
      </c>
      <c r="Q289" s="109">
        <v>0</v>
      </c>
      <c r="R289" s="109">
        <v>0</v>
      </c>
      <c r="S289" s="109">
        <v>0</v>
      </c>
      <c r="T289" s="109">
        <v>0</v>
      </c>
      <c r="U289" s="109">
        <v>0</v>
      </c>
      <c r="V289" s="109">
        <v>0</v>
      </c>
      <c r="W289" s="109">
        <v>0</v>
      </c>
      <c r="X289" s="109">
        <v>0</v>
      </c>
      <c r="Y289" s="109">
        <v>0</v>
      </c>
      <c r="Z289" s="109">
        <v>0</v>
      </c>
      <c r="AA289" s="109">
        <v>0</v>
      </c>
      <c r="AB289" s="109">
        <v>0</v>
      </c>
      <c r="AC289" s="109">
        <v>0</v>
      </c>
      <c r="AD289" s="109">
        <v>0</v>
      </c>
      <c r="AE289" s="109">
        <v>0</v>
      </c>
      <c r="AF289" s="109">
        <v>0</v>
      </c>
      <c r="AG289" s="109">
        <v>0</v>
      </c>
      <c r="AH289" s="109">
        <v>0</v>
      </c>
      <c r="AI289" s="109"/>
      <c r="AJ289" s="109"/>
      <c r="AK289" s="109"/>
      <c r="AL289" s="109"/>
    </row>
    <row r="290" spans="1:38">
      <c r="A290" s="3" t="s">
        <v>447</v>
      </c>
      <c r="B290" t="s">
        <v>13</v>
      </c>
      <c r="C290" t="s">
        <v>72</v>
      </c>
      <c r="D290" s="109" t="s">
        <v>77</v>
      </c>
      <c r="E290" t="s">
        <v>167</v>
      </c>
      <c r="F290" s="109" t="s">
        <v>10</v>
      </c>
      <c r="G290">
        <v>0</v>
      </c>
      <c r="H290" s="109">
        <v>0</v>
      </c>
      <c r="I290" s="109">
        <v>0</v>
      </c>
      <c r="J290" s="109">
        <v>0</v>
      </c>
      <c r="K290" s="109">
        <v>0</v>
      </c>
      <c r="L290" s="109">
        <v>0</v>
      </c>
      <c r="M290" s="109">
        <v>0</v>
      </c>
      <c r="N290" s="109">
        <v>0</v>
      </c>
      <c r="O290" s="109">
        <v>0</v>
      </c>
      <c r="P290" s="109">
        <v>0</v>
      </c>
      <c r="Q290" s="109">
        <v>0</v>
      </c>
      <c r="R290" s="109">
        <v>0</v>
      </c>
      <c r="S290" s="109">
        <v>0</v>
      </c>
      <c r="T290" s="109">
        <v>0</v>
      </c>
      <c r="U290" s="109">
        <v>0</v>
      </c>
      <c r="V290" s="109">
        <v>0</v>
      </c>
      <c r="W290" s="109">
        <v>0</v>
      </c>
      <c r="X290" s="109">
        <v>0</v>
      </c>
      <c r="Y290" s="109">
        <v>0</v>
      </c>
      <c r="Z290" s="109">
        <v>0</v>
      </c>
      <c r="AA290" s="109">
        <v>0</v>
      </c>
      <c r="AB290" s="109">
        <v>0</v>
      </c>
      <c r="AC290" s="109">
        <v>0</v>
      </c>
      <c r="AD290" s="109">
        <v>0</v>
      </c>
      <c r="AE290" s="109">
        <v>0</v>
      </c>
      <c r="AF290" s="109">
        <v>0</v>
      </c>
      <c r="AG290" s="109">
        <v>0</v>
      </c>
      <c r="AH290" s="109">
        <v>0</v>
      </c>
      <c r="AI290" s="109"/>
      <c r="AJ290" s="109"/>
      <c r="AK290" s="109"/>
      <c r="AL290" s="109"/>
    </row>
    <row r="291" spans="1:38">
      <c r="A291" s="3" t="s">
        <v>448</v>
      </c>
      <c r="B291" t="s">
        <v>13</v>
      </c>
      <c r="C291" t="s">
        <v>72</v>
      </c>
      <c r="D291" s="109" t="s">
        <v>77</v>
      </c>
      <c r="E291" t="s">
        <v>92</v>
      </c>
      <c r="F291" s="109" t="s">
        <v>10</v>
      </c>
      <c r="G291">
        <v>0</v>
      </c>
      <c r="H291" s="109">
        <v>0</v>
      </c>
      <c r="I291" s="109">
        <v>0</v>
      </c>
      <c r="J291" s="109">
        <v>0</v>
      </c>
      <c r="K291" s="109">
        <v>0</v>
      </c>
      <c r="L291" s="109">
        <v>0</v>
      </c>
      <c r="M291" s="109">
        <v>0</v>
      </c>
      <c r="N291" s="109">
        <v>0</v>
      </c>
      <c r="O291" s="109">
        <v>0</v>
      </c>
      <c r="P291" s="109">
        <v>0</v>
      </c>
      <c r="Q291" s="109">
        <v>0</v>
      </c>
      <c r="R291" s="109">
        <v>0</v>
      </c>
      <c r="S291" s="109">
        <v>0</v>
      </c>
      <c r="T291" s="109">
        <v>0</v>
      </c>
      <c r="U291" s="109">
        <v>0</v>
      </c>
      <c r="V291" s="109">
        <v>0</v>
      </c>
      <c r="W291" s="109">
        <v>0</v>
      </c>
      <c r="X291" s="109">
        <v>0</v>
      </c>
      <c r="Y291" s="109">
        <v>0</v>
      </c>
      <c r="Z291" s="109">
        <v>0</v>
      </c>
      <c r="AA291" s="109">
        <v>0</v>
      </c>
      <c r="AB291" s="109">
        <v>0</v>
      </c>
      <c r="AC291" s="109">
        <v>0</v>
      </c>
      <c r="AD291" s="109">
        <v>0</v>
      </c>
      <c r="AE291" s="109">
        <v>0</v>
      </c>
      <c r="AF291" s="109">
        <v>0</v>
      </c>
      <c r="AG291" s="109">
        <v>0</v>
      </c>
      <c r="AH291" s="109">
        <v>0</v>
      </c>
      <c r="AI291" s="109"/>
      <c r="AJ291" s="109"/>
      <c r="AK291" s="109"/>
      <c r="AL291" s="109"/>
    </row>
    <row r="292" spans="1:38">
      <c r="A292" s="3" t="s">
        <v>449</v>
      </c>
      <c r="B292" t="s">
        <v>13</v>
      </c>
      <c r="C292" t="s">
        <v>73</v>
      </c>
      <c r="D292" s="109" t="s">
        <v>77</v>
      </c>
      <c r="E292" t="s">
        <v>153</v>
      </c>
      <c r="F292" s="109" t="s">
        <v>10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row>
    <row r="293" spans="1:38">
      <c r="A293" s="3" t="s">
        <v>450</v>
      </c>
      <c r="B293" t="s">
        <v>13</v>
      </c>
      <c r="C293" t="s">
        <v>73</v>
      </c>
      <c r="D293" s="109" t="s">
        <v>77</v>
      </c>
      <c r="E293" t="s">
        <v>155</v>
      </c>
      <c r="F293" s="109" t="s">
        <v>10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row>
    <row r="294" spans="1:38">
      <c r="A294" s="3" t="s">
        <v>451</v>
      </c>
      <c r="B294" t="s">
        <v>13</v>
      </c>
      <c r="C294" t="s">
        <v>73</v>
      </c>
      <c r="D294" s="109" t="s">
        <v>77</v>
      </c>
      <c r="E294" t="s">
        <v>157</v>
      </c>
      <c r="F294" s="109" t="s">
        <v>10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row>
    <row r="295" spans="1:38">
      <c r="A295" s="3" t="s">
        <v>452</v>
      </c>
      <c r="B295" t="s">
        <v>13</v>
      </c>
      <c r="C295" t="s">
        <v>73</v>
      </c>
      <c r="D295" s="109" t="s">
        <v>77</v>
      </c>
      <c r="E295" t="s">
        <v>159</v>
      </c>
      <c r="F295" s="109" t="s">
        <v>10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row>
    <row r="296" spans="1:38">
      <c r="A296" s="3" t="s">
        <v>453</v>
      </c>
      <c r="B296" t="s">
        <v>13</v>
      </c>
      <c r="C296" t="s">
        <v>73</v>
      </c>
      <c r="D296" s="109" t="s">
        <v>77</v>
      </c>
      <c r="E296" t="s">
        <v>16</v>
      </c>
      <c r="F296" s="109" t="s">
        <v>10</v>
      </c>
      <c r="G296">
        <v>0</v>
      </c>
      <c r="H296">
        <v>0</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row>
    <row r="297" spans="1:38">
      <c r="A297" s="3" t="s">
        <v>454</v>
      </c>
      <c r="B297" t="s">
        <v>13</v>
      </c>
      <c r="C297" t="s">
        <v>73</v>
      </c>
      <c r="D297" s="109" t="s">
        <v>77</v>
      </c>
      <c r="E297" t="s">
        <v>99</v>
      </c>
      <c r="F297" s="109" t="s">
        <v>10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row>
    <row r="298" spans="1:38">
      <c r="A298" s="3" t="s">
        <v>455</v>
      </c>
      <c r="B298" t="s">
        <v>13</v>
      </c>
      <c r="C298" t="s">
        <v>73</v>
      </c>
      <c r="D298" s="109" t="s">
        <v>77</v>
      </c>
      <c r="E298" t="s">
        <v>163</v>
      </c>
      <c r="F298" s="109" t="s">
        <v>10</v>
      </c>
      <c r="G298">
        <v>0</v>
      </c>
      <c r="H298" s="109">
        <v>0</v>
      </c>
      <c r="I298" s="109">
        <v>0</v>
      </c>
      <c r="J298" s="109">
        <v>0</v>
      </c>
      <c r="K298" s="109">
        <v>0</v>
      </c>
      <c r="L298" s="109">
        <v>0</v>
      </c>
      <c r="M298" s="109">
        <v>0</v>
      </c>
      <c r="N298" s="109">
        <v>0</v>
      </c>
      <c r="O298" s="109">
        <v>0</v>
      </c>
      <c r="P298" s="109">
        <v>0</v>
      </c>
      <c r="Q298" s="109">
        <v>0</v>
      </c>
      <c r="R298" s="109">
        <v>0</v>
      </c>
      <c r="S298" s="109">
        <v>0</v>
      </c>
      <c r="T298" s="109">
        <v>0</v>
      </c>
      <c r="U298" s="109">
        <v>0</v>
      </c>
      <c r="V298" s="109">
        <v>0</v>
      </c>
      <c r="W298" s="109">
        <v>0</v>
      </c>
      <c r="X298" s="109">
        <v>0</v>
      </c>
      <c r="Y298" s="109">
        <v>0</v>
      </c>
      <c r="Z298" s="109">
        <v>0</v>
      </c>
      <c r="AA298" s="109">
        <v>0</v>
      </c>
      <c r="AB298" s="109">
        <v>0</v>
      </c>
      <c r="AC298" s="109">
        <v>0</v>
      </c>
      <c r="AD298" s="109">
        <v>0</v>
      </c>
      <c r="AE298" s="109">
        <v>0</v>
      </c>
      <c r="AF298" s="109">
        <v>0</v>
      </c>
      <c r="AG298" s="109">
        <v>0</v>
      </c>
      <c r="AH298" s="109">
        <v>0</v>
      </c>
      <c r="AI298" s="109"/>
      <c r="AJ298" s="109"/>
      <c r="AK298" s="109"/>
      <c r="AL298" s="109"/>
    </row>
    <row r="299" spans="1:38">
      <c r="A299" s="3" t="s">
        <v>456</v>
      </c>
      <c r="B299" t="s">
        <v>13</v>
      </c>
      <c r="C299" t="s">
        <v>73</v>
      </c>
      <c r="D299" s="109" t="s">
        <v>77</v>
      </c>
      <c r="E299" t="s">
        <v>165</v>
      </c>
      <c r="F299" s="109" t="s">
        <v>10</v>
      </c>
      <c r="G299">
        <v>0</v>
      </c>
      <c r="H299" s="109">
        <v>0</v>
      </c>
      <c r="I299" s="109">
        <v>0</v>
      </c>
      <c r="J299" s="109">
        <v>0</v>
      </c>
      <c r="K299" s="109">
        <v>0</v>
      </c>
      <c r="L299" s="109">
        <v>0</v>
      </c>
      <c r="M299" s="109">
        <v>0</v>
      </c>
      <c r="N299" s="109">
        <v>0</v>
      </c>
      <c r="O299" s="109">
        <v>0</v>
      </c>
      <c r="P299" s="109">
        <v>0</v>
      </c>
      <c r="Q299" s="109">
        <v>0</v>
      </c>
      <c r="R299" s="109">
        <v>0</v>
      </c>
      <c r="S299" s="109">
        <v>0</v>
      </c>
      <c r="T299" s="109">
        <v>0</v>
      </c>
      <c r="U299" s="109">
        <v>0</v>
      </c>
      <c r="V299" s="109">
        <v>0</v>
      </c>
      <c r="W299" s="109">
        <v>0</v>
      </c>
      <c r="X299" s="109">
        <v>0</v>
      </c>
      <c r="Y299" s="109">
        <v>0</v>
      </c>
      <c r="Z299" s="109">
        <v>0</v>
      </c>
      <c r="AA299" s="109">
        <v>0</v>
      </c>
      <c r="AB299" s="109">
        <v>0</v>
      </c>
      <c r="AC299" s="109">
        <v>0</v>
      </c>
      <c r="AD299" s="109">
        <v>0</v>
      </c>
      <c r="AE299" s="109">
        <v>0</v>
      </c>
      <c r="AF299" s="109">
        <v>0</v>
      </c>
      <c r="AG299" s="109">
        <v>0</v>
      </c>
      <c r="AH299" s="109">
        <v>0</v>
      </c>
      <c r="AI299" s="109"/>
      <c r="AJ299" s="109"/>
      <c r="AK299" s="109"/>
      <c r="AL299" s="109"/>
    </row>
    <row r="300" spans="1:38">
      <c r="A300" s="3" t="s">
        <v>457</v>
      </c>
      <c r="B300" t="s">
        <v>13</v>
      </c>
      <c r="C300" t="s">
        <v>73</v>
      </c>
      <c r="D300" s="109" t="s">
        <v>77</v>
      </c>
      <c r="E300" t="s">
        <v>167</v>
      </c>
      <c r="F300" s="109" t="s">
        <v>10</v>
      </c>
      <c r="G300">
        <v>0</v>
      </c>
      <c r="H300" s="109">
        <v>0</v>
      </c>
      <c r="I300" s="109">
        <v>0</v>
      </c>
      <c r="J300" s="109">
        <v>0</v>
      </c>
      <c r="K300" s="109">
        <v>0</v>
      </c>
      <c r="L300" s="109">
        <v>0</v>
      </c>
      <c r="M300" s="109">
        <v>0</v>
      </c>
      <c r="N300" s="109">
        <v>0</v>
      </c>
      <c r="O300" s="109">
        <v>0</v>
      </c>
      <c r="P300" s="109">
        <v>0</v>
      </c>
      <c r="Q300" s="109">
        <v>0</v>
      </c>
      <c r="R300" s="109">
        <v>0</v>
      </c>
      <c r="S300" s="109">
        <v>0</v>
      </c>
      <c r="T300" s="109">
        <v>0</v>
      </c>
      <c r="U300" s="109">
        <v>0</v>
      </c>
      <c r="V300" s="109">
        <v>0</v>
      </c>
      <c r="W300" s="109">
        <v>0</v>
      </c>
      <c r="X300" s="109">
        <v>0</v>
      </c>
      <c r="Y300" s="109">
        <v>0</v>
      </c>
      <c r="Z300" s="109">
        <v>0</v>
      </c>
      <c r="AA300" s="109">
        <v>0</v>
      </c>
      <c r="AB300" s="109">
        <v>0</v>
      </c>
      <c r="AC300" s="109">
        <v>0</v>
      </c>
      <c r="AD300" s="109">
        <v>0</v>
      </c>
      <c r="AE300" s="109">
        <v>0</v>
      </c>
      <c r="AF300" s="109">
        <v>0</v>
      </c>
      <c r="AG300" s="109">
        <v>0</v>
      </c>
      <c r="AH300" s="109">
        <v>0</v>
      </c>
      <c r="AI300" s="109"/>
      <c r="AJ300" s="109"/>
      <c r="AK300" s="109"/>
      <c r="AL300" s="109"/>
    </row>
    <row r="301" spans="1:38">
      <c r="A301" s="3" t="s">
        <v>458</v>
      </c>
      <c r="B301" t="s">
        <v>13</v>
      </c>
      <c r="C301" t="s">
        <v>73</v>
      </c>
      <c r="D301" s="109" t="s">
        <v>77</v>
      </c>
      <c r="E301" t="s">
        <v>92</v>
      </c>
      <c r="F301" s="109" t="s">
        <v>10</v>
      </c>
      <c r="G301">
        <v>0</v>
      </c>
      <c r="H301" s="109">
        <v>0</v>
      </c>
      <c r="I301" s="109">
        <v>0</v>
      </c>
      <c r="J301" s="109">
        <v>0</v>
      </c>
      <c r="K301" s="109">
        <v>0</v>
      </c>
      <c r="L301" s="109">
        <v>0</v>
      </c>
      <c r="M301" s="109">
        <v>0</v>
      </c>
      <c r="N301" s="109">
        <v>0</v>
      </c>
      <c r="O301" s="109">
        <v>0</v>
      </c>
      <c r="P301" s="109">
        <v>0</v>
      </c>
      <c r="Q301" s="109">
        <v>0</v>
      </c>
      <c r="R301" s="109">
        <v>0</v>
      </c>
      <c r="S301" s="109">
        <v>0</v>
      </c>
      <c r="T301" s="109">
        <v>0</v>
      </c>
      <c r="U301" s="109">
        <v>0</v>
      </c>
      <c r="V301" s="109">
        <v>0</v>
      </c>
      <c r="W301" s="109">
        <v>0</v>
      </c>
      <c r="X301" s="109">
        <v>0</v>
      </c>
      <c r="Y301" s="109">
        <v>0</v>
      </c>
      <c r="Z301" s="109">
        <v>0</v>
      </c>
      <c r="AA301" s="109">
        <v>0</v>
      </c>
      <c r="AB301" s="109">
        <v>0</v>
      </c>
      <c r="AC301" s="109">
        <v>0</v>
      </c>
      <c r="AD301" s="109">
        <v>0</v>
      </c>
      <c r="AE301" s="109">
        <v>0</v>
      </c>
      <c r="AF301" s="109">
        <v>0</v>
      </c>
      <c r="AG301" s="109">
        <v>0</v>
      </c>
      <c r="AH301" s="109">
        <v>0</v>
      </c>
      <c r="AI301" s="109"/>
      <c r="AJ301" s="109"/>
      <c r="AK301" s="109"/>
      <c r="AL301" s="109"/>
    </row>
    <row r="302" spans="1:38">
      <c r="A302" s="3" t="s">
        <v>459</v>
      </c>
      <c r="B302" t="s">
        <v>13</v>
      </c>
      <c r="C302" t="s">
        <v>72</v>
      </c>
      <c r="D302" t="s">
        <v>79</v>
      </c>
      <c r="E302" t="s">
        <v>153</v>
      </c>
      <c r="F302" s="109" t="s">
        <v>10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row>
    <row r="303" spans="1:38">
      <c r="A303" s="3" t="s">
        <v>460</v>
      </c>
      <c r="B303" t="s">
        <v>13</v>
      </c>
      <c r="C303" t="s">
        <v>72</v>
      </c>
      <c r="D303" t="s">
        <v>79</v>
      </c>
      <c r="E303" t="s">
        <v>155</v>
      </c>
      <c r="F303" s="109" t="s">
        <v>10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row>
    <row r="304" spans="1:38">
      <c r="A304" s="3" t="s">
        <v>461</v>
      </c>
      <c r="B304" t="s">
        <v>13</v>
      </c>
      <c r="C304" t="s">
        <v>72</v>
      </c>
      <c r="D304" t="s">
        <v>79</v>
      </c>
      <c r="E304" t="s">
        <v>157</v>
      </c>
      <c r="F304" s="109" t="s">
        <v>10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row>
    <row r="305" spans="1:38">
      <c r="A305" s="3" t="s">
        <v>462</v>
      </c>
      <c r="B305" t="s">
        <v>13</v>
      </c>
      <c r="C305" t="s">
        <v>72</v>
      </c>
      <c r="D305" t="s">
        <v>79</v>
      </c>
      <c r="E305" t="s">
        <v>159</v>
      </c>
      <c r="F305" s="109" t="s">
        <v>10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row>
    <row r="306" spans="1:38">
      <c r="A306" s="3" t="s">
        <v>463</v>
      </c>
      <c r="B306" t="s">
        <v>13</v>
      </c>
      <c r="C306" t="s">
        <v>72</v>
      </c>
      <c r="D306" t="s">
        <v>79</v>
      </c>
      <c r="E306" t="s">
        <v>16</v>
      </c>
      <c r="F306" s="109" t="s">
        <v>10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row>
    <row r="307" spans="1:38">
      <c r="A307" s="3" t="s">
        <v>464</v>
      </c>
      <c r="B307" t="s">
        <v>13</v>
      </c>
      <c r="C307" t="s">
        <v>72</v>
      </c>
      <c r="D307" t="s">
        <v>79</v>
      </c>
      <c r="E307" t="s">
        <v>99</v>
      </c>
      <c r="F307" s="109" t="s">
        <v>10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row>
    <row r="308" spans="1:38">
      <c r="A308" s="3" t="s">
        <v>465</v>
      </c>
      <c r="B308" t="s">
        <v>13</v>
      </c>
      <c r="C308" t="s">
        <v>72</v>
      </c>
      <c r="D308" t="s">
        <v>79</v>
      </c>
      <c r="E308" t="s">
        <v>163</v>
      </c>
      <c r="F308" s="109" t="s">
        <v>10</v>
      </c>
      <c r="G308">
        <v>0</v>
      </c>
      <c r="H308" s="109">
        <v>0</v>
      </c>
      <c r="I308" s="109">
        <v>0</v>
      </c>
      <c r="J308" s="109">
        <v>0</v>
      </c>
      <c r="K308" s="109">
        <v>0</v>
      </c>
      <c r="L308" s="109">
        <v>0</v>
      </c>
      <c r="M308" s="109">
        <v>0</v>
      </c>
      <c r="N308" s="109">
        <v>0</v>
      </c>
      <c r="O308" s="109">
        <v>0</v>
      </c>
      <c r="P308" s="109">
        <v>0</v>
      </c>
      <c r="Q308" s="109">
        <v>0</v>
      </c>
      <c r="R308" s="109">
        <v>0</v>
      </c>
      <c r="S308" s="109">
        <v>0</v>
      </c>
      <c r="T308" s="109">
        <v>0</v>
      </c>
      <c r="U308" s="109">
        <v>0</v>
      </c>
      <c r="V308" s="109">
        <v>0</v>
      </c>
      <c r="W308" s="109">
        <v>0</v>
      </c>
      <c r="X308" s="109">
        <v>0</v>
      </c>
      <c r="Y308" s="109">
        <v>0</v>
      </c>
      <c r="Z308" s="109">
        <v>0</v>
      </c>
      <c r="AA308" s="109">
        <v>0</v>
      </c>
      <c r="AB308" s="109">
        <v>0</v>
      </c>
      <c r="AC308" s="109">
        <v>0</v>
      </c>
      <c r="AD308" s="109">
        <v>0</v>
      </c>
      <c r="AE308" s="109">
        <v>0</v>
      </c>
      <c r="AF308" s="109">
        <v>0</v>
      </c>
      <c r="AG308" s="109">
        <v>0</v>
      </c>
      <c r="AH308" s="109">
        <v>0</v>
      </c>
      <c r="AI308" s="109"/>
      <c r="AJ308" s="109"/>
      <c r="AK308" s="109"/>
      <c r="AL308" s="109"/>
    </row>
    <row r="309" spans="1:38">
      <c r="A309" s="3" t="s">
        <v>466</v>
      </c>
      <c r="B309" t="s">
        <v>13</v>
      </c>
      <c r="C309" t="s">
        <v>72</v>
      </c>
      <c r="D309" t="s">
        <v>79</v>
      </c>
      <c r="E309" t="s">
        <v>165</v>
      </c>
      <c r="F309" s="109" t="s">
        <v>10</v>
      </c>
      <c r="G309">
        <v>0</v>
      </c>
      <c r="H309" s="109">
        <v>0</v>
      </c>
      <c r="I309" s="109">
        <v>0</v>
      </c>
      <c r="J309" s="109">
        <v>0</v>
      </c>
      <c r="K309" s="109">
        <v>0</v>
      </c>
      <c r="L309" s="109">
        <v>0</v>
      </c>
      <c r="M309" s="109">
        <v>0</v>
      </c>
      <c r="N309" s="109">
        <v>0</v>
      </c>
      <c r="O309" s="109">
        <v>0</v>
      </c>
      <c r="P309" s="109">
        <v>0</v>
      </c>
      <c r="Q309" s="109">
        <v>0</v>
      </c>
      <c r="R309" s="109">
        <v>0</v>
      </c>
      <c r="S309" s="109">
        <v>0</v>
      </c>
      <c r="T309" s="109">
        <v>0</v>
      </c>
      <c r="U309" s="109">
        <v>0</v>
      </c>
      <c r="V309" s="109">
        <v>0</v>
      </c>
      <c r="W309" s="109">
        <v>0</v>
      </c>
      <c r="X309" s="109">
        <v>0</v>
      </c>
      <c r="Y309" s="109">
        <v>0</v>
      </c>
      <c r="Z309" s="109">
        <v>0</v>
      </c>
      <c r="AA309" s="109">
        <v>0</v>
      </c>
      <c r="AB309" s="109">
        <v>0</v>
      </c>
      <c r="AC309" s="109">
        <v>0</v>
      </c>
      <c r="AD309" s="109">
        <v>0</v>
      </c>
      <c r="AE309" s="109">
        <v>0</v>
      </c>
      <c r="AF309" s="109">
        <v>0</v>
      </c>
      <c r="AG309" s="109">
        <v>0</v>
      </c>
      <c r="AH309" s="109">
        <v>0</v>
      </c>
      <c r="AI309" s="109"/>
      <c r="AJ309" s="109"/>
      <c r="AK309" s="109"/>
      <c r="AL309" s="109"/>
    </row>
    <row r="310" spans="1:38">
      <c r="A310" s="3" t="s">
        <v>467</v>
      </c>
      <c r="B310" t="s">
        <v>13</v>
      </c>
      <c r="C310" t="s">
        <v>72</v>
      </c>
      <c r="D310" t="s">
        <v>79</v>
      </c>
      <c r="E310" t="s">
        <v>167</v>
      </c>
      <c r="F310" s="109" t="s">
        <v>10</v>
      </c>
      <c r="G310">
        <v>0</v>
      </c>
      <c r="H310" s="109">
        <v>0</v>
      </c>
      <c r="I310" s="109">
        <v>0</v>
      </c>
      <c r="J310" s="109">
        <v>0</v>
      </c>
      <c r="K310" s="109">
        <v>0</v>
      </c>
      <c r="L310" s="109">
        <v>0</v>
      </c>
      <c r="M310" s="109">
        <v>0</v>
      </c>
      <c r="N310" s="109">
        <v>0</v>
      </c>
      <c r="O310" s="109">
        <v>0</v>
      </c>
      <c r="P310" s="109">
        <v>0</v>
      </c>
      <c r="Q310" s="109">
        <v>0</v>
      </c>
      <c r="R310" s="109">
        <v>0</v>
      </c>
      <c r="S310" s="109">
        <v>0</v>
      </c>
      <c r="T310" s="109">
        <v>0</v>
      </c>
      <c r="U310" s="109">
        <v>0</v>
      </c>
      <c r="V310" s="109">
        <v>0</v>
      </c>
      <c r="W310" s="109">
        <v>0</v>
      </c>
      <c r="X310" s="109">
        <v>0</v>
      </c>
      <c r="Y310" s="109">
        <v>0</v>
      </c>
      <c r="Z310" s="109">
        <v>0</v>
      </c>
      <c r="AA310" s="109">
        <v>0</v>
      </c>
      <c r="AB310" s="109">
        <v>0</v>
      </c>
      <c r="AC310" s="109">
        <v>0</v>
      </c>
      <c r="AD310" s="109">
        <v>0</v>
      </c>
      <c r="AE310" s="109">
        <v>0</v>
      </c>
      <c r="AF310" s="109">
        <v>0</v>
      </c>
      <c r="AG310" s="109">
        <v>0</v>
      </c>
      <c r="AH310" s="109">
        <v>0</v>
      </c>
      <c r="AI310" s="109"/>
      <c r="AJ310" s="109"/>
      <c r="AK310" s="109"/>
      <c r="AL310" s="109"/>
    </row>
    <row r="311" spans="1:38">
      <c r="A311" s="3" t="s">
        <v>468</v>
      </c>
      <c r="B311" t="s">
        <v>13</v>
      </c>
      <c r="C311" t="s">
        <v>72</v>
      </c>
      <c r="D311" t="s">
        <v>79</v>
      </c>
      <c r="E311" t="s">
        <v>92</v>
      </c>
      <c r="F311" s="109" t="s">
        <v>10</v>
      </c>
      <c r="G311">
        <v>0</v>
      </c>
      <c r="H311" s="109">
        <v>0</v>
      </c>
      <c r="I311" s="109">
        <v>0</v>
      </c>
      <c r="J311" s="109">
        <v>0</v>
      </c>
      <c r="K311" s="109">
        <v>0</v>
      </c>
      <c r="L311" s="109">
        <v>0</v>
      </c>
      <c r="M311" s="109">
        <v>0</v>
      </c>
      <c r="N311" s="109">
        <v>0</v>
      </c>
      <c r="O311" s="109">
        <v>0</v>
      </c>
      <c r="P311" s="109">
        <v>0</v>
      </c>
      <c r="Q311" s="109">
        <v>0</v>
      </c>
      <c r="R311" s="109">
        <v>0</v>
      </c>
      <c r="S311" s="109">
        <v>0</v>
      </c>
      <c r="T311" s="109">
        <v>0</v>
      </c>
      <c r="U311" s="109">
        <v>0</v>
      </c>
      <c r="V311" s="109">
        <v>0</v>
      </c>
      <c r="W311" s="109">
        <v>0</v>
      </c>
      <c r="X311" s="109">
        <v>0</v>
      </c>
      <c r="Y311" s="109">
        <v>0</v>
      </c>
      <c r="Z311" s="109">
        <v>0</v>
      </c>
      <c r="AA311" s="109">
        <v>0</v>
      </c>
      <c r="AB311" s="109">
        <v>0</v>
      </c>
      <c r="AC311" s="109">
        <v>0</v>
      </c>
      <c r="AD311" s="109">
        <v>0</v>
      </c>
      <c r="AE311" s="109">
        <v>0</v>
      </c>
      <c r="AF311" s="109">
        <v>0</v>
      </c>
      <c r="AG311" s="109">
        <v>0</v>
      </c>
      <c r="AH311" s="109">
        <v>0</v>
      </c>
      <c r="AI311" s="109"/>
      <c r="AJ311" s="109"/>
      <c r="AK311" s="109"/>
      <c r="AL311" s="109"/>
    </row>
    <row r="312" spans="1:38">
      <c r="A312" s="3" t="s">
        <v>469</v>
      </c>
      <c r="B312" t="s">
        <v>13</v>
      </c>
      <c r="C312" s="109" t="s">
        <v>73</v>
      </c>
      <c r="D312" t="s">
        <v>79</v>
      </c>
      <c r="E312" t="s">
        <v>153</v>
      </c>
      <c r="F312" s="109" t="s">
        <v>10</v>
      </c>
      <c r="G312">
        <v>0</v>
      </c>
      <c r="H312">
        <v>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row>
    <row r="313" spans="1:38">
      <c r="A313" s="3" t="s">
        <v>470</v>
      </c>
      <c r="B313" t="s">
        <v>13</v>
      </c>
      <c r="C313" s="109" t="s">
        <v>73</v>
      </c>
      <c r="D313" t="s">
        <v>79</v>
      </c>
      <c r="E313" t="s">
        <v>155</v>
      </c>
      <c r="F313" s="109" t="s">
        <v>10</v>
      </c>
      <c r="G313">
        <v>0</v>
      </c>
      <c r="H313">
        <v>0</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row>
    <row r="314" spans="1:38">
      <c r="A314" s="3" t="s">
        <v>471</v>
      </c>
      <c r="B314" t="s">
        <v>13</v>
      </c>
      <c r="C314" s="109" t="s">
        <v>73</v>
      </c>
      <c r="D314" t="s">
        <v>79</v>
      </c>
      <c r="E314" t="s">
        <v>157</v>
      </c>
      <c r="F314" s="109" t="s">
        <v>10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row>
    <row r="315" spans="1:38">
      <c r="A315" s="3" t="s">
        <v>472</v>
      </c>
      <c r="B315" t="s">
        <v>13</v>
      </c>
      <c r="C315" s="109" t="s">
        <v>73</v>
      </c>
      <c r="D315" t="s">
        <v>79</v>
      </c>
      <c r="E315" t="s">
        <v>159</v>
      </c>
      <c r="F315" s="109" t="s">
        <v>10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row>
    <row r="316" spans="1:38">
      <c r="A316" s="3" t="s">
        <v>473</v>
      </c>
      <c r="B316" t="s">
        <v>13</v>
      </c>
      <c r="C316" s="109" t="s">
        <v>73</v>
      </c>
      <c r="D316" t="s">
        <v>79</v>
      </c>
      <c r="E316" t="s">
        <v>16</v>
      </c>
      <c r="F316" s="109" t="s">
        <v>10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row>
    <row r="317" spans="1:38">
      <c r="A317" s="3" t="s">
        <v>474</v>
      </c>
      <c r="B317" t="s">
        <v>13</v>
      </c>
      <c r="C317" s="109" t="s">
        <v>73</v>
      </c>
      <c r="D317" t="s">
        <v>79</v>
      </c>
      <c r="E317" t="s">
        <v>99</v>
      </c>
      <c r="F317" s="109" t="s">
        <v>10</v>
      </c>
      <c r="G317">
        <v>0</v>
      </c>
      <c r="H317">
        <v>0</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row>
    <row r="318" spans="1:38">
      <c r="A318" s="3" t="s">
        <v>475</v>
      </c>
      <c r="B318" t="s">
        <v>13</v>
      </c>
      <c r="C318" s="109" t="s">
        <v>73</v>
      </c>
      <c r="D318" t="s">
        <v>79</v>
      </c>
      <c r="E318" t="s">
        <v>163</v>
      </c>
      <c r="F318" s="109" t="s">
        <v>10</v>
      </c>
      <c r="G318">
        <v>0</v>
      </c>
      <c r="H318" s="109">
        <v>0</v>
      </c>
      <c r="I318" s="109">
        <v>0</v>
      </c>
      <c r="J318" s="109">
        <v>0</v>
      </c>
      <c r="K318" s="109">
        <v>0</v>
      </c>
      <c r="L318" s="109">
        <v>0</v>
      </c>
      <c r="M318" s="109">
        <v>0</v>
      </c>
      <c r="N318" s="109">
        <v>0</v>
      </c>
      <c r="O318" s="109">
        <v>0</v>
      </c>
      <c r="P318" s="109">
        <v>0</v>
      </c>
      <c r="Q318" s="109">
        <v>0</v>
      </c>
      <c r="R318" s="109">
        <v>0</v>
      </c>
      <c r="S318" s="109">
        <v>0</v>
      </c>
      <c r="T318" s="109">
        <v>0</v>
      </c>
      <c r="U318" s="109">
        <v>0</v>
      </c>
      <c r="V318" s="109">
        <v>0</v>
      </c>
      <c r="W318" s="109">
        <v>0</v>
      </c>
      <c r="X318" s="109">
        <v>0</v>
      </c>
      <c r="Y318" s="109">
        <v>0</v>
      </c>
      <c r="Z318" s="109">
        <v>0</v>
      </c>
      <c r="AA318" s="109">
        <v>0</v>
      </c>
      <c r="AB318" s="109">
        <v>0</v>
      </c>
      <c r="AC318" s="109">
        <v>0</v>
      </c>
      <c r="AD318" s="109">
        <v>0</v>
      </c>
      <c r="AE318" s="109">
        <v>0</v>
      </c>
      <c r="AF318" s="109">
        <v>0</v>
      </c>
      <c r="AG318" s="109">
        <v>0</v>
      </c>
      <c r="AH318" s="109">
        <v>0</v>
      </c>
      <c r="AI318" s="109"/>
      <c r="AJ318" s="109"/>
      <c r="AK318" s="109"/>
      <c r="AL318" s="109"/>
    </row>
    <row r="319" spans="1:38">
      <c r="A319" s="3" t="s">
        <v>476</v>
      </c>
      <c r="B319" t="s">
        <v>13</v>
      </c>
      <c r="C319" s="109" t="s">
        <v>73</v>
      </c>
      <c r="D319" t="s">
        <v>79</v>
      </c>
      <c r="E319" t="s">
        <v>165</v>
      </c>
      <c r="F319" s="109" t="s">
        <v>10</v>
      </c>
      <c r="G319">
        <v>0</v>
      </c>
      <c r="H319" s="109">
        <v>0</v>
      </c>
      <c r="I319" s="109">
        <v>0</v>
      </c>
      <c r="J319" s="109">
        <v>0</v>
      </c>
      <c r="K319" s="109">
        <v>0</v>
      </c>
      <c r="L319" s="109">
        <v>0</v>
      </c>
      <c r="M319" s="109">
        <v>0</v>
      </c>
      <c r="N319" s="109">
        <v>0</v>
      </c>
      <c r="O319" s="109">
        <v>0</v>
      </c>
      <c r="P319" s="109">
        <v>0</v>
      </c>
      <c r="Q319" s="109">
        <v>0</v>
      </c>
      <c r="R319" s="109">
        <v>0</v>
      </c>
      <c r="S319" s="109">
        <v>0</v>
      </c>
      <c r="T319" s="109">
        <v>0</v>
      </c>
      <c r="U319" s="109">
        <v>0</v>
      </c>
      <c r="V319" s="109">
        <v>0</v>
      </c>
      <c r="W319" s="109">
        <v>0</v>
      </c>
      <c r="X319" s="109">
        <v>0</v>
      </c>
      <c r="Y319" s="109">
        <v>0</v>
      </c>
      <c r="Z319" s="109">
        <v>0</v>
      </c>
      <c r="AA319" s="109">
        <v>0</v>
      </c>
      <c r="AB319" s="109">
        <v>0</v>
      </c>
      <c r="AC319" s="109">
        <v>0</v>
      </c>
      <c r="AD319" s="109">
        <v>0</v>
      </c>
      <c r="AE319" s="109">
        <v>0</v>
      </c>
      <c r="AF319" s="109">
        <v>0</v>
      </c>
      <c r="AG319" s="109">
        <v>0</v>
      </c>
      <c r="AH319" s="109">
        <v>0</v>
      </c>
      <c r="AI319" s="109"/>
      <c r="AJ319" s="109"/>
      <c r="AK319" s="109"/>
      <c r="AL319" s="109"/>
    </row>
    <row r="320" spans="1:38">
      <c r="A320" s="3" t="s">
        <v>477</v>
      </c>
      <c r="B320" t="s">
        <v>13</v>
      </c>
      <c r="C320" s="109" t="s">
        <v>73</v>
      </c>
      <c r="D320" t="s">
        <v>79</v>
      </c>
      <c r="E320" t="s">
        <v>167</v>
      </c>
      <c r="F320" s="109" t="s">
        <v>10</v>
      </c>
      <c r="G320">
        <v>0</v>
      </c>
      <c r="H320" s="109">
        <v>0</v>
      </c>
      <c r="I320" s="109">
        <v>0</v>
      </c>
      <c r="J320" s="109">
        <v>0</v>
      </c>
      <c r="K320" s="109">
        <v>0</v>
      </c>
      <c r="L320" s="109">
        <v>0</v>
      </c>
      <c r="M320" s="109">
        <v>0</v>
      </c>
      <c r="N320" s="109">
        <v>0</v>
      </c>
      <c r="O320" s="109">
        <v>0</v>
      </c>
      <c r="P320" s="109">
        <v>0</v>
      </c>
      <c r="Q320" s="109">
        <v>0</v>
      </c>
      <c r="R320" s="109">
        <v>0</v>
      </c>
      <c r="S320" s="109">
        <v>0</v>
      </c>
      <c r="T320" s="109">
        <v>0</v>
      </c>
      <c r="U320" s="109">
        <v>0</v>
      </c>
      <c r="V320" s="109">
        <v>0</v>
      </c>
      <c r="W320" s="109">
        <v>0</v>
      </c>
      <c r="X320" s="109">
        <v>0</v>
      </c>
      <c r="Y320" s="109">
        <v>0</v>
      </c>
      <c r="Z320" s="109">
        <v>0</v>
      </c>
      <c r="AA320" s="109">
        <v>0</v>
      </c>
      <c r="AB320" s="109">
        <v>0</v>
      </c>
      <c r="AC320" s="109">
        <v>0</v>
      </c>
      <c r="AD320" s="109">
        <v>0</v>
      </c>
      <c r="AE320" s="109">
        <v>0</v>
      </c>
      <c r="AF320" s="109">
        <v>0</v>
      </c>
      <c r="AG320" s="109">
        <v>0</v>
      </c>
      <c r="AH320" s="109">
        <v>0</v>
      </c>
      <c r="AI320" s="109"/>
      <c r="AJ320" s="109"/>
      <c r="AK320" s="109"/>
      <c r="AL320" s="109"/>
    </row>
    <row r="321" spans="1:38">
      <c r="A321" s="3" t="s">
        <v>478</v>
      </c>
      <c r="B321" t="s">
        <v>13</v>
      </c>
      <c r="C321" s="109" t="s">
        <v>73</v>
      </c>
      <c r="D321" t="s">
        <v>79</v>
      </c>
      <c r="E321" t="s">
        <v>92</v>
      </c>
      <c r="F321" s="109" t="s">
        <v>10</v>
      </c>
      <c r="G321">
        <v>0</v>
      </c>
      <c r="H321" s="109">
        <v>0</v>
      </c>
      <c r="I321" s="109">
        <v>0</v>
      </c>
      <c r="J321" s="109">
        <v>0</v>
      </c>
      <c r="K321" s="109">
        <v>0</v>
      </c>
      <c r="L321" s="109">
        <v>0</v>
      </c>
      <c r="M321" s="109">
        <v>0</v>
      </c>
      <c r="N321" s="109">
        <v>0</v>
      </c>
      <c r="O321" s="109">
        <v>0</v>
      </c>
      <c r="P321" s="109">
        <v>0</v>
      </c>
      <c r="Q321" s="109">
        <v>0</v>
      </c>
      <c r="R321" s="109">
        <v>0</v>
      </c>
      <c r="S321" s="109">
        <v>0</v>
      </c>
      <c r="T321" s="109">
        <v>0</v>
      </c>
      <c r="U321" s="109">
        <v>0</v>
      </c>
      <c r="V321" s="109">
        <v>0</v>
      </c>
      <c r="W321" s="109">
        <v>0</v>
      </c>
      <c r="X321" s="109">
        <v>0</v>
      </c>
      <c r="Y321" s="109">
        <v>0</v>
      </c>
      <c r="Z321" s="109">
        <v>0</v>
      </c>
      <c r="AA321" s="109">
        <v>0</v>
      </c>
      <c r="AB321" s="109">
        <v>0</v>
      </c>
      <c r="AC321" s="109">
        <v>0</v>
      </c>
      <c r="AD321" s="109">
        <v>0</v>
      </c>
      <c r="AE321" s="109">
        <v>0</v>
      </c>
      <c r="AF321" s="109">
        <v>0</v>
      </c>
      <c r="AG321" s="109">
        <v>0</v>
      </c>
      <c r="AH321" s="109">
        <v>0</v>
      </c>
      <c r="AI321" s="109"/>
      <c r="AJ321" s="109"/>
      <c r="AK321" s="109"/>
      <c r="AL321" s="109"/>
    </row>
    <row r="322" spans="1:38">
      <c r="A322" s="3" t="s">
        <v>479</v>
      </c>
      <c r="B322" t="s">
        <v>13</v>
      </c>
      <c r="C322" s="109" t="s">
        <v>74</v>
      </c>
      <c r="D322" s="109" t="s">
        <v>79</v>
      </c>
      <c r="E322" t="s">
        <v>153</v>
      </c>
      <c r="F322" s="109" t="s">
        <v>10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row>
    <row r="323" spans="1:38">
      <c r="A323" s="3" t="s">
        <v>480</v>
      </c>
      <c r="B323" t="s">
        <v>13</v>
      </c>
      <c r="C323" s="109" t="s">
        <v>74</v>
      </c>
      <c r="D323" s="109" t="s">
        <v>79</v>
      </c>
      <c r="E323" t="s">
        <v>155</v>
      </c>
      <c r="F323" s="109" t="s">
        <v>10</v>
      </c>
      <c r="G323">
        <v>0</v>
      </c>
      <c r="H323">
        <v>0</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row>
    <row r="324" spans="1:38">
      <c r="A324" s="3" t="s">
        <v>481</v>
      </c>
      <c r="B324" t="s">
        <v>13</v>
      </c>
      <c r="C324" s="109" t="s">
        <v>74</v>
      </c>
      <c r="D324" s="109" t="s">
        <v>79</v>
      </c>
      <c r="E324" t="s">
        <v>157</v>
      </c>
      <c r="F324" s="109" t="s">
        <v>10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row>
    <row r="325" spans="1:38">
      <c r="A325" s="3" t="s">
        <v>482</v>
      </c>
      <c r="B325" t="s">
        <v>13</v>
      </c>
      <c r="C325" s="109" t="s">
        <v>74</v>
      </c>
      <c r="D325" s="109" t="s">
        <v>79</v>
      </c>
      <c r="E325" t="s">
        <v>159</v>
      </c>
      <c r="F325" s="109" t="s">
        <v>10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row>
    <row r="326" spans="1:38">
      <c r="A326" s="3" t="s">
        <v>483</v>
      </c>
      <c r="B326" t="s">
        <v>13</v>
      </c>
      <c r="C326" s="109" t="s">
        <v>74</v>
      </c>
      <c r="D326" s="109" t="s">
        <v>79</v>
      </c>
      <c r="E326" t="s">
        <v>16</v>
      </c>
      <c r="F326" s="109" t="s">
        <v>10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0</v>
      </c>
      <c r="AD326">
        <v>0</v>
      </c>
      <c r="AE326">
        <v>0</v>
      </c>
      <c r="AF326">
        <v>0</v>
      </c>
      <c r="AG326">
        <v>0</v>
      </c>
      <c r="AH326">
        <v>0</v>
      </c>
    </row>
    <row r="327" spans="1:38">
      <c r="A327" s="3" t="s">
        <v>484</v>
      </c>
      <c r="B327" t="s">
        <v>13</v>
      </c>
      <c r="C327" s="109" t="s">
        <v>74</v>
      </c>
      <c r="D327" s="109" t="s">
        <v>79</v>
      </c>
      <c r="E327" t="s">
        <v>99</v>
      </c>
      <c r="F327" s="109" t="s">
        <v>10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row>
    <row r="328" spans="1:38">
      <c r="A328" s="3" t="s">
        <v>485</v>
      </c>
      <c r="B328" t="s">
        <v>13</v>
      </c>
      <c r="C328" s="109" t="s">
        <v>74</v>
      </c>
      <c r="D328" s="109" t="s">
        <v>79</v>
      </c>
      <c r="E328" t="s">
        <v>163</v>
      </c>
      <c r="F328" s="109" t="s">
        <v>10</v>
      </c>
      <c r="G328">
        <v>0</v>
      </c>
      <c r="H328" s="109">
        <v>0</v>
      </c>
      <c r="I328" s="109">
        <v>0</v>
      </c>
      <c r="J328" s="109">
        <v>0</v>
      </c>
      <c r="K328" s="109">
        <v>0</v>
      </c>
      <c r="L328" s="109">
        <v>0</v>
      </c>
      <c r="M328" s="109">
        <v>0</v>
      </c>
      <c r="N328" s="109">
        <v>0</v>
      </c>
      <c r="O328" s="109">
        <v>0</v>
      </c>
      <c r="P328" s="109">
        <v>0</v>
      </c>
      <c r="Q328" s="109">
        <v>0</v>
      </c>
      <c r="R328" s="109">
        <v>0</v>
      </c>
      <c r="S328" s="109">
        <v>0</v>
      </c>
      <c r="T328" s="109">
        <v>0</v>
      </c>
      <c r="U328" s="109">
        <v>0</v>
      </c>
      <c r="V328" s="109">
        <v>0</v>
      </c>
      <c r="W328" s="109">
        <v>0</v>
      </c>
      <c r="X328" s="109">
        <v>0</v>
      </c>
      <c r="Y328" s="109">
        <v>0</v>
      </c>
      <c r="Z328" s="109">
        <v>0</v>
      </c>
      <c r="AA328" s="109">
        <v>0</v>
      </c>
      <c r="AB328" s="109">
        <v>0</v>
      </c>
      <c r="AC328" s="109">
        <v>0</v>
      </c>
      <c r="AD328" s="109">
        <v>0</v>
      </c>
      <c r="AE328" s="109">
        <v>0</v>
      </c>
      <c r="AF328" s="109">
        <v>0</v>
      </c>
      <c r="AG328" s="109">
        <v>0</v>
      </c>
      <c r="AH328" s="109">
        <v>0</v>
      </c>
    </row>
    <row r="329" spans="1:38">
      <c r="A329" s="3" t="s">
        <v>486</v>
      </c>
      <c r="B329" t="s">
        <v>13</v>
      </c>
      <c r="C329" s="109" t="s">
        <v>74</v>
      </c>
      <c r="D329" s="109" t="s">
        <v>79</v>
      </c>
      <c r="E329" t="s">
        <v>165</v>
      </c>
      <c r="F329" s="109" t="s">
        <v>10</v>
      </c>
      <c r="G329">
        <v>0</v>
      </c>
      <c r="H329" s="109">
        <v>0</v>
      </c>
      <c r="I329" s="109">
        <v>0</v>
      </c>
      <c r="J329" s="109">
        <v>0</v>
      </c>
      <c r="K329" s="109">
        <v>0</v>
      </c>
      <c r="L329" s="109">
        <v>0</v>
      </c>
      <c r="M329" s="109">
        <v>0</v>
      </c>
      <c r="N329" s="109">
        <v>0</v>
      </c>
      <c r="O329" s="109">
        <v>0</v>
      </c>
      <c r="P329" s="109">
        <v>0</v>
      </c>
      <c r="Q329" s="109">
        <v>0</v>
      </c>
      <c r="R329" s="109">
        <v>0</v>
      </c>
      <c r="S329" s="109">
        <v>0</v>
      </c>
      <c r="T329" s="109">
        <v>0</v>
      </c>
      <c r="U329" s="109">
        <v>0</v>
      </c>
      <c r="V329" s="109">
        <v>0</v>
      </c>
      <c r="W329" s="109">
        <v>0</v>
      </c>
      <c r="X329" s="109">
        <v>0</v>
      </c>
      <c r="Y329" s="109">
        <v>0</v>
      </c>
      <c r="Z329" s="109">
        <v>0</v>
      </c>
      <c r="AA329" s="109">
        <v>0</v>
      </c>
      <c r="AB329" s="109">
        <v>0</v>
      </c>
      <c r="AC329" s="109">
        <v>0</v>
      </c>
      <c r="AD329" s="109">
        <v>0</v>
      </c>
      <c r="AE329" s="109">
        <v>0</v>
      </c>
      <c r="AF329" s="109">
        <v>0</v>
      </c>
      <c r="AG329" s="109">
        <v>0</v>
      </c>
      <c r="AH329" s="109">
        <v>0</v>
      </c>
    </row>
    <row r="330" spans="1:38">
      <c r="A330" s="3" t="s">
        <v>487</v>
      </c>
      <c r="B330" t="s">
        <v>13</v>
      </c>
      <c r="C330" s="109" t="s">
        <v>74</v>
      </c>
      <c r="D330" s="109" t="s">
        <v>79</v>
      </c>
      <c r="E330" t="s">
        <v>167</v>
      </c>
      <c r="F330" s="109" t="s">
        <v>10</v>
      </c>
      <c r="G330">
        <v>0</v>
      </c>
      <c r="H330" s="109">
        <v>0</v>
      </c>
      <c r="I330" s="109">
        <v>0</v>
      </c>
      <c r="J330" s="109">
        <v>0</v>
      </c>
      <c r="K330" s="109">
        <v>0</v>
      </c>
      <c r="L330" s="109">
        <v>0</v>
      </c>
      <c r="M330" s="109">
        <v>0</v>
      </c>
      <c r="N330" s="109">
        <v>0</v>
      </c>
      <c r="O330" s="109">
        <v>0</v>
      </c>
      <c r="P330" s="109">
        <v>0</v>
      </c>
      <c r="Q330" s="109">
        <v>0</v>
      </c>
      <c r="R330" s="109">
        <v>0</v>
      </c>
      <c r="S330" s="109">
        <v>0</v>
      </c>
      <c r="T330" s="109">
        <v>0</v>
      </c>
      <c r="U330" s="109">
        <v>0</v>
      </c>
      <c r="V330" s="109">
        <v>0</v>
      </c>
      <c r="W330" s="109">
        <v>0</v>
      </c>
      <c r="X330" s="109">
        <v>0</v>
      </c>
      <c r="Y330" s="109">
        <v>0</v>
      </c>
      <c r="Z330" s="109">
        <v>0</v>
      </c>
      <c r="AA330" s="109">
        <v>0</v>
      </c>
      <c r="AB330" s="109">
        <v>0</v>
      </c>
      <c r="AC330" s="109">
        <v>0</v>
      </c>
      <c r="AD330" s="109">
        <v>0</v>
      </c>
      <c r="AE330" s="109">
        <v>0</v>
      </c>
      <c r="AF330" s="109">
        <v>0</v>
      </c>
      <c r="AG330" s="109">
        <v>0</v>
      </c>
      <c r="AH330" s="109">
        <v>0</v>
      </c>
    </row>
    <row r="331" spans="1:38">
      <c r="A331" s="3" t="s">
        <v>488</v>
      </c>
      <c r="B331" t="s">
        <v>13</v>
      </c>
      <c r="C331" s="109" t="s">
        <v>74</v>
      </c>
      <c r="D331" s="109" t="s">
        <v>79</v>
      </c>
      <c r="E331" t="s">
        <v>92</v>
      </c>
      <c r="F331" s="109" t="s">
        <v>10</v>
      </c>
      <c r="G331">
        <v>0</v>
      </c>
      <c r="H331" s="109">
        <v>0</v>
      </c>
      <c r="I331" s="109">
        <v>0</v>
      </c>
      <c r="J331" s="109">
        <v>0</v>
      </c>
      <c r="K331" s="109">
        <v>0</v>
      </c>
      <c r="L331" s="109">
        <v>0</v>
      </c>
      <c r="M331" s="109">
        <v>0</v>
      </c>
      <c r="N331" s="109">
        <v>0</v>
      </c>
      <c r="O331" s="109">
        <v>0</v>
      </c>
      <c r="P331" s="109">
        <v>0</v>
      </c>
      <c r="Q331" s="109">
        <v>0</v>
      </c>
      <c r="R331" s="109">
        <v>0</v>
      </c>
      <c r="S331" s="109">
        <v>0</v>
      </c>
      <c r="T331" s="109">
        <v>0</v>
      </c>
      <c r="U331" s="109">
        <v>0</v>
      </c>
      <c r="V331" s="109">
        <v>0</v>
      </c>
      <c r="W331" s="109">
        <v>0</v>
      </c>
      <c r="X331" s="109">
        <v>0</v>
      </c>
      <c r="Y331" s="109">
        <v>0</v>
      </c>
      <c r="Z331" s="109">
        <v>0</v>
      </c>
      <c r="AA331" s="109">
        <v>0</v>
      </c>
      <c r="AB331" s="109">
        <v>0</v>
      </c>
      <c r="AC331" s="109">
        <v>0</v>
      </c>
      <c r="AD331" s="109">
        <v>0</v>
      </c>
      <c r="AE331" s="109">
        <v>0</v>
      </c>
      <c r="AF331" s="109">
        <v>0</v>
      </c>
      <c r="AG331" s="109">
        <v>0</v>
      </c>
      <c r="AH331" s="109">
        <v>0</v>
      </c>
    </row>
    <row r="332" spans="1:38">
      <c r="A332" s="3" t="s">
        <v>489</v>
      </c>
      <c r="B332" t="s">
        <v>13</v>
      </c>
      <c r="C332" s="109" t="s">
        <v>72</v>
      </c>
      <c r="D332" s="109" t="s">
        <v>80</v>
      </c>
      <c r="E332" t="s">
        <v>153</v>
      </c>
      <c r="F332" s="109" t="s">
        <v>10</v>
      </c>
      <c r="G332">
        <v>0</v>
      </c>
      <c r="H332">
        <v>0</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row>
    <row r="333" spans="1:38">
      <c r="A333" s="3" t="s">
        <v>490</v>
      </c>
      <c r="B333" t="s">
        <v>13</v>
      </c>
      <c r="C333" s="109" t="s">
        <v>72</v>
      </c>
      <c r="D333" s="109" t="s">
        <v>80</v>
      </c>
      <c r="E333" t="s">
        <v>155</v>
      </c>
      <c r="F333" s="109" t="s">
        <v>10</v>
      </c>
      <c r="G333">
        <v>0</v>
      </c>
      <c r="H333">
        <v>0</v>
      </c>
      <c r="I333">
        <v>0</v>
      </c>
      <c r="J333">
        <v>0</v>
      </c>
      <c r="K333">
        <v>0</v>
      </c>
      <c r="L333">
        <v>0</v>
      </c>
      <c r="M333">
        <v>0</v>
      </c>
      <c r="N333">
        <v>0</v>
      </c>
      <c r="O333">
        <v>0</v>
      </c>
      <c r="P333">
        <v>0</v>
      </c>
      <c r="Q333">
        <v>0</v>
      </c>
      <c r="R333">
        <v>0</v>
      </c>
      <c r="S333">
        <v>0</v>
      </c>
      <c r="T333">
        <v>0</v>
      </c>
      <c r="U333">
        <v>0</v>
      </c>
      <c r="V333">
        <v>0</v>
      </c>
      <c r="W333">
        <v>0</v>
      </c>
      <c r="X333">
        <v>0</v>
      </c>
      <c r="Y333">
        <v>0</v>
      </c>
      <c r="Z333">
        <v>0</v>
      </c>
      <c r="AA333">
        <v>0</v>
      </c>
      <c r="AB333">
        <v>0</v>
      </c>
      <c r="AC333">
        <v>0</v>
      </c>
      <c r="AD333">
        <v>0</v>
      </c>
      <c r="AE333">
        <v>0</v>
      </c>
      <c r="AF333">
        <v>0</v>
      </c>
      <c r="AG333">
        <v>0</v>
      </c>
      <c r="AH333">
        <v>0</v>
      </c>
    </row>
    <row r="334" spans="1:38">
      <c r="A334" s="3" t="s">
        <v>491</v>
      </c>
      <c r="B334" t="s">
        <v>13</v>
      </c>
      <c r="C334" s="109" t="s">
        <v>72</v>
      </c>
      <c r="D334" s="109" t="s">
        <v>80</v>
      </c>
      <c r="E334" t="s">
        <v>157</v>
      </c>
      <c r="F334" s="109" t="s">
        <v>10</v>
      </c>
      <c r="G334">
        <v>0</v>
      </c>
      <c r="H334">
        <v>0</v>
      </c>
      <c r="I334">
        <v>0</v>
      </c>
      <c r="J334">
        <v>0</v>
      </c>
      <c r="K334">
        <v>0</v>
      </c>
      <c r="L334">
        <v>0</v>
      </c>
      <c r="M334">
        <v>0</v>
      </c>
      <c r="N334">
        <v>0</v>
      </c>
      <c r="O334">
        <v>0</v>
      </c>
      <c r="P334">
        <v>0</v>
      </c>
      <c r="Q334">
        <v>0</v>
      </c>
      <c r="R334">
        <v>0</v>
      </c>
      <c r="S334">
        <v>0</v>
      </c>
      <c r="T334">
        <v>0</v>
      </c>
      <c r="U334">
        <v>0</v>
      </c>
      <c r="V334">
        <v>0</v>
      </c>
      <c r="W334">
        <v>0</v>
      </c>
      <c r="X334">
        <v>0</v>
      </c>
      <c r="Y334">
        <v>0</v>
      </c>
      <c r="Z334">
        <v>0</v>
      </c>
      <c r="AA334">
        <v>0</v>
      </c>
      <c r="AB334">
        <v>0</v>
      </c>
      <c r="AC334">
        <v>0</v>
      </c>
      <c r="AD334">
        <v>0</v>
      </c>
      <c r="AE334">
        <v>0</v>
      </c>
      <c r="AF334">
        <v>0</v>
      </c>
      <c r="AG334">
        <v>0</v>
      </c>
      <c r="AH334">
        <v>0</v>
      </c>
    </row>
    <row r="335" spans="1:38">
      <c r="A335" s="3" t="s">
        <v>492</v>
      </c>
      <c r="B335" t="s">
        <v>13</v>
      </c>
      <c r="C335" s="109" t="s">
        <v>72</v>
      </c>
      <c r="D335" s="109" t="s">
        <v>80</v>
      </c>
      <c r="E335" t="s">
        <v>159</v>
      </c>
      <c r="F335" s="109" t="s">
        <v>10</v>
      </c>
      <c r="G335">
        <v>0</v>
      </c>
      <c r="H335">
        <v>0</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row>
    <row r="336" spans="1:38">
      <c r="A336" s="3" t="s">
        <v>493</v>
      </c>
      <c r="B336" t="s">
        <v>13</v>
      </c>
      <c r="C336" s="109" t="s">
        <v>72</v>
      </c>
      <c r="D336" s="109" t="s">
        <v>80</v>
      </c>
      <c r="E336" t="s">
        <v>16</v>
      </c>
      <c r="F336" s="109" t="s">
        <v>10</v>
      </c>
      <c r="G336">
        <v>0</v>
      </c>
      <c r="H336">
        <v>0</v>
      </c>
      <c r="I336">
        <v>0</v>
      </c>
      <c r="J336">
        <v>0</v>
      </c>
      <c r="K336">
        <v>0</v>
      </c>
      <c r="L336">
        <v>0</v>
      </c>
      <c r="M336">
        <v>0</v>
      </c>
      <c r="N336">
        <v>0</v>
      </c>
      <c r="O336">
        <v>0</v>
      </c>
      <c r="P336">
        <v>0</v>
      </c>
      <c r="Q336">
        <v>0</v>
      </c>
      <c r="R336">
        <v>0</v>
      </c>
      <c r="S336">
        <v>0</v>
      </c>
      <c r="T336">
        <v>0</v>
      </c>
      <c r="U336">
        <v>0</v>
      </c>
      <c r="V336">
        <v>0</v>
      </c>
      <c r="W336">
        <v>0</v>
      </c>
      <c r="X336">
        <v>0</v>
      </c>
      <c r="Y336">
        <v>0</v>
      </c>
      <c r="Z336">
        <v>0</v>
      </c>
      <c r="AA336">
        <v>0</v>
      </c>
      <c r="AB336">
        <v>0</v>
      </c>
      <c r="AC336">
        <v>0</v>
      </c>
      <c r="AD336">
        <v>0</v>
      </c>
      <c r="AE336">
        <v>0</v>
      </c>
      <c r="AF336">
        <v>0</v>
      </c>
      <c r="AG336">
        <v>0</v>
      </c>
      <c r="AH336">
        <v>0</v>
      </c>
    </row>
    <row r="337" spans="1:34">
      <c r="A337" s="3" t="s">
        <v>494</v>
      </c>
      <c r="B337" t="s">
        <v>13</v>
      </c>
      <c r="C337" s="109" t="s">
        <v>72</v>
      </c>
      <c r="D337" s="109" t="s">
        <v>80</v>
      </c>
      <c r="E337" t="s">
        <v>99</v>
      </c>
      <c r="F337" s="109" t="s">
        <v>10</v>
      </c>
      <c r="G337">
        <v>0</v>
      </c>
      <c r="H337">
        <v>0</v>
      </c>
      <c r="I337">
        <v>0</v>
      </c>
      <c r="J337">
        <v>0</v>
      </c>
      <c r="K337">
        <v>0</v>
      </c>
      <c r="L337">
        <v>0</v>
      </c>
      <c r="M337">
        <v>0</v>
      </c>
      <c r="N337">
        <v>0</v>
      </c>
      <c r="O337">
        <v>0</v>
      </c>
      <c r="P337">
        <v>0</v>
      </c>
      <c r="Q337">
        <v>0</v>
      </c>
      <c r="R337">
        <v>0</v>
      </c>
      <c r="S337">
        <v>0</v>
      </c>
      <c r="T337">
        <v>0</v>
      </c>
      <c r="U337">
        <v>0</v>
      </c>
      <c r="V337">
        <v>0</v>
      </c>
      <c r="W337">
        <v>0</v>
      </c>
      <c r="X337">
        <v>0</v>
      </c>
      <c r="Y337">
        <v>0</v>
      </c>
      <c r="Z337">
        <v>0</v>
      </c>
      <c r="AA337">
        <v>0</v>
      </c>
      <c r="AB337">
        <v>0</v>
      </c>
      <c r="AC337">
        <v>0</v>
      </c>
      <c r="AD337">
        <v>0</v>
      </c>
      <c r="AE337">
        <v>0</v>
      </c>
      <c r="AF337">
        <v>0</v>
      </c>
      <c r="AG337">
        <v>0</v>
      </c>
      <c r="AH337">
        <v>0</v>
      </c>
    </row>
    <row r="338" spans="1:34">
      <c r="A338" s="3" t="s">
        <v>495</v>
      </c>
      <c r="B338" t="s">
        <v>13</v>
      </c>
      <c r="C338" s="109" t="s">
        <v>72</v>
      </c>
      <c r="D338" s="109" t="s">
        <v>80</v>
      </c>
      <c r="E338" t="s">
        <v>163</v>
      </c>
      <c r="F338" s="109" t="s">
        <v>10</v>
      </c>
      <c r="G338">
        <v>0</v>
      </c>
      <c r="H338" s="109">
        <v>0</v>
      </c>
      <c r="I338" s="109">
        <v>0</v>
      </c>
      <c r="J338" s="109">
        <v>0</v>
      </c>
      <c r="K338" s="109">
        <v>0</v>
      </c>
      <c r="L338" s="109">
        <v>0</v>
      </c>
      <c r="M338" s="109">
        <v>0</v>
      </c>
      <c r="N338" s="109">
        <v>0</v>
      </c>
      <c r="O338" s="109">
        <v>0</v>
      </c>
      <c r="P338" s="109">
        <v>0</v>
      </c>
      <c r="Q338" s="109">
        <v>0</v>
      </c>
      <c r="R338" s="109">
        <v>0</v>
      </c>
      <c r="S338" s="109">
        <v>0</v>
      </c>
      <c r="T338" s="109">
        <v>0</v>
      </c>
      <c r="U338" s="109">
        <v>0</v>
      </c>
      <c r="V338" s="109">
        <v>0</v>
      </c>
      <c r="W338" s="109">
        <v>0</v>
      </c>
      <c r="X338" s="109">
        <v>0</v>
      </c>
      <c r="Y338" s="109">
        <v>0</v>
      </c>
      <c r="Z338" s="109">
        <v>0</v>
      </c>
      <c r="AA338" s="109">
        <v>0</v>
      </c>
      <c r="AB338" s="109">
        <v>0</v>
      </c>
      <c r="AC338" s="109">
        <v>0</v>
      </c>
      <c r="AD338" s="109">
        <v>0</v>
      </c>
      <c r="AE338" s="109">
        <v>0</v>
      </c>
      <c r="AF338" s="109">
        <v>0</v>
      </c>
      <c r="AG338" s="109">
        <v>0</v>
      </c>
      <c r="AH338" s="109">
        <v>0</v>
      </c>
    </row>
    <row r="339" spans="1:34">
      <c r="A339" s="3" t="s">
        <v>496</v>
      </c>
      <c r="B339" t="s">
        <v>13</v>
      </c>
      <c r="C339" s="109" t="s">
        <v>72</v>
      </c>
      <c r="D339" s="109" t="s">
        <v>80</v>
      </c>
      <c r="E339" t="s">
        <v>165</v>
      </c>
      <c r="F339" s="109" t="s">
        <v>10</v>
      </c>
      <c r="G339">
        <v>0</v>
      </c>
      <c r="H339" s="109">
        <v>0</v>
      </c>
      <c r="I339" s="109">
        <v>0</v>
      </c>
      <c r="J339" s="109">
        <v>0</v>
      </c>
      <c r="K339" s="109">
        <v>0</v>
      </c>
      <c r="L339" s="109">
        <v>0</v>
      </c>
      <c r="M339" s="109">
        <v>0</v>
      </c>
      <c r="N339" s="109">
        <v>0</v>
      </c>
      <c r="O339" s="109">
        <v>0</v>
      </c>
      <c r="P339" s="109">
        <v>0</v>
      </c>
      <c r="Q339" s="109">
        <v>0</v>
      </c>
      <c r="R339" s="109">
        <v>0</v>
      </c>
      <c r="S339" s="109">
        <v>0</v>
      </c>
      <c r="T339" s="109">
        <v>0</v>
      </c>
      <c r="U339" s="109">
        <v>0</v>
      </c>
      <c r="V339" s="109">
        <v>0</v>
      </c>
      <c r="W339" s="109">
        <v>0</v>
      </c>
      <c r="X339" s="109">
        <v>0</v>
      </c>
      <c r="Y339" s="109">
        <v>0</v>
      </c>
      <c r="Z339" s="109">
        <v>0</v>
      </c>
      <c r="AA339" s="109">
        <v>0</v>
      </c>
      <c r="AB339" s="109">
        <v>0</v>
      </c>
      <c r="AC339" s="109">
        <v>0</v>
      </c>
      <c r="AD339" s="109">
        <v>0</v>
      </c>
      <c r="AE339" s="109">
        <v>0</v>
      </c>
      <c r="AF339" s="109">
        <v>0</v>
      </c>
      <c r="AG339" s="109">
        <v>0</v>
      </c>
      <c r="AH339" s="109">
        <v>0</v>
      </c>
    </row>
    <row r="340" spans="1:34">
      <c r="A340" s="3" t="s">
        <v>497</v>
      </c>
      <c r="B340" t="s">
        <v>13</v>
      </c>
      <c r="C340" s="109" t="s">
        <v>72</v>
      </c>
      <c r="D340" s="109" t="s">
        <v>80</v>
      </c>
      <c r="E340" t="s">
        <v>167</v>
      </c>
      <c r="F340" s="109" t="s">
        <v>10</v>
      </c>
      <c r="G340">
        <v>0</v>
      </c>
      <c r="H340" s="109">
        <v>0</v>
      </c>
      <c r="I340" s="109">
        <v>0</v>
      </c>
      <c r="J340" s="109">
        <v>0</v>
      </c>
      <c r="K340" s="109">
        <v>0</v>
      </c>
      <c r="L340" s="109">
        <v>0</v>
      </c>
      <c r="M340" s="109">
        <v>0</v>
      </c>
      <c r="N340" s="109">
        <v>0</v>
      </c>
      <c r="O340" s="109">
        <v>0</v>
      </c>
      <c r="P340" s="109">
        <v>0</v>
      </c>
      <c r="Q340" s="109">
        <v>0</v>
      </c>
      <c r="R340" s="109">
        <v>0</v>
      </c>
      <c r="S340" s="109">
        <v>0</v>
      </c>
      <c r="T340" s="109">
        <v>0</v>
      </c>
      <c r="U340" s="109">
        <v>0</v>
      </c>
      <c r="V340" s="109">
        <v>0</v>
      </c>
      <c r="W340" s="109">
        <v>0</v>
      </c>
      <c r="X340" s="109">
        <v>0</v>
      </c>
      <c r="Y340" s="109">
        <v>0</v>
      </c>
      <c r="Z340" s="109">
        <v>0</v>
      </c>
      <c r="AA340" s="109">
        <v>0</v>
      </c>
      <c r="AB340" s="109">
        <v>0</v>
      </c>
      <c r="AC340" s="109">
        <v>0</v>
      </c>
      <c r="AD340" s="109">
        <v>0</v>
      </c>
      <c r="AE340" s="109">
        <v>0</v>
      </c>
      <c r="AF340" s="109">
        <v>0</v>
      </c>
      <c r="AG340" s="109">
        <v>0</v>
      </c>
      <c r="AH340" s="109">
        <v>0</v>
      </c>
    </row>
    <row r="341" spans="1:34">
      <c r="A341" s="3" t="s">
        <v>498</v>
      </c>
      <c r="B341" t="s">
        <v>13</v>
      </c>
      <c r="C341" s="109" t="s">
        <v>72</v>
      </c>
      <c r="D341" s="109" t="s">
        <v>80</v>
      </c>
      <c r="E341" t="s">
        <v>92</v>
      </c>
      <c r="F341" s="109" t="s">
        <v>10</v>
      </c>
      <c r="G341">
        <v>0</v>
      </c>
      <c r="H341" s="109">
        <v>0</v>
      </c>
      <c r="I341" s="109">
        <v>0</v>
      </c>
      <c r="J341" s="109">
        <v>0</v>
      </c>
      <c r="K341" s="109">
        <v>0</v>
      </c>
      <c r="L341" s="109">
        <v>0</v>
      </c>
      <c r="M341" s="109">
        <v>0</v>
      </c>
      <c r="N341" s="109">
        <v>0</v>
      </c>
      <c r="O341" s="109">
        <v>0</v>
      </c>
      <c r="P341" s="109">
        <v>0</v>
      </c>
      <c r="Q341" s="109">
        <v>0</v>
      </c>
      <c r="R341" s="109">
        <v>0</v>
      </c>
      <c r="S341" s="109">
        <v>0</v>
      </c>
      <c r="T341" s="109">
        <v>0</v>
      </c>
      <c r="U341" s="109">
        <v>0</v>
      </c>
      <c r="V341" s="109">
        <v>0</v>
      </c>
      <c r="W341" s="109">
        <v>0</v>
      </c>
      <c r="X341" s="109">
        <v>0</v>
      </c>
      <c r="Y341" s="109">
        <v>0</v>
      </c>
      <c r="Z341" s="109">
        <v>0</v>
      </c>
      <c r="AA341" s="109">
        <v>0</v>
      </c>
      <c r="AB341" s="109">
        <v>0</v>
      </c>
      <c r="AC341" s="109">
        <v>0</v>
      </c>
      <c r="AD341" s="109">
        <v>0</v>
      </c>
      <c r="AE341" s="109">
        <v>0</v>
      </c>
      <c r="AF341" s="109">
        <v>0</v>
      </c>
      <c r="AG341" s="109">
        <v>0</v>
      </c>
      <c r="AH341" s="109">
        <v>0</v>
      </c>
    </row>
    <row r="342" spans="1:34">
      <c r="A342" s="3" t="s">
        <v>499</v>
      </c>
      <c r="B342" t="s">
        <v>13</v>
      </c>
      <c r="C342" t="s">
        <v>73</v>
      </c>
      <c r="D342" t="s">
        <v>80</v>
      </c>
      <c r="E342" t="s">
        <v>153</v>
      </c>
      <c r="F342" s="109" t="s">
        <v>10</v>
      </c>
      <c r="G342">
        <v>0</v>
      </c>
      <c r="H342">
        <v>0</v>
      </c>
      <c r="I342">
        <v>0</v>
      </c>
      <c r="J342">
        <v>0</v>
      </c>
      <c r="K342">
        <v>0</v>
      </c>
      <c r="L342">
        <v>0</v>
      </c>
      <c r="M342">
        <v>0</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v>0</v>
      </c>
    </row>
    <row r="343" spans="1:34">
      <c r="A343" s="3" t="s">
        <v>500</v>
      </c>
      <c r="B343" t="s">
        <v>13</v>
      </c>
      <c r="C343" t="s">
        <v>73</v>
      </c>
      <c r="D343" t="s">
        <v>80</v>
      </c>
      <c r="E343" t="s">
        <v>155</v>
      </c>
      <c r="F343" s="109" t="s">
        <v>10</v>
      </c>
      <c r="G343">
        <v>0</v>
      </c>
      <c r="H343">
        <v>0</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row>
    <row r="344" spans="1:34">
      <c r="A344" s="3" t="s">
        <v>501</v>
      </c>
      <c r="B344" t="s">
        <v>13</v>
      </c>
      <c r="C344" t="s">
        <v>73</v>
      </c>
      <c r="D344" t="s">
        <v>80</v>
      </c>
      <c r="E344" t="s">
        <v>157</v>
      </c>
      <c r="F344" s="109" t="s">
        <v>10</v>
      </c>
      <c r="G344">
        <v>0</v>
      </c>
      <c r="H344">
        <v>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row>
    <row r="345" spans="1:34">
      <c r="A345" s="3" t="s">
        <v>502</v>
      </c>
      <c r="B345" t="s">
        <v>13</v>
      </c>
      <c r="C345" t="s">
        <v>73</v>
      </c>
      <c r="D345" t="s">
        <v>80</v>
      </c>
      <c r="E345" t="s">
        <v>159</v>
      </c>
      <c r="F345" s="109" t="s">
        <v>10</v>
      </c>
      <c r="G345">
        <v>0</v>
      </c>
      <c r="H345">
        <v>0</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row>
    <row r="346" spans="1:34">
      <c r="A346" s="3" t="s">
        <v>503</v>
      </c>
      <c r="B346" t="s">
        <v>13</v>
      </c>
      <c r="C346" t="s">
        <v>73</v>
      </c>
      <c r="D346" t="s">
        <v>80</v>
      </c>
      <c r="E346" t="s">
        <v>16</v>
      </c>
      <c r="F346" s="109" t="s">
        <v>10</v>
      </c>
      <c r="G346">
        <v>0</v>
      </c>
      <c r="H346">
        <v>0</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row>
    <row r="347" spans="1:34">
      <c r="A347" s="3" t="s">
        <v>504</v>
      </c>
      <c r="B347" t="s">
        <v>13</v>
      </c>
      <c r="C347" t="s">
        <v>73</v>
      </c>
      <c r="D347" t="s">
        <v>80</v>
      </c>
      <c r="E347" t="s">
        <v>99</v>
      </c>
      <c r="F347" s="109" t="s">
        <v>10</v>
      </c>
      <c r="G347">
        <v>0</v>
      </c>
      <c r="H347">
        <v>0</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0</v>
      </c>
      <c r="AH347">
        <v>0</v>
      </c>
    </row>
    <row r="348" spans="1:34">
      <c r="A348" s="3" t="s">
        <v>505</v>
      </c>
      <c r="B348" t="s">
        <v>13</v>
      </c>
      <c r="C348" t="s">
        <v>73</v>
      </c>
      <c r="D348" t="s">
        <v>80</v>
      </c>
      <c r="E348" t="s">
        <v>163</v>
      </c>
      <c r="F348" s="109" t="s">
        <v>10</v>
      </c>
      <c r="G348">
        <v>0</v>
      </c>
      <c r="H348" s="109">
        <v>0</v>
      </c>
      <c r="I348" s="109">
        <v>0</v>
      </c>
      <c r="J348" s="109">
        <v>0</v>
      </c>
      <c r="K348" s="109">
        <v>0</v>
      </c>
      <c r="L348" s="109">
        <v>0</v>
      </c>
      <c r="M348" s="109">
        <v>0</v>
      </c>
      <c r="N348" s="109">
        <v>0</v>
      </c>
      <c r="O348" s="109">
        <v>0</v>
      </c>
      <c r="P348" s="109">
        <v>0</v>
      </c>
      <c r="Q348" s="109">
        <v>0</v>
      </c>
      <c r="R348" s="109">
        <v>0</v>
      </c>
      <c r="S348" s="109">
        <v>0</v>
      </c>
      <c r="T348" s="109">
        <v>0</v>
      </c>
      <c r="U348" s="109">
        <v>0</v>
      </c>
      <c r="V348" s="109">
        <v>0</v>
      </c>
      <c r="W348" s="109">
        <v>0</v>
      </c>
      <c r="X348" s="109">
        <v>0</v>
      </c>
      <c r="Y348" s="109">
        <v>0</v>
      </c>
      <c r="Z348" s="109">
        <v>0</v>
      </c>
      <c r="AA348" s="109">
        <v>0</v>
      </c>
      <c r="AB348" s="109">
        <v>0</v>
      </c>
      <c r="AC348" s="109">
        <v>0</v>
      </c>
      <c r="AD348" s="109">
        <v>0</v>
      </c>
      <c r="AE348" s="109">
        <v>0</v>
      </c>
      <c r="AF348" s="109">
        <v>0</v>
      </c>
      <c r="AG348" s="109">
        <v>0</v>
      </c>
      <c r="AH348" s="109">
        <v>0</v>
      </c>
    </row>
    <row r="349" spans="1:34">
      <c r="A349" s="3" t="s">
        <v>506</v>
      </c>
      <c r="B349" t="s">
        <v>13</v>
      </c>
      <c r="C349" t="s">
        <v>73</v>
      </c>
      <c r="D349" t="s">
        <v>80</v>
      </c>
      <c r="E349" t="s">
        <v>165</v>
      </c>
      <c r="F349" s="109" t="s">
        <v>10</v>
      </c>
      <c r="G349">
        <v>0</v>
      </c>
      <c r="H349" s="109">
        <v>0</v>
      </c>
      <c r="I349" s="109">
        <v>0</v>
      </c>
      <c r="J349" s="109">
        <v>0</v>
      </c>
      <c r="K349" s="109">
        <v>0</v>
      </c>
      <c r="L349" s="109">
        <v>0</v>
      </c>
      <c r="M349" s="109">
        <v>0</v>
      </c>
      <c r="N349" s="109">
        <v>0</v>
      </c>
      <c r="O349" s="109">
        <v>0</v>
      </c>
      <c r="P349" s="109">
        <v>0</v>
      </c>
      <c r="Q349" s="109">
        <v>0</v>
      </c>
      <c r="R349" s="109">
        <v>0</v>
      </c>
      <c r="S349" s="109">
        <v>0</v>
      </c>
      <c r="T349" s="109">
        <v>0</v>
      </c>
      <c r="U349" s="109">
        <v>0</v>
      </c>
      <c r="V349" s="109">
        <v>0</v>
      </c>
      <c r="W349" s="109">
        <v>0</v>
      </c>
      <c r="X349" s="109">
        <v>0</v>
      </c>
      <c r="Y349" s="109">
        <v>0</v>
      </c>
      <c r="Z349" s="109">
        <v>0</v>
      </c>
      <c r="AA349" s="109">
        <v>0</v>
      </c>
      <c r="AB349" s="109">
        <v>0</v>
      </c>
      <c r="AC349" s="109">
        <v>0</v>
      </c>
      <c r="AD349" s="109">
        <v>0</v>
      </c>
      <c r="AE349" s="109">
        <v>0</v>
      </c>
      <c r="AF349" s="109">
        <v>0</v>
      </c>
      <c r="AG349" s="109">
        <v>0</v>
      </c>
      <c r="AH349" s="109">
        <v>0</v>
      </c>
    </row>
    <row r="350" spans="1:34">
      <c r="A350" s="3" t="s">
        <v>507</v>
      </c>
      <c r="B350" t="s">
        <v>13</v>
      </c>
      <c r="C350" t="s">
        <v>73</v>
      </c>
      <c r="D350" t="s">
        <v>80</v>
      </c>
      <c r="E350" t="s">
        <v>167</v>
      </c>
      <c r="F350" s="109" t="s">
        <v>10</v>
      </c>
      <c r="G350">
        <v>0</v>
      </c>
      <c r="H350" s="109">
        <v>0</v>
      </c>
      <c r="I350" s="109">
        <v>0</v>
      </c>
      <c r="J350" s="109">
        <v>0</v>
      </c>
      <c r="K350" s="109">
        <v>0</v>
      </c>
      <c r="L350" s="109">
        <v>0</v>
      </c>
      <c r="M350" s="109">
        <v>0</v>
      </c>
      <c r="N350" s="109">
        <v>0</v>
      </c>
      <c r="O350" s="109">
        <v>0</v>
      </c>
      <c r="P350" s="109">
        <v>0</v>
      </c>
      <c r="Q350" s="109">
        <v>0</v>
      </c>
      <c r="R350" s="109">
        <v>0</v>
      </c>
      <c r="S350" s="109">
        <v>0</v>
      </c>
      <c r="T350" s="109">
        <v>0</v>
      </c>
      <c r="U350" s="109">
        <v>0</v>
      </c>
      <c r="V350" s="109">
        <v>0</v>
      </c>
      <c r="W350" s="109">
        <v>0</v>
      </c>
      <c r="X350" s="109">
        <v>0</v>
      </c>
      <c r="Y350" s="109">
        <v>0</v>
      </c>
      <c r="Z350" s="109">
        <v>0</v>
      </c>
      <c r="AA350" s="109">
        <v>0</v>
      </c>
      <c r="AB350" s="109">
        <v>0</v>
      </c>
      <c r="AC350" s="109">
        <v>0</v>
      </c>
      <c r="AD350" s="109">
        <v>0</v>
      </c>
      <c r="AE350" s="109">
        <v>0</v>
      </c>
      <c r="AF350" s="109">
        <v>0</v>
      </c>
      <c r="AG350" s="109">
        <v>0</v>
      </c>
      <c r="AH350" s="109">
        <v>0</v>
      </c>
    </row>
    <row r="351" spans="1:34">
      <c r="A351" s="3" t="s">
        <v>508</v>
      </c>
      <c r="B351" t="s">
        <v>13</v>
      </c>
      <c r="C351" t="s">
        <v>73</v>
      </c>
      <c r="D351" t="s">
        <v>80</v>
      </c>
      <c r="E351" t="s">
        <v>92</v>
      </c>
      <c r="F351" s="109" t="s">
        <v>10</v>
      </c>
      <c r="G351">
        <v>0</v>
      </c>
      <c r="H351" s="109">
        <v>0</v>
      </c>
      <c r="I351" s="109">
        <v>0</v>
      </c>
      <c r="J351" s="109">
        <v>0</v>
      </c>
      <c r="K351" s="109">
        <v>0</v>
      </c>
      <c r="L351" s="109">
        <v>0</v>
      </c>
      <c r="M351" s="109">
        <v>0</v>
      </c>
      <c r="N351" s="109">
        <v>0</v>
      </c>
      <c r="O351" s="109">
        <v>0</v>
      </c>
      <c r="P351" s="109">
        <v>0</v>
      </c>
      <c r="Q351" s="109">
        <v>0</v>
      </c>
      <c r="R351" s="109">
        <v>0</v>
      </c>
      <c r="S351" s="109">
        <v>0</v>
      </c>
      <c r="T351" s="109">
        <v>0</v>
      </c>
      <c r="U351" s="109">
        <v>0</v>
      </c>
      <c r="V351" s="109">
        <v>0</v>
      </c>
      <c r="W351" s="109">
        <v>0</v>
      </c>
      <c r="X351" s="109">
        <v>0</v>
      </c>
      <c r="Y351" s="109">
        <v>0</v>
      </c>
      <c r="Z351" s="109">
        <v>0</v>
      </c>
      <c r="AA351" s="109">
        <v>0</v>
      </c>
      <c r="AB351" s="109">
        <v>0</v>
      </c>
      <c r="AC351" s="109">
        <v>0</v>
      </c>
      <c r="AD351" s="109">
        <v>0</v>
      </c>
      <c r="AE351" s="109">
        <v>0</v>
      </c>
      <c r="AF351" s="109">
        <v>0</v>
      </c>
      <c r="AG351" s="109">
        <v>0</v>
      </c>
      <c r="AH351" s="109">
        <v>0</v>
      </c>
    </row>
    <row r="352" spans="1:34">
      <c r="A352" s="3" t="s">
        <v>509</v>
      </c>
      <c r="B352" t="s">
        <v>13</v>
      </c>
      <c r="C352" t="s">
        <v>74</v>
      </c>
      <c r="D352" t="s">
        <v>80</v>
      </c>
      <c r="E352" t="s">
        <v>153</v>
      </c>
      <c r="F352" s="109" t="s">
        <v>10</v>
      </c>
      <c r="G352">
        <v>0</v>
      </c>
      <c r="H352">
        <v>0</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row>
    <row r="353" spans="1:34">
      <c r="A353" s="3" t="s">
        <v>510</v>
      </c>
      <c r="B353" t="s">
        <v>13</v>
      </c>
      <c r="C353" t="s">
        <v>74</v>
      </c>
      <c r="D353" t="s">
        <v>80</v>
      </c>
      <c r="E353" t="s">
        <v>155</v>
      </c>
      <c r="F353" s="109" t="s">
        <v>10</v>
      </c>
      <c r="G353">
        <v>0</v>
      </c>
      <c r="H353">
        <v>0</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v>0</v>
      </c>
    </row>
    <row r="354" spans="1:34">
      <c r="A354" s="3" t="s">
        <v>511</v>
      </c>
      <c r="B354" t="s">
        <v>13</v>
      </c>
      <c r="C354" t="s">
        <v>74</v>
      </c>
      <c r="D354" t="s">
        <v>80</v>
      </c>
      <c r="E354" t="s">
        <v>157</v>
      </c>
      <c r="F354" s="109" t="s">
        <v>10</v>
      </c>
      <c r="G354">
        <v>0</v>
      </c>
      <c r="H354">
        <v>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row>
    <row r="355" spans="1:34">
      <c r="A355" s="3" t="s">
        <v>512</v>
      </c>
      <c r="B355" t="s">
        <v>13</v>
      </c>
      <c r="C355" t="s">
        <v>74</v>
      </c>
      <c r="D355" t="s">
        <v>80</v>
      </c>
      <c r="E355" t="s">
        <v>159</v>
      </c>
      <c r="F355" s="109" t="s">
        <v>10</v>
      </c>
      <c r="G355">
        <v>0</v>
      </c>
      <c r="H355">
        <v>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row>
    <row r="356" spans="1:34">
      <c r="A356" s="3" t="s">
        <v>513</v>
      </c>
      <c r="B356" t="s">
        <v>13</v>
      </c>
      <c r="C356" t="s">
        <v>74</v>
      </c>
      <c r="D356" t="s">
        <v>80</v>
      </c>
      <c r="E356" t="s">
        <v>16</v>
      </c>
      <c r="F356" s="109" t="s">
        <v>10</v>
      </c>
      <c r="G356">
        <v>0</v>
      </c>
      <c r="H356">
        <v>0</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row>
    <row r="357" spans="1:34">
      <c r="A357" s="3" t="s">
        <v>514</v>
      </c>
      <c r="B357" t="s">
        <v>13</v>
      </c>
      <c r="C357" t="s">
        <v>74</v>
      </c>
      <c r="D357" t="s">
        <v>80</v>
      </c>
      <c r="E357" t="s">
        <v>99</v>
      </c>
      <c r="F357" s="109" t="s">
        <v>10</v>
      </c>
      <c r="G357">
        <v>0</v>
      </c>
      <c r="H357">
        <v>0</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row>
    <row r="358" spans="1:34">
      <c r="A358" s="3" t="s">
        <v>515</v>
      </c>
      <c r="B358" t="s">
        <v>13</v>
      </c>
      <c r="C358" t="s">
        <v>74</v>
      </c>
      <c r="D358" t="s">
        <v>80</v>
      </c>
      <c r="E358" t="s">
        <v>163</v>
      </c>
      <c r="F358" s="109" t="s">
        <v>10</v>
      </c>
      <c r="G358">
        <v>0</v>
      </c>
      <c r="H358" s="109">
        <v>0</v>
      </c>
      <c r="I358" s="109">
        <v>0</v>
      </c>
      <c r="J358" s="109">
        <v>0</v>
      </c>
      <c r="K358" s="109">
        <v>0</v>
      </c>
      <c r="L358" s="109">
        <v>0</v>
      </c>
      <c r="M358" s="109">
        <v>0</v>
      </c>
      <c r="N358" s="109">
        <v>0</v>
      </c>
      <c r="O358" s="109">
        <v>0</v>
      </c>
      <c r="P358" s="109">
        <v>0</v>
      </c>
      <c r="Q358" s="109">
        <v>0</v>
      </c>
      <c r="R358" s="109">
        <v>0</v>
      </c>
      <c r="S358" s="109">
        <v>0</v>
      </c>
      <c r="T358" s="109">
        <v>0</v>
      </c>
      <c r="U358" s="109">
        <v>0</v>
      </c>
      <c r="V358" s="109">
        <v>0</v>
      </c>
      <c r="W358" s="109">
        <v>0</v>
      </c>
      <c r="X358" s="109">
        <v>0</v>
      </c>
      <c r="Y358" s="109">
        <v>0</v>
      </c>
      <c r="Z358" s="109">
        <v>0</v>
      </c>
      <c r="AA358" s="109">
        <v>0</v>
      </c>
      <c r="AB358" s="109">
        <v>0</v>
      </c>
      <c r="AC358" s="109">
        <v>0</v>
      </c>
      <c r="AD358" s="109">
        <v>0</v>
      </c>
      <c r="AE358" s="109">
        <v>0</v>
      </c>
      <c r="AF358" s="109">
        <v>0</v>
      </c>
      <c r="AG358" s="109">
        <v>0</v>
      </c>
      <c r="AH358" s="109">
        <v>0</v>
      </c>
    </row>
    <row r="359" spans="1:34">
      <c r="A359" s="3" t="s">
        <v>516</v>
      </c>
      <c r="B359" t="s">
        <v>13</v>
      </c>
      <c r="C359" t="s">
        <v>74</v>
      </c>
      <c r="D359" t="s">
        <v>80</v>
      </c>
      <c r="E359" t="s">
        <v>165</v>
      </c>
      <c r="F359" s="109" t="s">
        <v>10</v>
      </c>
      <c r="G359">
        <v>0</v>
      </c>
      <c r="H359" s="109">
        <v>0</v>
      </c>
      <c r="I359" s="109">
        <v>0</v>
      </c>
      <c r="J359" s="109">
        <v>0</v>
      </c>
      <c r="K359" s="109">
        <v>0</v>
      </c>
      <c r="L359" s="109">
        <v>0</v>
      </c>
      <c r="M359" s="109">
        <v>0</v>
      </c>
      <c r="N359" s="109">
        <v>0</v>
      </c>
      <c r="O359" s="109">
        <v>0</v>
      </c>
      <c r="P359" s="109">
        <v>0</v>
      </c>
      <c r="Q359" s="109">
        <v>0</v>
      </c>
      <c r="R359" s="109">
        <v>0</v>
      </c>
      <c r="S359" s="109">
        <v>0</v>
      </c>
      <c r="T359" s="109">
        <v>0</v>
      </c>
      <c r="U359" s="109">
        <v>0</v>
      </c>
      <c r="V359" s="109">
        <v>0</v>
      </c>
      <c r="W359" s="109">
        <v>0</v>
      </c>
      <c r="X359" s="109">
        <v>0</v>
      </c>
      <c r="Y359" s="109">
        <v>0</v>
      </c>
      <c r="Z359" s="109">
        <v>0</v>
      </c>
      <c r="AA359" s="109">
        <v>0</v>
      </c>
      <c r="AB359" s="109">
        <v>0</v>
      </c>
      <c r="AC359" s="109">
        <v>0</v>
      </c>
      <c r="AD359" s="109">
        <v>0</v>
      </c>
      <c r="AE359" s="109">
        <v>0</v>
      </c>
      <c r="AF359" s="109">
        <v>0</v>
      </c>
      <c r="AG359" s="109">
        <v>0</v>
      </c>
      <c r="AH359" s="109">
        <v>0</v>
      </c>
    </row>
    <row r="360" spans="1:34">
      <c r="A360" s="3" t="s">
        <v>517</v>
      </c>
      <c r="B360" t="s">
        <v>13</v>
      </c>
      <c r="C360" t="s">
        <v>74</v>
      </c>
      <c r="D360" t="s">
        <v>80</v>
      </c>
      <c r="E360" t="s">
        <v>167</v>
      </c>
      <c r="F360" s="109" t="s">
        <v>10</v>
      </c>
      <c r="G360">
        <v>0</v>
      </c>
      <c r="H360" s="109">
        <v>0</v>
      </c>
      <c r="I360" s="109">
        <v>0</v>
      </c>
      <c r="J360" s="109">
        <v>0</v>
      </c>
      <c r="K360" s="109">
        <v>0</v>
      </c>
      <c r="L360" s="109">
        <v>0</v>
      </c>
      <c r="M360" s="109">
        <v>0</v>
      </c>
      <c r="N360" s="109">
        <v>0</v>
      </c>
      <c r="O360" s="109">
        <v>0</v>
      </c>
      <c r="P360" s="109">
        <v>0</v>
      </c>
      <c r="Q360" s="109">
        <v>0</v>
      </c>
      <c r="R360" s="109">
        <v>0</v>
      </c>
      <c r="S360" s="109">
        <v>0</v>
      </c>
      <c r="T360" s="109">
        <v>0</v>
      </c>
      <c r="U360" s="109">
        <v>0</v>
      </c>
      <c r="V360" s="109">
        <v>0</v>
      </c>
      <c r="W360" s="109">
        <v>0</v>
      </c>
      <c r="X360" s="109">
        <v>0</v>
      </c>
      <c r="Y360" s="109">
        <v>0</v>
      </c>
      <c r="Z360" s="109">
        <v>0</v>
      </c>
      <c r="AA360" s="109">
        <v>0</v>
      </c>
      <c r="AB360" s="109">
        <v>0</v>
      </c>
      <c r="AC360" s="109">
        <v>0</v>
      </c>
      <c r="AD360" s="109">
        <v>0</v>
      </c>
      <c r="AE360" s="109">
        <v>0</v>
      </c>
      <c r="AF360" s="109">
        <v>0</v>
      </c>
      <c r="AG360" s="109">
        <v>0</v>
      </c>
      <c r="AH360" s="109">
        <v>0</v>
      </c>
    </row>
    <row r="361" spans="1:34">
      <c r="A361" s="3" t="s">
        <v>518</v>
      </c>
      <c r="B361" t="s">
        <v>13</v>
      </c>
      <c r="C361" t="s">
        <v>74</v>
      </c>
      <c r="D361" t="s">
        <v>80</v>
      </c>
      <c r="E361" t="s">
        <v>92</v>
      </c>
      <c r="F361" s="109" t="s">
        <v>10</v>
      </c>
      <c r="G361">
        <v>0</v>
      </c>
      <c r="H361" s="109">
        <v>0</v>
      </c>
      <c r="I361" s="109">
        <v>0</v>
      </c>
      <c r="J361" s="109">
        <v>0</v>
      </c>
      <c r="K361" s="109">
        <v>0</v>
      </c>
      <c r="L361" s="109">
        <v>0</v>
      </c>
      <c r="M361" s="109">
        <v>0</v>
      </c>
      <c r="N361" s="109">
        <v>0</v>
      </c>
      <c r="O361" s="109">
        <v>0</v>
      </c>
      <c r="P361" s="109">
        <v>0</v>
      </c>
      <c r="Q361" s="109">
        <v>0</v>
      </c>
      <c r="R361" s="109">
        <v>0</v>
      </c>
      <c r="S361" s="109">
        <v>0</v>
      </c>
      <c r="T361" s="109">
        <v>0</v>
      </c>
      <c r="U361" s="109">
        <v>0</v>
      </c>
      <c r="V361" s="109">
        <v>0</v>
      </c>
      <c r="W361" s="109">
        <v>0</v>
      </c>
      <c r="X361" s="109">
        <v>0</v>
      </c>
      <c r="Y361" s="109">
        <v>0</v>
      </c>
      <c r="Z361" s="109">
        <v>0</v>
      </c>
      <c r="AA361" s="109">
        <v>0</v>
      </c>
      <c r="AB361" s="109">
        <v>0</v>
      </c>
      <c r="AC361" s="109">
        <v>0</v>
      </c>
      <c r="AD361" s="109">
        <v>0</v>
      </c>
      <c r="AE361" s="109">
        <v>0</v>
      </c>
      <c r="AF361" s="109">
        <v>0</v>
      </c>
      <c r="AG361" s="109">
        <v>0</v>
      </c>
      <c r="AH361" s="109">
        <v>0</v>
      </c>
    </row>
    <row r="362" spans="1:34">
      <c r="A362" s="3" t="s">
        <v>459</v>
      </c>
      <c r="B362" t="s">
        <v>13</v>
      </c>
      <c r="C362" t="s">
        <v>72</v>
      </c>
      <c r="D362" t="s">
        <v>79</v>
      </c>
      <c r="E362" t="s">
        <v>153</v>
      </c>
      <c r="F362" s="109" t="s">
        <v>10</v>
      </c>
      <c r="G362">
        <v>0</v>
      </c>
      <c r="H362">
        <v>0</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row>
    <row r="363" spans="1:34">
      <c r="A363" s="3" t="s">
        <v>460</v>
      </c>
      <c r="B363" t="s">
        <v>13</v>
      </c>
      <c r="C363" t="s">
        <v>72</v>
      </c>
      <c r="D363" t="s">
        <v>79</v>
      </c>
      <c r="E363" t="s">
        <v>155</v>
      </c>
      <c r="F363" s="109" t="s">
        <v>10</v>
      </c>
      <c r="G363">
        <v>0</v>
      </c>
      <c r="H363">
        <v>0</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row>
    <row r="364" spans="1:34">
      <c r="A364" s="3" t="s">
        <v>461</v>
      </c>
      <c r="B364" t="s">
        <v>13</v>
      </c>
      <c r="C364" t="s">
        <v>72</v>
      </c>
      <c r="D364" t="s">
        <v>79</v>
      </c>
      <c r="E364" t="s">
        <v>157</v>
      </c>
      <c r="F364" s="109" t="s">
        <v>10</v>
      </c>
      <c r="G364">
        <v>0</v>
      </c>
      <c r="H364">
        <v>0</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row>
    <row r="365" spans="1:34">
      <c r="A365" s="3" t="s">
        <v>462</v>
      </c>
      <c r="B365" t="s">
        <v>13</v>
      </c>
      <c r="C365" t="s">
        <v>72</v>
      </c>
      <c r="D365" t="s">
        <v>79</v>
      </c>
      <c r="E365" t="s">
        <v>159</v>
      </c>
      <c r="F365" s="109" t="s">
        <v>10</v>
      </c>
      <c r="G365">
        <v>0</v>
      </c>
      <c r="H365">
        <v>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row>
    <row r="366" spans="1:34">
      <c r="A366" s="3" t="s">
        <v>463</v>
      </c>
      <c r="B366" t="s">
        <v>13</v>
      </c>
      <c r="C366" t="s">
        <v>72</v>
      </c>
      <c r="D366" t="s">
        <v>79</v>
      </c>
      <c r="E366" t="s">
        <v>16</v>
      </c>
      <c r="F366" s="109" t="s">
        <v>10</v>
      </c>
      <c r="G366">
        <v>0</v>
      </c>
      <c r="H366">
        <v>0</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row>
    <row r="367" spans="1:34">
      <c r="A367" s="3" t="s">
        <v>464</v>
      </c>
      <c r="B367" t="s">
        <v>13</v>
      </c>
      <c r="C367" t="s">
        <v>72</v>
      </c>
      <c r="D367" t="s">
        <v>79</v>
      </c>
      <c r="E367" t="s">
        <v>99</v>
      </c>
      <c r="F367" s="109" t="s">
        <v>10</v>
      </c>
      <c r="G367">
        <v>0</v>
      </c>
      <c r="H367">
        <v>0</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row>
    <row r="368" spans="1:34">
      <c r="A368" s="3" t="s">
        <v>465</v>
      </c>
      <c r="B368" t="s">
        <v>13</v>
      </c>
      <c r="C368" t="s">
        <v>72</v>
      </c>
      <c r="D368" t="s">
        <v>79</v>
      </c>
      <c r="E368" t="s">
        <v>163</v>
      </c>
      <c r="F368" s="109" t="s">
        <v>10</v>
      </c>
      <c r="G368">
        <v>0</v>
      </c>
      <c r="H368" s="109">
        <v>0</v>
      </c>
      <c r="I368" s="109">
        <v>0</v>
      </c>
      <c r="J368" s="109">
        <v>0</v>
      </c>
      <c r="K368" s="109">
        <v>0</v>
      </c>
      <c r="L368" s="109">
        <v>0</v>
      </c>
      <c r="M368" s="109">
        <v>0</v>
      </c>
      <c r="N368" s="109">
        <v>0</v>
      </c>
      <c r="O368" s="109">
        <v>0</v>
      </c>
      <c r="P368" s="109">
        <v>0</v>
      </c>
      <c r="Q368" s="109">
        <v>0</v>
      </c>
      <c r="R368" s="109">
        <v>0</v>
      </c>
      <c r="S368" s="109">
        <v>0</v>
      </c>
      <c r="T368" s="109">
        <v>0</v>
      </c>
      <c r="U368" s="109">
        <v>0</v>
      </c>
      <c r="V368" s="109">
        <v>0</v>
      </c>
      <c r="W368" s="109">
        <v>0</v>
      </c>
      <c r="X368" s="109">
        <v>0</v>
      </c>
      <c r="Y368" s="109">
        <v>0</v>
      </c>
      <c r="Z368" s="109">
        <v>0</v>
      </c>
      <c r="AA368" s="109">
        <v>0</v>
      </c>
      <c r="AB368" s="109">
        <v>0</v>
      </c>
      <c r="AC368" s="109">
        <v>0</v>
      </c>
      <c r="AD368" s="109">
        <v>0</v>
      </c>
      <c r="AE368" s="109">
        <v>0</v>
      </c>
      <c r="AF368" s="109">
        <v>0</v>
      </c>
      <c r="AG368" s="109">
        <v>0</v>
      </c>
      <c r="AH368" s="109">
        <v>0</v>
      </c>
    </row>
    <row r="369" spans="1:34">
      <c r="A369" s="3" t="s">
        <v>466</v>
      </c>
      <c r="B369" t="s">
        <v>13</v>
      </c>
      <c r="C369" t="s">
        <v>72</v>
      </c>
      <c r="D369" t="s">
        <v>79</v>
      </c>
      <c r="E369" t="s">
        <v>165</v>
      </c>
      <c r="F369" s="109" t="s">
        <v>10</v>
      </c>
      <c r="G369">
        <v>0</v>
      </c>
      <c r="H369" s="109">
        <v>0</v>
      </c>
      <c r="I369" s="109">
        <v>0</v>
      </c>
      <c r="J369" s="109">
        <v>0</v>
      </c>
      <c r="K369" s="109">
        <v>0</v>
      </c>
      <c r="L369" s="109">
        <v>0</v>
      </c>
      <c r="M369" s="109">
        <v>0</v>
      </c>
      <c r="N369" s="109">
        <v>0</v>
      </c>
      <c r="O369" s="109">
        <v>0</v>
      </c>
      <c r="P369" s="109">
        <v>0</v>
      </c>
      <c r="Q369" s="109">
        <v>0</v>
      </c>
      <c r="R369" s="109">
        <v>0</v>
      </c>
      <c r="S369" s="109">
        <v>0</v>
      </c>
      <c r="T369" s="109">
        <v>0</v>
      </c>
      <c r="U369" s="109">
        <v>0</v>
      </c>
      <c r="V369" s="109">
        <v>0</v>
      </c>
      <c r="W369" s="109">
        <v>0</v>
      </c>
      <c r="X369" s="109">
        <v>0</v>
      </c>
      <c r="Y369" s="109">
        <v>0</v>
      </c>
      <c r="Z369" s="109">
        <v>0</v>
      </c>
      <c r="AA369" s="109">
        <v>0</v>
      </c>
      <c r="AB369" s="109">
        <v>0</v>
      </c>
      <c r="AC369" s="109">
        <v>0</v>
      </c>
      <c r="AD369" s="109">
        <v>0</v>
      </c>
      <c r="AE369" s="109">
        <v>0</v>
      </c>
      <c r="AF369" s="109">
        <v>0</v>
      </c>
      <c r="AG369" s="109">
        <v>0</v>
      </c>
      <c r="AH369" s="109">
        <v>0</v>
      </c>
    </row>
    <row r="370" spans="1:34">
      <c r="A370" s="3" t="s">
        <v>467</v>
      </c>
      <c r="B370" t="s">
        <v>13</v>
      </c>
      <c r="C370" t="s">
        <v>72</v>
      </c>
      <c r="D370" t="s">
        <v>79</v>
      </c>
      <c r="E370" t="s">
        <v>167</v>
      </c>
      <c r="F370" s="109" t="s">
        <v>10</v>
      </c>
      <c r="G370">
        <v>0</v>
      </c>
      <c r="H370" s="109">
        <v>0</v>
      </c>
      <c r="I370" s="109">
        <v>0</v>
      </c>
      <c r="J370" s="109">
        <v>0</v>
      </c>
      <c r="K370" s="109">
        <v>0</v>
      </c>
      <c r="L370" s="109">
        <v>0</v>
      </c>
      <c r="M370" s="109">
        <v>0</v>
      </c>
      <c r="N370" s="109">
        <v>0</v>
      </c>
      <c r="O370" s="109">
        <v>0</v>
      </c>
      <c r="P370" s="109">
        <v>0</v>
      </c>
      <c r="Q370" s="109">
        <v>0</v>
      </c>
      <c r="R370" s="109">
        <v>0</v>
      </c>
      <c r="S370" s="109">
        <v>0</v>
      </c>
      <c r="T370" s="109">
        <v>0</v>
      </c>
      <c r="U370" s="109">
        <v>0</v>
      </c>
      <c r="V370" s="109">
        <v>0</v>
      </c>
      <c r="W370" s="109">
        <v>0</v>
      </c>
      <c r="X370" s="109">
        <v>0</v>
      </c>
      <c r="Y370" s="109">
        <v>0</v>
      </c>
      <c r="Z370" s="109">
        <v>0</v>
      </c>
      <c r="AA370" s="109">
        <v>0</v>
      </c>
      <c r="AB370" s="109">
        <v>0</v>
      </c>
      <c r="AC370" s="109">
        <v>0</v>
      </c>
      <c r="AD370" s="109">
        <v>0</v>
      </c>
      <c r="AE370" s="109">
        <v>0</v>
      </c>
      <c r="AF370" s="109">
        <v>0</v>
      </c>
      <c r="AG370" s="109">
        <v>0</v>
      </c>
      <c r="AH370" s="109">
        <v>0</v>
      </c>
    </row>
    <row r="371" spans="1:34">
      <c r="A371" s="3" t="s">
        <v>468</v>
      </c>
      <c r="B371" t="s">
        <v>13</v>
      </c>
      <c r="C371" t="s">
        <v>72</v>
      </c>
      <c r="D371" t="s">
        <v>79</v>
      </c>
      <c r="E371" t="s">
        <v>92</v>
      </c>
      <c r="F371" s="109" t="s">
        <v>10</v>
      </c>
      <c r="G371">
        <v>0</v>
      </c>
      <c r="H371" s="109">
        <v>0</v>
      </c>
      <c r="I371" s="109">
        <v>0</v>
      </c>
      <c r="J371" s="109">
        <v>0</v>
      </c>
      <c r="K371" s="109">
        <v>0</v>
      </c>
      <c r="L371" s="109">
        <v>0</v>
      </c>
      <c r="M371" s="109">
        <v>0</v>
      </c>
      <c r="N371" s="109">
        <v>0</v>
      </c>
      <c r="O371" s="109">
        <v>0</v>
      </c>
      <c r="P371" s="109">
        <v>0</v>
      </c>
      <c r="Q371" s="109">
        <v>0</v>
      </c>
      <c r="R371" s="109">
        <v>0</v>
      </c>
      <c r="S371" s="109">
        <v>0</v>
      </c>
      <c r="T371" s="109">
        <v>0</v>
      </c>
      <c r="U371" s="109">
        <v>0</v>
      </c>
      <c r="V371" s="109">
        <v>0</v>
      </c>
      <c r="W371" s="109">
        <v>0</v>
      </c>
      <c r="X371" s="109">
        <v>0</v>
      </c>
      <c r="Y371" s="109">
        <v>0</v>
      </c>
      <c r="Z371" s="109">
        <v>0</v>
      </c>
      <c r="AA371" s="109">
        <v>0</v>
      </c>
      <c r="AB371" s="109">
        <v>0</v>
      </c>
      <c r="AC371" s="109">
        <v>0</v>
      </c>
      <c r="AD371" s="109">
        <v>0</v>
      </c>
      <c r="AE371" s="109">
        <v>0</v>
      </c>
      <c r="AF371" s="109">
        <v>0</v>
      </c>
      <c r="AG371" s="109">
        <v>0</v>
      </c>
      <c r="AH371" s="109">
        <v>0</v>
      </c>
    </row>
    <row r="372" spans="1:34">
      <c r="A372" s="3" t="s">
        <v>469</v>
      </c>
      <c r="B372" t="s">
        <v>13</v>
      </c>
      <c r="C372" t="s">
        <v>73</v>
      </c>
      <c r="D372" t="s">
        <v>79</v>
      </c>
      <c r="E372" t="s">
        <v>153</v>
      </c>
      <c r="F372" s="109" t="s">
        <v>10</v>
      </c>
      <c r="G372">
        <v>0</v>
      </c>
      <c r="H372">
        <v>0</v>
      </c>
      <c r="I372">
        <v>0</v>
      </c>
      <c r="J372">
        <v>0</v>
      </c>
      <c r="K372">
        <v>0</v>
      </c>
      <c r="L372">
        <v>0</v>
      </c>
      <c r="M372">
        <v>0</v>
      </c>
      <c r="N372">
        <v>0</v>
      </c>
      <c r="O372">
        <v>0</v>
      </c>
      <c r="P372">
        <v>0</v>
      </c>
      <c r="Q372">
        <v>0</v>
      </c>
      <c r="R372">
        <v>0</v>
      </c>
      <c r="S372">
        <v>0</v>
      </c>
      <c r="T372">
        <v>0</v>
      </c>
      <c r="U372">
        <v>0</v>
      </c>
      <c r="V372">
        <v>0</v>
      </c>
      <c r="W372">
        <v>0</v>
      </c>
      <c r="X372">
        <v>0</v>
      </c>
      <c r="Y372">
        <v>0</v>
      </c>
      <c r="Z372">
        <v>0</v>
      </c>
      <c r="AA372">
        <v>0</v>
      </c>
      <c r="AB372">
        <v>0</v>
      </c>
      <c r="AC372">
        <v>0</v>
      </c>
      <c r="AD372">
        <v>0</v>
      </c>
      <c r="AE372">
        <v>0</v>
      </c>
      <c r="AF372">
        <v>0</v>
      </c>
      <c r="AG372">
        <v>0</v>
      </c>
      <c r="AH372">
        <v>0</v>
      </c>
    </row>
    <row r="373" spans="1:34">
      <c r="A373" s="3" t="s">
        <v>470</v>
      </c>
      <c r="B373" t="s">
        <v>13</v>
      </c>
      <c r="C373" t="s">
        <v>73</v>
      </c>
      <c r="D373" t="s">
        <v>79</v>
      </c>
      <c r="E373" t="s">
        <v>155</v>
      </c>
      <c r="F373" s="109" t="s">
        <v>10</v>
      </c>
      <c r="G373">
        <v>0</v>
      </c>
      <c r="H373">
        <v>0</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0</v>
      </c>
    </row>
    <row r="374" spans="1:34">
      <c r="A374" s="3" t="s">
        <v>471</v>
      </c>
      <c r="B374" t="s">
        <v>13</v>
      </c>
      <c r="C374" t="s">
        <v>73</v>
      </c>
      <c r="D374" t="s">
        <v>79</v>
      </c>
      <c r="E374" t="s">
        <v>157</v>
      </c>
      <c r="F374" s="109" t="s">
        <v>10</v>
      </c>
      <c r="G374">
        <v>0</v>
      </c>
      <c r="H374">
        <v>0</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0</v>
      </c>
      <c r="AH374">
        <v>0</v>
      </c>
    </row>
    <row r="375" spans="1:34">
      <c r="A375" s="3" t="s">
        <v>472</v>
      </c>
      <c r="B375" t="s">
        <v>13</v>
      </c>
      <c r="C375" t="s">
        <v>73</v>
      </c>
      <c r="D375" t="s">
        <v>79</v>
      </c>
      <c r="E375" t="s">
        <v>159</v>
      </c>
      <c r="F375" s="109" t="s">
        <v>10</v>
      </c>
      <c r="G375">
        <v>0</v>
      </c>
      <c r="H375">
        <v>0</v>
      </c>
      <c r="I375">
        <v>0</v>
      </c>
      <c r="J375">
        <v>0</v>
      </c>
      <c r="K375">
        <v>0</v>
      </c>
      <c r="L375">
        <v>0</v>
      </c>
      <c r="M375">
        <v>0</v>
      </c>
      <c r="N375">
        <v>0</v>
      </c>
      <c r="O375">
        <v>0</v>
      </c>
      <c r="P375">
        <v>0</v>
      </c>
      <c r="Q375">
        <v>0</v>
      </c>
      <c r="R375">
        <v>0</v>
      </c>
      <c r="S375">
        <v>0</v>
      </c>
      <c r="T375">
        <v>0</v>
      </c>
      <c r="U375">
        <v>0</v>
      </c>
      <c r="V375">
        <v>0</v>
      </c>
      <c r="W375">
        <v>0</v>
      </c>
      <c r="X375">
        <v>0</v>
      </c>
      <c r="Y375">
        <v>0</v>
      </c>
      <c r="Z375">
        <v>0</v>
      </c>
      <c r="AA375">
        <v>0</v>
      </c>
      <c r="AB375">
        <v>0</v>
      </c>
      <c r="AC375">
        <v>0</v>
      </c>
      <c r="AD375">
        <v>0</v>
      </c>
      <c r="AE375">
        <v>0</v>
      </c>
      <c r="AF375">
        <v>0</v>
      </c>
      <c r="AG375">
        <v>0</v>
      </c>
      <c r="AH375">
        <v>0</v>
      </c>
    </row>
    <row r="376" spans="1:34">
      <c r="A376" s="3" t="s">
        <v>473</v>
      </c>
      <c r="B376" t="s">
        <v>13</v>
      </c>
      <c r="C376" t="s">
        <v>73</v>
      </c>
      <c r="D376" t="s">
        <v>79</v>
      </c>
      <c r="E376" t="s">
        <v>16</v>
      </c>
      <c r="F376" s="109" t="s">
        <v>10</v>
      </c>
      <c r="G376">
        <v>0</v>
      </c>
      <c r="H376">
        <v>0</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row>
    <row r="377" spans="1:34">
      <c r="A377" s="3" t="s">
        <v>474</v>
      </c>
      <c r="B377" t="s">
        <v>13</v>
      </c>
      <c r="C377" t="s">
        <v>73</v>
      </c>
      <c r="D377" t="s">
        <v>79</v>
      </c>
      <c r="E377" t="s">
        <v>99</v>
      </c>
      <c r="F377" s="109" t="s">
        <v>10</v>
      </c>
      <c r="G377">
        <v>0</v>
      </c>
      <c r="H377">
        <v>0</v>
      </c>
      <c r="I377">
        <v>0</v>
      </c>
      <c r="J377">
        <v>0</v>
      </c>
      <c r="K377">
        <v>0</v>
      </c>
      <c r="L377">
        <v>0</v>
      </c>
      <c r="M377">
        <v>0</v>
      </c>
      <c r="N377">
        <v>0</v>
      </c>
      <c r="O377">
        <v>0</v>
      </c>
      <c r="P377">
        <v>0</v>
      </c>
      <c r="Q377">
        <v>0</v>
      </c>
      <c r="R377">
        <v>0</v>
      </c>
      <c r="S377">
        <v>0</v>
      </c>
      <c r="T377">
        <v>0</v>
      </c>
      <c r="U377">
        <v>0</v>
      </c>
      <c r="V377">
        <v>0</v>
      </c>
      <c r="W377">
        <v>0</v>
      </c>
      <c r="X377">
        <v>0</v>
      </c>
      <c r="Y377">
        <v>0</v>
      </c>
      <c r="Z377">
        <v>0</v>
      </c>
      <c r="AA377">
        <v>0</v>
      </c>
      <c r="AB377">
        <v>0</v>
      </c>
      <c r="AC377">
        <v>0</v>
      </c>
      <c r="AD377">
        <v>0</v>
      </c>
      <c r="AE377">
        <v>0</v>
      </c>
      <c r="AF377">
        <v>0</v>
      </c>
      <c r="AG377">
        <v>0</v>
      </c>
      <c r="AH377">
        <v>0</v>
      </c>
    </row>
    <row r="378" spans="1:34">
      <c r="A378" s="3" t="s">
        <v>475</v>
      </c>
      <c r="B378" t="s">
        <v>13</v>
      </c>
      <c r="C378" t="s">
        <v>73</v>
      </c>
      <c r="D378" t="s">
        <v>79</v>
      </c>
      <c r="E378" t="s">
        <v>163</v>
      </c>
      <c r="F378" s="109" t="s">
        <v>10</v>
      </c>
      <c r="G378">
        <v>0</v>
      </c>
      <c r="H378" s="109">
        <v>0</v>
      </c>
      <c r="I378" s="109">
        <v>0</v>
      </c>
      <c r="J378" s="109">
        <v>0</v>
      </c>
      <c r="K378" s="109">
        <v>0</v>
      </c>
      <c r="L378" s="109">
        <v>0</v>
      </c>
      <c r="M378" s="109">
        <v>0</v>
      </c>
      <c r="N378" s="109">
        <v>0</v>
      </c>
      <c r="O378" s="109">
        <v>0</v>
      </c>
      <c r="P378" s="109">
        <v>0</v>
      </c>
      <c r="Q378" s="109">
        <v>0</v>
      </c>
      <c r="R378" s="109">
        <v>0</v>
      </c>
      <c r="S378" s="109">
        <v>0</v>
      </c>
      <c r="T378" s="109">
        <v>0</v>
      </c>
      <c r="U378" s="109">
        <v>0</v>
      </c>
      <c r="V378" s="109">
        <v>0</v>
      </c>
      <c r="W378" s="109">
        <v>0</v>
      </c>
      <c r="X378" s="109">
        <v>0</v>
      </c>
      <c r="Y378" s="109">
        <v>0</v>
      </c>
      <c r="Z378" s="109">
        <v>0</v>
      </c>
      <c r="AA378" s="109">
        <v>0</v>
      </c>
      <c r="AB378" s="109">
        <v>0</v>
      </c>
      <c r="AC378" s="109">
        <v>0</v>
      </c>
      <c r="AD378" s="109">
        <v>0</v>
      </c>
      <c r="AE378" s="109">
        <v>0</v>
      </c>
      <c r="AF378" s="109">
        <v>0</v>
      </c>
      <c r="AG378" s="109">
        <v>0</v>
      </c>
      <c r="AH378" s="109">
        <v>0</v>
      </c>
    </row>
    <row r="379" spans="1:34">
      <c r="A379" s="3" t="s">
        <v>476</v>
      </c>
      <c r="B379" t="s">
        <v>13</v>
      </c>
      <c r="C379" t="s">
        <v>73</v>
      </c>
      <c r="D379" t="s">
        <v>79</v>
      </c>
      <c r="E379" t="s">
        <v>165</v>
      </c>
      <c r="F379" s="109" t="s">
        <v>10</v>
      </c>
      <c r="G379">
        <v>0</v>
      </c>
      <c r="H379" s="109">
        <v>0</v>
      </c>
      <c r="I379" s="109">
        <v>0</v>
      </c>
      <c r="J379" s="109">
        <v>0</v>
      </c>
      <c r="K379" s="109">
        <v>0</v>
      </c>
      <c r="L379" s="109">
        <v>0</v>
      </c>
      <c r="M379" s="109">
        <v>0</v>
      </c>
      <c r="N379" s="109">
        <v>0</v>
      </c>
      <c r="O379" s="109">
        <v>0</v>
      </c>
      <c r="P379" s="109">
        <v>0</v>
      </c>
      <c r="Q379" s="109">
        <v>0</v>
      </c>
      <c r="R379" s="109">
        <v>0</v>
      </c>
      <c r="S379" s="109">
        <v>0</v>
      </c>
      <c r="T379" s="109">
        <v>0</v>
      </c>
      <c r="U379" s="109">
        <v>0</v>
      </c>
      <c r="V379" s="109">
        <v>0</v>
      </c>
      <c r="W379" s="109">
        <v>0</v>
      </c>
      <c r="X379" s="109">
        <v>0</v>
      </c>
      <c r="Y379" s="109">
        <v>0</v>
      </c>
      <c r="Z379" s="109">
        <v>0</v>
      </c>
      <c r="AA379" s="109">
        <v>0</v>
      </c>
      <c r="AB379" s="109">
        <v>0</v>
      </c>
      <c r="AC379" s="109">
        <v>0</v>
      </c>
      <c r="AD379" s="109">
        <v>0</v>
      </c>
      <c r="AE379" s="109">
        <v>0</v>
      </c>
      <c r="AF379" s="109">
        <v>0</v>
      </c>
      <c r="AG379" s="109">
        <v>0</v>
      </c>
      <c r="AH379" s="109">
        <v>0</v>
      </c>
    </row>
    <row r="380" spans="1:34">
      <c r="A380" s="3" t="s">
        <v>477</v>
      </c>
      <c r="B380" t="s">
        <v>13</v>
      </c>
      <c r="C380" t="s">
        <v>73</v>
      </c>
      <c r="D380" t="s">
        <v>79</v>
      </c>
      <c r="E380" t="s">
        <v>167</v>
      </c>
      <c r="F380" s="109" t="s">
        <v>10</v>
      </c>
      <c r="G380">
        <v>0</v>
      </c>
      <c r="H380" s="109">
        <v>0</v>
      </c>
      <c r="I380" s="109">
        <v>0</v>
      </c>
      <c r="J380" s="109">
        <v>0</v>
      </c>
      <c r="K380" s="109">
        <v>0</v>
      </c>
      <c r="L380" s="109">
        <v>0</v>
      </c>
      <c r="M380" s="109">
        <v>0</v>
      </c>
      <c r="N380" s="109">
        <v>0</v>
      </c>
      <c r="O380" s="109">
        <v>0</v>
      </c>
      <c r="P380" s="109">
        <v>0</v>
      </c>
      <c r="Q380" s="109">
        <v>0</v>
      </c>
      <c r="R380" s="109">
        <v>0</v>
      </c>
      <c r="S380" s="109">
        <v>0</v>
      </c>
      <c r="T380" s="109">
        <v>0</v>
      </c>
      <c r="U380" s="109">
        <v>0</v>
      </c>
      <c r="V380" s="109">
        <v>0</v>
      </c>
      <c r="W380" s="109">
        <v>0</v>
      </c>
      <c r="X380" s="109">
        <v>0</v>
      </c>
      <c r="Y380" s="109">
        <v>0</v>
      </c>
      <c r="Z380" s="109">
        <v>0</v>
      </c>
      <c r="AA380" s="109">
        <v>0</v>
      </c>
      <c r="AB380" s="109">
        <v>0</v>
      </c>
      <c r="AC380" s="109">
        <v>0</v>
      </c>
      <c r="AD380" s="109">
        <v>0</v>
      </c>
      <c r="AE380" s="109">
        <v>0</v>
      </c>
      <c r="AF380" s="109">
        <v>0</v>
      </c>
      <c r="AG380" s="109">
        <v>0</v>
      </c>
      <c r="AH380" s="109">
        <v>0</v>
      </c>
    </row>
    <row r="381" spans="1:34">
      <c r="A381" s="3" t="s">
        <v>478</v>
      </c>
      <c r="B381" t="s">
        <v>13</v>
      </c>
      <c r="C381" t="s">
        <v>73</v>
      </c>
      <c r="D381" t="s">
        <v>79</v>
      </c>
      <c r="E381" t="s">
        <v>92</v>
      </c>
      <c r="F381" s="109" t="s">
        <v>10</v>
      </c>
      <c r="G381">
        <v>0</v>
      </c>
      <c r="H381" s="109">
        <v>0</v>
      </c>
      <c r="I381" s="109">
        <v>0</v>
      </c>
      <c r="J381" s="109">
        <v>0</v>
      </c>
      <c r="K381" s="109">
        <v>0</v>
      </c>
      <c r="L381" s="109">
        <v>0</v>
      </c>
      <c r="M381" s="109">
        <v>0</v>
      </c>
      <c r="N381" s="109">
        <v>0</v>
      </c>
      <c r="O381" s="109">
        <v>0</v>
      </c>
      <c r="P381" s="109">
        <v>0</v>
      </c>
      <c r="Q381" s="109">
        <v>0</v>
      </c>
      <c r="R381" s="109">
        <v>0</v>
      </c>
      <c r="S381" s="109">
        <v>0</v>
      </c>
      <c r="T381" s="109">
        <v>0</v>
      </c>
      <c r="U381" s="109">
        <v>0</v>
      </c>
      <c r="V381" s="109">
        <v>0</v>
      </c>
      <c r="W381" s="109">
        <v>0</v>
      </c>
      <c r="X381" s="109">
        <v>0</v>
      </c>
      <c r="Y381" s="109">
        <v>0</v>
      </c>
      <c r="Z381" s="109">
        <v>0</v>
      </c>
      <c r="AA381" s="109">
        <v>0</v>
      </c>
      <c r="AB381" s="109">
        <v>0</v>
      </c>
      <c r="AC381" s="109">
        <v>0</v>
      </c>
      <c r="AD381" s="109">
        <v>0</v>
      </c>
      <c r="AE381" s="109">
        <v>0</v>
      </c>
      <c r="AF381" s="109">
        <v>0</v>
      </c>
      <c r="AG381" s="109">
        <v>0</v>
      </c>
      <c r="AH381" s="109">
        <v>0</v>
      </c>
    </row>
    <row r="382" spans="1:34">
      <c r="A382" s="3" t="s">
        <v>479</v>
      </c>
      <c r="B382" t="s">
        <v>13</v>
      </c>
      <c r="C382" t="s">
        <v>74</v>
      </c>
      <c r="D382" t="s">
        <v>79</v>
      </c>
      <c r="E382" t="s">
        <v>153</v>
      </c>
      <c r="F382" s="109" t="s">
        <v>10</v>
      </c>
      <c r="G382">
        <v>0</v>
      </c>
      <c r="H382">
        <v>0</v>
      </c>
      <c r="I382">
        <v>0</v>
      </c>
      <c r="J382">
        <v>0</v>
      </c>
      <c r="K382">
        <v>0</v>
      </c>
      <c r="L382">
        <v>0</v>
      </c>
      <c r="M382">
        <v>0</v>
      </c>
      <c r="N382">
        <v>0</v>
      </c>
      <c r="O382">
        <v>0</v>
      </c>
      <c r="P382">
        <v>0</v>
      </c>
      <c r="Q382">
        <v>0</v>
      </c>
      <c r="R382">
        <v>0</v>
      </c>
      <c r="S382">
        <v>0</v>
      </c>
      <c r="T382">
        <v>0</v>
      </c>
      <c r="U382">
        <v>0</v>
      </c>
      <c r="V382">
        <v>0</v>
      </c>
      <c r="W382">
        <v>0</v>
      </c>
      <c r="X382">
        <v>0</v>
      </c>
      <c r="Y382">
        <v>0</v>
      </c>
      <c r="Z382">
        <v>0</v>
      </c>
      <c r="AA382">
        <v>0</v>
      </c>
      <c r="AB382">
        <v>0</v>
      </c>
      <c r="AC382">
        <v>0</v>
      </c>
      <c r="AD382">
        <v>0</v>
      </c>
      <c r="AE382">
        <v>0</v>
      </c>
      <c r="AF382">
        <v>0</v>
      </c>
      <c r="AG382">
        <v>0</v>
      </c>
      <c r="AH382">
        <v>0</v>
      </c>
    </row>
    <row r="383" spans="1:34">
      <c r="A383" s="3" t="s">
        <v>480</v>
      </c>
      <c r="B383" t="s">
        <v>13</v>
      </c>
      <c r="C383" t="s">
        <v>74</v>
      </c>
      <c r="D383" t="s">
        <v>79</v>
      </c>
      <c r="E383" t="s">
        <v>155</v>
      </c>
      <c r="F383" s="109" t="s">
        <v>10</v>
      </c>
      <c r="G383">
        <v>0</v>
      </c>
      <c r="H383">
        <v>0</v>
      </c>
      <c r="I383">
        <v>0</v>
      </c>
      <c r="J383">
        <v>0</v>
      </c>
      <c r="K383">
        <v>0</v>
      </c>
      <c r="L383">
        <v>0</v>
      </c>
      <c r="M383">
        <v>0</v>
      </c>
      <c r="N383">
        <v>0</v>
      </c>
      <c r="O383">
        <v>0</v>
      </c>
      <c r="P383">
        <v>0</v>
      </c>
      <c r="Q383">
        <v>0</v>
      </c>
      <c r="R383">
        <v>0</v>
      </c>
      <c r="S383">
        <v>0</v>
      </c>
      <c r="T383">
        <v>0</v>
      </c>
      <c r="U383">
        <v>0</v>
      </c>
      <c r="V383">
        <v>0</v>
      </c>
      <c r="W383">
        <v>0</v>
      </c>
      <c r="X383">
        <v>0</v>
      </c>
      <c r="Y383">
        <v>0</v>
      </c>
      <c r="Z383">
        <v>0</v>
      </c>
      <c r="AA383">
        <v>0</v>
      </c>
      <c r="AB383">
        <v>0</v>
      </c>
      <c r="AC383">
        <v>0</v>
      </c>
      <c r="AD383">
        <v>0</v>
      </c>
      <c r="AE383">
        <v>0</v>
      </c>
      <c r="AF383">
        <v>0</v>
      </c>
      <c r="AG383">
        <v>0</v>
      </c>
      <c r="AH383">
        <v>0</v>
      </c>
    </row>
    <row r="384" spans="1:34">
      <c r="A384" s="3" t="s">
        <v>481</v>
      </c>
      <c r="B384" t="s">
        <v>13</v>
      </c>
      <c r="C384" t="s">
        <v>74</v>
      </c>
      <c r="D384" t="s">
        <v>79</v>
      </c>
      <c r="E384" t="s">
        <v>157</v>
      </c>
      <c r="F384" s="109" t="s">
        <v>10</v>
      </c>
      <c r="G384">
        <v>0</v>
      </c>
      <c r="H384">
        <v>0</v>
      </c>
      <c r="I384">
        <v>0</v>
      </c>
      <c r="J384">
        <v>0</v>
      </c>
      <c r="K384">
        <v>0</v>
      </c>
      <c r="L384">
        <v>0</v>
      </c>
      <c r="M384">
        <v>0</v>
      </c>
      <c r="N384">
        <v>0</v>
      </c>
      <c r="O384">
        <v>0</v>
      </c>
      <c r="P384">
        <v>0</v>
      </c>
      <c r="Q384">
        <v>0</v>
      </c>
      <c r="R384">
        <v>0</v>
      </c>
      <c r="S384">
        <v>0</v>
      </c>
      <c r="T384">
        <v>0</v>
      </c>
      <c r="U384">
        <v>0</v>
      </c>
      <c r="V384">
        <v>0</v>
      </c>
      <c r="W384">
        <v>0</v>
      </c>
      <c r="X384">
        <v>0</v>
      </c>
      <c r="Y384">
        <v>0</v>
      </c>
      <c r="Z384">
        <v>0</v>
      </c>
      <c r="AA384">
        <v>0</v>
      </c>
      <c r="AB384">
        <v>0</v>
      </c>
      <c r="AC384">
        <v>0</v>
      </c>
      <c r="AD384">
        <v>0</v>
      </c>
      <c r="AE384">
        <v>0</v>
      </c>
      <c r="AF384">
        <v>0</v>
      </c>
      <c r="AG384">
        <v>0</v>
      </c>
      <c r="AH384">
        <v>0</v>
      </c>
    </row>
    <row r="385" spans="1:34">
      <c r="A385" s="3" t="s">
        <v>482</v>
      </c>
      <c r="B385" t="s">
        <v>13</v>
      </c>
      <c r="C385" t="s">
        <v>74</v>
      </c>
      <c r="D385" t="s">
        <v>79</v>
      </c>
      <c r="E385" t="s">
        <v>159</v>
      </c>
      <c r="F385" s="109" t="s">
        <v>10</v>
      </c>
      <c r="G385">
        <v>0</v>
      </c>
      <c r="H385">
        <v>0</v>
      </c>
      <c r="I385">
        <v>0</v>
      </c>
      <c r="J385">
        <v>0</v>
      </c>
      <c r="K385">
        <v>0</v>
      </c>
      <c r="L385">
        <v>0</v>
      </c>
      <c r="M385">
        <v>0</v>
      </c>
      <c r="N385">
        <v>0</v>
      </c>
      <c r="O385">
        <v>0</v>
      </c>
      <c r="P385">
        <v>0</v>
      </c>
      <c r="Q385">
        <v>0</v>
      </c>
      <c r="R385">
        <v>0</v>
      </c>
      <c r="S385">
        <v>0</v>
      </c>
      <c r="T385">
        <v>0</v>
      </c>
      <c r="U385">
        <v>0</v>
      </c>
      <c r="V385">
        <v>0</v>
      </c>
      <c r="W385">
        <v>0</v>
      </c>
      <c r="X385">
        <v>0</v>
      </c>
      <c r="Y385">
        <v>0</v>
      </c>
      <c r="Z385">
        <v>0</v>
      </c>
      <c r="AA385">
        <v>0</v>
      </c>
      <c r="AB385">
        <v>0</v>
      </c>
      <c r="AC385">
        <v>0</v>
      </c>
      <c r="AD385">
        <v>0</v>
      </c>
      <c r="AE385">
        <v>0</v>
      </c>
      <c r="AF385">
        <v>0</v>
      </c>
      <c r="AG385">
        <v>0</v>
      </c>
      <c r="AH385">
        <v>0</v>
      </c>
    </row>
    <row r="386" spans="1:34">
      <c r="A386" s="3" t="s">
        <v>483</v>
      </c>
      <c r="B386" t="s">
        <v>13</v>
      </c>
      <c r="C386" t="s">
        <v>74</v>
      </c>
      <c r="D386" t="s">
        <v>79</v>
      </c>
      <c r="E386" t="s">
        <v>16</v>
      </c>
      <c r="F386" s="109" t="s">
        <v>10</v>
      </c>
      <c r="G386">
        <v>0</v>
      </c>
      <c r="H386">
        <v>0</v>
      </c>
      <c r="I386">
        <v>0</v>
      </c>
      <c r="J386">
        <v>0</v>
      </c>
      <c r="K386">
        <v>0</v>
      </c>
      <c r="L386">
        <v>0</v>
      </c>
      <c r="M386">
        <v>0</v>
      </c>
      <c r="N386">
        <v>0</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row>
    <row r="387" spans="1:34">
      <c r="A387" s="3" t="s">
        <v>484</v>
      </c>
      <c r="B387" t="s">
        <v>13</v>
      </c>
      <c r="C387" t="s">
        <v>74</v>
      </c>
      <c r="D387" t="s">
        <v>79</v>
      </c>
      <c r="E387" t="s">
        <v>99</v>
      </c>
      <c r="F387" s="109" t="s">
        <v>10</v>
      </c>
      <c r="G387">
        <v>0</v>
      </c>
      <c r="H387">
        <v>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row>
    <row r="388" spans="1:34">
      <c r="A388" s="3" t="s">
        <v>485</v>
      </c>
      <c r="B388" t="s">
        <v>13</v>
      </c>
      <c r="C388" t="s">
        <v>74</v>
      </c>
      <c r="D388" t="s">
        <v>79</v>
      </c>
      <c r="E388" t="s">
        <v>163</v>
      </c>
      <c r="F388" s="109" t="s">
        <v>10</v>
      </c>
      <c r="G388">
        <v>0</v>
      </c>
      <c r="H388" s="109">
        <v>0</v>
      </c>
      <c r="I388" s="109">
        <v>0</v>
      </c>
      <c r="J388" s="109">
        <v>0</v>
      </c>
      <c r="K388" s="109">
        <v>0</v>
      </c>
      <c r="L388" s="109">
        <v>0</v>
      </c>
      <c r="M388" s="109">
        <v>0</v>
      </c>
      <c r="N388" s="109">
        <v>0</v>
      </c>
      <c r="O388" s="109">
        <v>0</v>
      </c>
      <c r="P388" s="109">
        <v>0</v>
      </c>
      <c r="Q388" s="109">
        <v>0</v>
      </c>
      <c r="R388" s="109">
        <v>0</v>
      </c>
      <c r="S388" s="109">
        <v>0</v>
      </c>
      <c r="T388" s="109">
        <v>0</v>
      </c>
      <c r="U388" s="109">
        <v>0</v>
      </c>
      <c r="V388" s="109">
        <v>0</v>
      </c>
      <c r="W388" s="109">
        <v>0</v>
      </c>
      <c r="X388" s="109">
        <v>0</v>
      </c>
      <c r="Y388" s="109">
        <v>0</v>
      </c>
      <c r="Z388" s="109">
        <v>0</v>
      </c>
      <c r="AA388" s="109">
        <v>0</v>
      </c>
      <c r="AB388" s="109">
        <v>0</v>
      </c>
      <c r="AC388" s="109">
        <v>0</v>
      </c>
      <c r="AD388" s="109">
        <v>0</v>
      </c>
      <c r="AE388" s="109">
        <v>0</v>
      </c>
      <c r="AF388" s="109">
        <v>0</v>
      </c>
      <c r="AG388" s="109">
        <v>0</v>
      </c>
      <c r="AH388" s="109">
        <v>0</v>
      </c>
    </row>
    <row r="389" spans="1:34">
      <c r="A389" s="3" t="s">
        <v>486</v>
      </c>
      <c r="B389" t="s">
        <v>13</v>
      </c>
      <c r="C389" t="s">
        <v>74</v>
      </c>
      <c r="D389" t="s">
        <v>79</v>
      </c>
      <c r="E389" t="s">
        <v>165</v>
      </c>
      <c r="F389" s="109" t="s">
        <v>10</v>
      </c>
      <c r="G389">
        <v>0</v>
      </c>
      <c r="H389" s="109">
        <v>0</v>
      </c>
      <c r="I389" s="109">
        <v>0</v>
      </c>
      <c r="J389" s="109">
        <v>0</v>
      </c>
      <c r="K389" s="109">
        <v>0</v>
      </c>
      <c r="L389" s="109">
        <v>0</v>
      </c>
      <c r="M389" s="109">
        <v>0</v>
      </c>
      <c r="N389" s="109">
        <v>0</v>
      </c>
      <c r="O389" s="109">
        <v>0</v>
      </c>
      <c r="P389" s="109">
        <v>0</v>
      </c>
      <c r="Q389" s="109">
        <v>0</v>
      </c>
      <c r="R389" s="109">
        <v>0</v>
      </c>
      <c r="S389" s="109">
        <v>0</v>
      </c>
      <c r="T389" s="109">
        <v>0</v>
      </c>
      <c r="U389" s="109">
        <v>0</v>
      </c>
      <c r="V389" s="109">
        <v>0</v>
      </c>
      <c r="W389" s="109">
        <v>0</v>
      </c>
      <c r="X389" s="109">
        <v>0</v>
      </c>
      <c r="Y389" s="109">
        <v>0</v>
      </c>
      <c r="Z389" s="109">
        <v>0</v>
      </c>
      <c r="AA389" s="109">
        <v>0</v>
      </c>
      <c r="AB389" s="109">
        <v>0</v>
      </c>
      <c r="AC389" s="109">
        <v>0</v>
      </c>
      <c r="AD389" s="109">
        <v>0</v>
      </c>
      <c r="AE389" s="109">
        <v>0</v>
      </c>
      <c r="AF389" s="109">
        <v>0</v>
      </c>
      <c r="AG389" s="109">
        <v>0</v>
      </c>
      <c r="AH389" s="109">
        <v>0</v>
      </c>
    </row>
    <row r="390" spans="1:34">
      <c r="A390" s="3" t="s">
        <v>487</v>
      </c>
      <c r="B390" t="s">
        <v>13</v>
      </c>
      <c r="C390" t="s">
        <v>74</v>
      </c>
      <c r="D390" t="s">
        <v>79</v>
      </c>
      <c r="E390" t="s">
        <v>167</v>
      </c>
      <c r="F390" s="109" t="s">
        <v>10</v>
      </c>
      <c r="G390">
        <v>0</v>
      </c>
      <c r="H390" s="109">
        <v>0</v>
      </c>
      <c r="I390" s="109">
        <v>0</v>
      </c>
      <c r="J390" s="109">
        <v>0</v>
      </c>
      <c r="K390" s="109">
        <v>0</v>
      </c>
      <c r="L390" s="109">
        <v>0</v>
      </c>
      <c r="M390" s="109">
        <v>0</v>
      </c>
      <c r="N390" s="109">
        <v>0</v>
      </c>
      <c r="O390" s="109">
        <v>0</v>
      </c>
      <c r="P390" s="109">
        <v>0</v>
      </c>
      <c r="Q390" s="109">
        <v>0</v>
      </c>
      <c r="R390" s="109">
        <v>0</v>
      </c>
      <c r="S390" s="109">
        <v>0</v>
      </c>
      <c r="T390" s="109">
        <v>0</v>
      </c>
      <c r="U390" s="109">
        <v>0</v>
      </c>
      <c r="V390" s="109">
        <v>0</v>
      </c>
      <c r="W390" s="109">
        <v>0</v>
      </c>
      <c r="X390" s="109">
        <v>0</v>
      </c>
      <c r="Y390" s="109">
        <v>0</v>
      </c>
      <c r="Z390" s="109">
        <v>0</v>
      </c>
      <c r="AA390" s="109">
        <v>0</v>
      </c>
      <c r="AB390" s="109">
        <v>0</v>
      </c>
      <c r="AC390" s="109">
        <v>0</v>
      </c>
      <c r="AD390" s="109">
        <v>0</v>
      </c>
      <c r="AE390" s="109">
        <v>0</v>
      </c>
      <c r="AF390" s="109">
        <v>0</v>
      </c>
      <c r="AG390" s="109">
        <v>0</v>
      </c>
      <c r="AH390" s="109">
        <v>0</v>
      </c>
    </row>
    <row r="391" spans="1:34">
      <c r="A391" s="3" t="s">
        <v>488</v>
      </c>
      <c r="B391" t="s">
        <v>13</v>
      </c>
      <c r="C391" t="s">
        <v>74</v>
      </c>
      <c r="D391" t="s">
        <v>79</v>
      </c>
      <c r="E391" t="s">
        <v>92</v>
      </c>
      <c r="F391" s="109" t="s">
        <v>10</v>
      </c>
      <c r="G391">
        <v>0</v>
      </c>
      <c r="H391" s="109">
        <v>0</v>
      </c>
      <c r="I391" s="109">
        <v>0</v>
      </c>
      <c r="J391" s="109">
        <v>0</v>
      </c>
      <c r="K391" s="109">
        <v>0</v>
      </c>
      <c r="L391" s="109">
        <v>0</v>
      </c>
      <c r="M391" s="109">
        <v>0</v>
      </c>
      <c r="N391" s="109">
        <v>0</v>
      </c>
      <c r="O391" s="109">
        <v>0</v>
      </c>
      <c r="P391" s="109">
        <v>0</v>
      </c>
      <c r="Q391" s="109">
        <v>0</v>
      </c>
      <c r="R391" s="109">
        <v>0</v>
      </c>
      <c r="S391" s="109">
        <v>0</v>
      </c>
      <c r="T391" s="109">
        <v>0</v>
      </c>
      <c r="U391" s="109">
        <v>0</v>
      </c>
      <c r="V391" s="109">
        <v>0</v>
      </c>
      <c r="W391" s="109">
        <v>0</v>
      </c>
      <c r="X391" s="109">
        <v>0</v>
      </c>
      <c r="Y391" s="109">
        <v>0</v>
      </c>
      <c r="Z391" s="109">
        <v>0</v>
      </c>
      <c r="AA391" s="109">
        <v>0</v>
      </c>
      <c r="AB391" s="109">
        <v>0</v>
      </c>
      <c r="AC391" s="109">
        <v>0</v>
      </c>
      <c r="AD391" s="109">
        <v>0</v>
      </c>
      <c r="AE391" s="109">
        <v>0</v>
      </c>
      <c r="AF391" s="109">
        <v>0</v>
      </c>
      <c r="AG391" s="109">
        <v>0</v>
      </c>
      <c r="AH391" s="109">
        <v>0</v>
      </c>
    </row>
    <row r="392" spans="1:34">
      <c r="A392" s="3" t="s">
        <v>489</v>
      </c>
      <c r="B392" t="s">
        <v>13</v>
      </c>
      <c r="C392" t="s">
        <v>72</v>
      </c>
      <c r="D392" t="s">
        <v>80</v>
      </c>
      <c r="E392" t="s">
        <v>153</v>
      </c>
      <c r="F392" s="109" t="s">
        <v>10</v>
      </c>
      <c r="G392">
        <v>0</v>
      </c>
      <c r="H392">
        <v>0</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row>
    <row r="393" spans="1:34">
      <c r="A393" s="3" t="s">
        <v>490</v>
      </c>
      <c r="B393" t="s">
        <v>13</v>
      </c>
      <c r="C393" t="s">
        <v>72</v>
      </c>
      <c r="D393" t="s">
        <v>80</v>
      </c>
      <c r="E393" t="s">
        <v>155</v>
      </c>
      <c r="F393" s="109" t="s">
        <v>10</v>
      </c>
      <c r="G393">
        <v>0</v>
      </c>
      <c r="H393">
        <v>0</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row>
    <row r="394" spans="1:34">
      <c r="A394" s="3" t="s">
        <v>491</v>
      </c>
      <c r="B394" t="s">
        <v>13</v>
      </c>
      <c r="C394" t="s">
        <v>72</v>
      </c>
      <c r="D394" t="s">
        <v>80</v>
      </c>
      <c r="E394" t="s">
        <v>157</v>
      </c>
      <c r="F394" s="109" t="s">
        <v>10</v>
      </c>
      <c r="G394">
        <v>0</v>
      </c>
      <c r="H394">
        <v>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row>
    <row r="395" spans="1:34">
      <c r="A395" s="3" t="s">
        <v>492</v>
      </c>
      <c r="B395" t="s">
        <v>13</v>
      </c>
      <c r="C395" t="s">
        <v>72</v>
      </c>
      <c r="D395" t="s">
        <v>80</v>
      </c>
      <c r="E395" t="s">
        <v>159</v>
      </c>
      <c r="F395" s="109" t="s">
        <v>10</v>
      </c>
      <c r="G395">
        <v>0</v>
      </c>
      <c r="H395">
        <v>0</v>
      </c>
      <c r="I395">
        <v>0</v>
      </c>
      <c r="J395">
        <v>0</v>
      </c>
      <c r="K395">
        <v>0</v>
      </c>
      <c r="L395">
        <v>0</v>
      </c>
      <c r="M395">
        <v>0</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row>
    <row r="396" spans="1:34">
      <c r="A396" s="3" t="s">
        <v>493</v>
      </c>
      <c r="B396" t="s">
        <v>13</v>
      </c>
      <c r="C396" t="s">
        <v>72</v>
      </c>
      <c r="D396" t="s">
        <v>80</v>
      </c>
      <c r="E396" t="s">
        <v>16</v>
      </c>
      <c r="F396" s="109" t="s">
        <v>10</v>
      </c>
      <c r="G396">
        <v>0</v>
      </c>
      <c r="H396">
        <v>0</v>
      </c>
      <c r="I396">
        <v>0</v>
      </c>
      <c r="J396">
        <v>0</v>
      </c>
      <c r="K396">
        <v>0</v>
      </c>
      <c r="L396">
        <v>0</v>
      </c>
      <c r="M396">
        <v>0</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row>
    <row r="397" spans="1:34">
      <c r="A397" s="3" t="s">
        <v>494</v>
      </c>
      <c r="B397" t="s">
        <v>13</v>
      </c>
      <c r="C397" t="s">
        <v>72</v>
      </c>
      <c r="D397" t="s">
        <v>80</v>
      </c>
      <c r="E397" t="s">
        <v>99</v>
      </c>
      <c r="F397" s="109" t="s">
        <v>10</v>
      </c>
      <c r="G397">
        <v>0</v>
      </c>
      <c r="H397">
        <v>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v>0</v>
      </c>
    </row>
    <row r="398" spans="1:34">
      <c r="A398" s="3" t="s">
        <v>495</v>
      </c>
      <c r="B398" t="s">
        <v>13</v>
      </c>
      <c r="C398" t="s">
        <v>72</v>
      </c>
      <c r="D398" t="s">
        <v>80</v>
      </c>
      <c r="E398" t="s">
        <v>163</v>
      </c>
      <c r="F398" s="109" t="s">
        <v>10</v>
      </c>
      <c r="G398">
        <v>0</v>
      </c>
      <c r="H398" s="109">
        <v>0</v>
      </c>
      <c r="I398" s="109">
        <v>0</v>
      </c>
      <c r="J398" s="109">
        <v>0</v>
      </c>
      <c r="K398" s="109">
        <v>0</v>
      </c>
      <c r="L398" s="109">
        <v>0</v>
      </c>
      <c r="M398" s="109">
        <v>0</v>
      </c>
      <c r="N398" s="109">
        <v>0</v>
      </c>
      <c r="O398" s="109">
        <v>0</v>
      </c>
      <c r="P398" s="109">
        <v>0</v>
      </c>
      <c r="Q398" s="109">
        <v>0</v>
      </c>
      <c r="R398" s="109">
        <v>0</v>
      </c>
      <c r="S398" s="109">
        <v>0</v>
      </c>
      <c r="T398" s="109">
        <v>0</v>
      </c>
      <c r="U398" s="109">
        <v>0</v>
      </c>
      <c r="V398" s="109">
        <v>0</v>
      </c>
      <c r="W398" s="109">
        <v>0</v>
      </c>
      <c r="X398" s="109">
        <v>0</v>
      </c>
      <c r="Y398" s="109">
        <v>0</v>
      </c>
      <c r="Z398" s="109">
        <v>0</v>
      </c>
      <c r="AA398" s="109">
        <v>0</v>
      </c>
      <c r="AB398" s="109">
        <v>0</v>
      </c>
      <c r="AC398" s="109">
        <v>0</v>
      </c>
      <c r="AD398" s="109">
        <v>0</v>
      </c>
      <c r="AE398" s="109">
        <v>0</v>
      </c>
      <c r="AF398" s="109">
        <v>0</v>
      </c>
      <c r="AG398" s="109">
        <v>0</v>
      </c>
      <c r="AH398" s="109">
        <v>0</v>
      </c>
    </row>
    <row r="399" spans="1:34">
      <c r="A399" s="3" t="s">
        <v>496</v>
      </c>
      <c r="B399" t="s">
        <v>13</v>
      </c>
      <c r="C399" t="s">
        <v>72</v>
      </c>
      <c r="D399" t="s">
        <v>80</v>
      </c>
      <c r="E399" t="s">
        <v>165</v>
      </c>
      <c r="F399" s="109" t="s">
        <v>10</v>
      </c>
      <c r="G399">
        <v>0</v>
      </c>
      <c r="H399" s="109">
        <v>0</v>
      </c>
      <c r="I399" s="109">
        <v>0</v>
      </c>
      <c r="J399" s="109">
        <v>0</v>
      </c>
      <c r="K399" s="109">
        <v>0</v>
      </c>
      <c r="L399" s="109">
        <v>0</v>
      </c>
      <c r="M399" s="109">
        <v>0</v>
      </c>
      <c r="N399" s="109">
        <v>0</v>
      </c>
      <c r="O399" s="109">
        <v>0</v>
      </c>
      <c r="P399" s="109">
        <v>0</v>
      </c>
      <c r="Q399" s="109">
        <v>0</v>
      </c>
      <c r="R399" s="109">
        <v>0</v>
      </c>
      <c r="S399" s="109">
        <v>0</v>
      </c>
      <c r="T399" s="109">
        <v>0</v>
      </c>
      <c r="U399" s="109">
        <v>0</v>
      </c>
      <c r="V399" s="109">
        <v>0</v>
      </c>
      <c r="W399" s="109">
        <v>0</v>
      </c>
      <c r="X399" s="109">
        <v>0</v>
      </c>
      <c r="Y399" s="109">
        <v>0</v>
      </c>
      <c r="Z399" s="109">
        <v>0</v>
      </c>
      <c r="AA399" s="109">
        <v>0</v>
      </c>
      <c r="AB399" s="109">
        <v>0</v>
      </c>
      <c r="AC399" s="109">
        <v>0</v>
      </c>
      <c r="AD399" s="109">
        <v>0</v>
      </c>
      <c r="AE399" s="109">
        <v>0</v>
      </c>
      <c r="AF399" s="109">
        <v>0</v>
      </c>
      <c r="AG399" s="109">
        <v>0</v>
      </c>
      <c r="AH399" s="109">
        <v>0</v>
      </c>
    </row>
    <row r="400" spans="1:34">
      <c r="A400" s="3" t="s">
        <v>497</v>
      </c>
      <c r="B400" t="s">
        <v>13</v>
      </c>
      <c r="C400" t="s">
        <v>72</v>
      </c>
      <c r="D400" t="s">
        <v>80</v>
      </c>
      <c r="E400" t="s">
        <v>167</v>
      </c>
      <c r="F400" s="109" t="s">
        <v>10</v>
      </c>
      <c r="G400">
        <v>0</v>
      </c>
      <c r="H400" s="109">
        <v>0</v>
      </c>
      <c r="I400" s="109">
        <v>0</v>
      </c>
      <c r="J400" s="109">
        <v>0</v>
      </c>
      <c r="K400" s="109">
        <v>0</v>
      </c>
      <c r="L400" s="109">
        <v>0</v>
      </c>
      <c r="M400" s="109">
        <v>0</v>
      </c>
      <c r="N400" s="109">
        <v>0</v>
      </c>
      <c r="O400" s="109">
        <v>0</v>
      </c>
      <c r="P400" s="109">
        <v>0</v>
      </c>
      <c r="Q400" s="109">
        <v>0</v>
      </c>
      <c r="R400" s="109">
        <v>0</v>
      </c>
      <c r="S400" s="109">
        <v>0</v>
      </c>
      <c r="T400" s="109">
        <v>0</v>
      </c>
      <c r="U400" s="109">
        <v>0</v>
      </c>
      <c r="V400" s="109">
        <v>0</v>
      </c>
      <c r="W400" s="109">
        <v>0</v>
      </c>
      <c r="X400" s="109">
        <v>0</v>
      </c>
      <c r="Y400" s="109">
        <v>0</v>
      </c>
      <c r="Z400" s="109">
        <v>0</v>
      </c>
      <c r="AA400" s="109">
        <v>0</v>
      </c>
      <c r="AB400" s="109">
        <v>0</v>
      </c>
      <c r="AC400" s="109">
        <v>0</v>
      </c>
      <c r="AD400" s="109">
        <v>0</v>
      </c>
      <c r="AE400" s="109">
        <v>0</v>
      </c>
      <c r="AF400" s="109">
        <v>0</v>
      </c>
      <c r="AG400" s="109">
        <v>0</v>
      </c>
      <c r="AH400" s="109">
        <v>0</v>
      </c>
    </row>
    <row r="401" spans="1:34">
      <c r="A401" s="3" t="s">
        <v>498</v>
      </c>
      <c r="B401" t="s">
        <v>13</v>
      </c>
      <c r="C401" t="s">
        <v>72</v>
      </c>
      <c r="D401" t="s">
        <v>80</v>
      </c>
      <c r="E401" t="s">
        <v>92</v>
      </c>
      <c r="F401" s="109" t="s">
        <v>10</v>
      </c>
      <c r="G401">
        <v>0</v>
      </c>
      <c r="H401" s="109">
        <v>0</v>
      </c>
      <c r="I401" s="109">
        <v>0</v>
      </c>
      <c r="J401" s="109">
        <v>0</v>
      </c>
      <c r="K401" s="109">
        <v>0</v>
      </c>
      <c r="L401" s="109">
        <v>0</v>
      </c>
      <c r="M401" s="109">
        <v>0</v>
      </c>
      <c r="N401" s="109">
        <v>0</v>
      </c>
      <c r="O401" s="109">
        <v>0</v>
      </c>
      <c r="P401" s="109">
        <v>0</v>
      </c>
      <c r="Q401" s="109">
        <v>0</v>
      </c>
      <c r="R401" s="109">
        <v>0</v>
      </c>
      <c r="S401" s="109">
        <v>0</v>
      </c>
      <c r="T401" s="109">
        <v>0</v>
      </c>
      <c r="U401" s="109">
        <v>0</v>
      </c>
      <c r="V401" s="109">
        <v>0</v>
      </c>
      <c r="W401" s="109">
        <v>0</v>
      </c>
      <c r="X401" s="109">
        <v>0</v>
      </c>
      <c r="Y401" s="109">
        <v>0</v>
      </c>
      <c r="Z401" s="109">
        <v>0</v>
      </c>
      <c r="AA401" s="109">
        <v>0</v>
      </c>
      <c r="AB401" s="109">
        <v>0</v>
      </c>
      <c r="AC401" s="109">
        <v>0</v>
      </c>
      <c r="AD401" s="109">
        <v>0</v>
      </c>
      <c r="AE401" s="109">
        <v>0</v>
      </c>
      <c r="AF401" s="109">
        <v>0</v>
      </c>
      <c r="AG401" s="109">
        <v>0</v>
      </c>
      <c r="AH401" s="109">
        <v>0</v>
      </c>
    </row>
    <row r="402" spans="1:34">
      <c r="A402" s="3" t="s">
        <v>499</v>
      </c>
      <c r="B402" t="s">
        <v>13</v>
      </c>
      <c r="C402" t="s">
        <v>73</v>
      </c>
      <c r="D402" t="s">
        <v>80</v>
      </c>
      <c r="E402" t="s">
        <v>153</v>
      </c>
      <c r="F402" s="109" t="s">
        <v>10</v>
      </c>
      <c r="G402">
        <v>0</v>
      </c>
      <c r="H402">
        <v>0</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row>
    <row r="403" spans="1:34">
      <c r="A403" s="3" t="s">
        <v>500</v>
      </c>
      <c r="B403" t="s">
        <v>13</v>
      </c>
      <c r="C403" t="s">
        <v>73</v>
      </c>
      <c r="D403" t="s">
        <v>80</v>
      </c>
      <c r="E403" t="s">
        <v>155</v>
      </c>
      <c r="F403" s="109" t="s">
        <v>10</v>
      </c>
      <c r="G403">
        <v>0</v>
      </c>
      <c r="H403">
        <v>0</v>
      </c>
      <c r="I403">
        <v>0</v>
      </c>
      <c r="J403">
        <v>0</v>
      </c>
      <c r="K403">
        <v>0</v>
      </c>
      <c r="L403">
        <v>0</v>
      </c>
      <c r="M403">
        <v>0</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row>
    <row r="404" spans="1:34">
      <c r="A404" s="3" t="s">
        <v>501</v>
      </c>
      <c r="B404" t="s">
        <v>13</v>
      </c>
      <c r="C404" t="s">
        <v>73</v>
      </c>
      <c r="D404" t="s">
        <v>80</v>
      </c>
      <c r="E404" t="s">
        <v>157</v>
      </c>
      <c r="F404" s="109" t="s">
        <v>10</v>
      </c>
      <c r="G404">
        <v>0</v>
      </c>
      <c r="H404">
        <v>0</v>
      </c>
      <c r="I404">
        <v>0</v>
      </c>
      <c r="J404">
        <v>0</v>
      </c>
      <c r="K404">
        <v>0</v>
      </c>
      <c r="L404">
        <v>0</v>
      </c>
      <c r="M404">
        <v>0</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row>
    <row r="405" spans="1:34">
      <c r="A405" s="3" t="s">
        <v>502</v>
      </c>
      <c r="B405" t="s">
        <v>13</v>
      </c>
      <c r="C405" t="s">
        <v>73</v>
      </c>
      <c r="D405" t="s">
        <v>80</v>
      </c>
      <c r="E405" t="s">
        <v>159</v>
      </c>
      <c r="F405" s="109" t="s">
        <v>10</v>
      </c>
      <c r="G405">
        <v>0</v>
      </c>
      <c r="H405">
        <v>0</v>
      </c>
      <c r="I405">
        <v>0</v>
      </c>
      <c r="J405">
        <v>0</v>
      </c>
      <c r="K405">
        <v>0</v>
      </c>
      <c r="L405">
        <v>0</v>
      </c>
      <c r="M405">
        <v>0</v>
      </c>
      <c r="N405">
        <v>0</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row>
    <row r="406" spans="1:34">
      <c r="A406" s="3" t="s">
        <v>503</v>
      </c>
      <c r="B406" t="s">
        <v>13</v>
      </c>
      <c r="C406" t="s">
        <v>73</v>
      </c>
      <c r="D406" t="s">
        <v>80</v>
      </c>
      <c r="E406" t="s">
        <v>16</v>
      </c>
      <c r="F406" s="109" t="s">
        <v>10</v>
      </c>
      <c r="G406">
        <v>0</v>
      </c>
      <c r="H406">
        <v>0</v>
      </c>
      <c r="I406">
        <v>0</v>
      </c>
      <c r="J406">
        <v>0</v>
      </c>
      <c r="K406">
        <v>0</v>
      </c>
      <c r="L406">
        <v>0</v>
      </c>
      <c r="M406">
        <v>0</v>
      </c>
      <c r="N406">
        <v>0</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row>
    <row r="407" spans="1:34">
      <c r="A407" s="3" t="s">
        <v>504</v>
      </c>
      <c r="B407" t="s">
        <v>13</v>
      </c>
      <c r="C407" t="s">
        <v>73</v>
      </c>
      <c r="D407" t="s">
        <v>80</v>
      </c>
      <c r="E407" t="s">
        <v>99</v>
      </c>
      <c r="F407" s="109" t="s">
        <v>10</v>
      </c>
      <c r="G407">
        <v>0</v>
      </c>
      <c r="H407">
        <v>0</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row>
    <row r="408" spans="1:34">
      <c r="A408" s="3" t="s">
        <v>505</v>
      </c>
      <c r="B408" t="s">
        <v>13</v>
      </c>
      <c r="C408" t="s">
        <v>73</v>
      </c>
      <c r="D408" t="s">
        <v>80</v>
      </c>
      <c r="E408" t="s">
        <v>163</v>
      </c>
      <c r="F408" s="109" t="s">
        <v>10</v>
      </c>
      <c r="G408">
        <v>0</v>
      </c>
      <c r="H408" s="109">
        <v>0</v>
      </c>
      <c r="I408" s="109">
        <v>0</v>
      </c>
      <c r="J408" s="109">
        <v>0</v>
      </c>
      <c r="K408" s="109">
        <v>0</v>
      </c>
      <c r="L408" s="109">
        <v>0</v>
      </c>
      <c r="M408" s="109">
        <v>0</v>
      </c>
      <c r="N408" s="109">
        <v>0</v>
      </c>
      <c r="O408" s="109">
        <v>0</v>
      </c>
      <c r="P408" s="109">
        <v>0</v>
      </c>
      <c r="Q408" s="109">
        <v>0</v>
      </c>
      <c r="R408" s="109">
        <v>0</v>
      </c>
      <c r="S408" s="109">
        <v>0</v>
      </c>
      <c r="T408" s="109">
        <v>0</v>
      </c>
      <c r="U408" s="109">
        <v>0</v>
      </c>
      <c r="V408" s="109">
        <v>0</v>
      </c>
      <c r="W408" s="109">
        <v>0</v>
      </c>
      <c r="X408" s="109">
        <v>0</v>
      </c>
      <c r="Y408" s="109">
        <v>0</v>
      </c>
      <c r="Z408" s="109">
        <v>0</v>
      </c>
      <c r="AA408" s="109">
        <v>0</v>
      </c>
      <c r="AB408" s="109">
        <v>0</v>
      </c>
      <c r="AC408" s="109">
        <v>0</v>
      </c>
      <c r="AD408" s="109">
        <v>0</v>
      </c>
      <c r="AE408" s="109">
        <v>0</v>
      </c>
      <c r="AF408" s="109">
        <v>0</v>
      </c>
      <c r="AG408" s="109">
        <v>0</v>
      </c>
      <c r="AH408" s="109">
        <v>0</v>
      </c>
    </row>
    <row r="409" spans="1:34">
      <c r="A409" s="3" t="s">
        <v>506</v>
      </c>
      <c r="B409" t="s">
        <v>13</v>
      </c>
      <c r="C409" t="s">
        <v>73</v>
      </c>
      <c r="D409" t="s">
        <v>80</v>
      </c>
      <c r="E409" t="s">
        <v>165</v>
      </c>
      <c r="F409" s="109" t="s">
        <v>10</v>
      </c>
      <c r="G409">
        <v>0</v>
      </c>
      <c r="H409" s="109">
        <v>0</v>
      </c>
      <c r="I409" s="109">
        <v>0</v>
      </c>
      <c r="J409" s="109">
        <v>0</v>
      </c>
      <c r="K409" s="109">
        <v>0</v>
      </c>
      <c r="L409" s="109">
        <v>0</v>
      </c>
      <c r="M409" s="109">
        <v>0</v>
      </c>
      <c r="N409" s="109">
        <v>0</v>
      </c>
      <c r="O409" s="109">
        <v>0</v>
      </c>
      <c r="P409" s="109">
        <v>0</v>
      </c>
      <c r="Q409" s="109">
        <v>0</v>
      </c>
      <c r="R409" s="109">
        <v>0</v>
      </c>
      <c r="S409" s="109">
        <v>0</v>
      </c>
      <c r="T409" s="109">
        <v>0</v>
      </c>
      <c r="U409" s="109">
        <v>0</v>
      </c>
      <c r="V409" s="109">
        <v>0</v>
      </c>
      <c r="W409" s="109">
        <v>0</v>
      </c>
      <c r="X409" s="109">
        <v>0</v>
      </c>
      <c r="Y409" s="109">
        <v>0</v>
      </c>
      <c r="Z409" s="109">
        <v>0</v>
      </c>
      <c r="AA409" s="109">
        <v>0</v>
      </c>
      <c r="AB409" s="109">
        <v>0</v>
      </c>
      <c r="AC409" s="109">
        <v>0</v>
      </c>
      <c r="AD409" s="109">
        <v>0</v>
      </c>
      <c r="AE409" s="109">
        <v>0</v>
      </c>
      <c r="AF409" s="109">
        <v>0</v>
      </c>
      <c r="AG409" s="109">
        <v>0</v>
      </c>
      <c r="AH409" s="109">
        <v>0</v>
      </c>
    </row>
    <row r="410" spans="1:34">
      <c r="A410" s="3" t="s">
        <v>507</v>
      </c>
      <c r="B410" t="s">
        <v>13</v>
      </c>
      <c r="C410" t="s">
        <v>73</v>
      </c>
      <c r="D410" t="s">
        <v>80</v>
      </c>
      <c r="E410" t="s">
        <v>167</v>
      </c>
      <c r="F410" s="109" t="s">
        <v>10</v>
      </c>
      <c r="G410">
        <v>0</v>
      </c>
      <c r="H410" s="109">
        <v>0</v>
      </c>
      <c r="I410" s="109">
        <v>0</v>
      </c>
      <c r="J410" s="109">
        <v>0</v>
      </c>
      <c r="K410" s="109">
        <v>0</v>
      </c>
      <c r="L410" s="109">
        <v>0</v>
      </c>
      <c r="M410" s="109">
        <v>0</v>
      </c>
      <c r="N410" s="109">
        <v>0</v>
      </c>
      <c r="O410" s="109">
        <v>0</v>
      </c>
      <c r="P410" s="109">
        <v>0</v>
      </c>
      <c r="Q410" s="109">
        <v>0</v>
      </c>
      <c r="R410" s="109">
        <v>0</v>
      </c>
      <c r="S410" s="109">
        <v>0</v>
      </c>
      <c r="T410" s="109">
        <v>0</v>
      </c>
      <c r="U410" s="109">
        <v>0</v>
      </c>
      <c r="V410" s="109">
        <v>0</v>
      </c>
      <c r="W410" s="109">
        <v>0</v>
      </c>
      <c r="X410" s="109">
        <v>0</v>
      </c>
      <c r="Y410" s="109">
        <v>0</v>
      </c>
      <c r="Z410" s="109">
        <v>0</v>
      </c>
      <c r="AA410" s="109">
        <v>0</v>
      </c>
      <c r="AB410" s="109">
        <v>0</v>
      </c>
      <c r="AC410" s="109">
        <v>0</v>
      </c>
      <c r="AD410" s="109">
        <v>0</v>
      </c>
      <c r="AE410" s="109">
        <v>0</v>
      </c>
      <c r="AF410" s="109">
        <v>0</v>
      </c>
      <c r="AG410" s="109">
        <v>0</v>
      </c>
      <c r="AH410" s="109">
        <v>0</v>
      </c>
    </row>
    <row r="411" spans="1:34">
      <c r="A411" s="3" t="s">
        <v>508</v>
      </c>
      <c r="B411" t="s">
        <v>13</v>
      </c>
      <c r="C411" t="s">
        <v>73</v>
      </c>
      <c r="D411" t="s">
        <v>80</v>
      </c>
      <c r="E411" t="s">
        <v>92</v>
      </c>
      <c r="F411" s="109" t="s">
        <v>10</v>
      </c>
      <c r="G411">
        <v>0</v>
      </c>
      <c r="H411" s="109">
        <v>0</v>
      </c>
      <c r="I411" s="109">
        <v>0</v>
      </c>
      <c r="J411" s="109">
        <v>0</v>
      </c>
      <c r="K411" s="109">
        <v>0</v>
      </c>
      <c r="L411" s="109">
        <v>0</v>
      </c>
      <c r="M411" s="109">
        <v>0</v>
      </c>
      <c r="N411" s="109">
        <v>0</v>
      </c>
      <c r="O411" s="109">
        <v>0</v>
      </c>
      <c r="P411" s="109">
        <v>0</v>
      </c>
      <c r="Q411" s="109">
        <v>0</v>
      </c>
      <c r="R411" s="109">
        <v>0</v>
      </c>
      <c r="S411" s="109">
        <v>0</v>
      </c>
      <c r="T411" s="109">
        <v>0</v>
      </c>
      <c r="U411" s="109">
        <v>0</v>
      </c>
      <c r="V411" s="109">
        <v>0</v>
      </c>
      <c r="W411" s="109">
        <v>0</v>
      </c>
      <c r="X411" s="109">
        <v>0</v>
      </c>
      <c r="Y411" s="109">
        <v>0</v>
      </c>
      <c r="Z411" s="109">
        <v>0</v>
      </c>
      <c r="AA411" s="109">
        <v>0</v>
      </c>
      <c r="AB411" s="109">
        <v>0</v>
      </c>
      <c r="AC411" s="109">
        <v>0</v>
      </c>
      <c r="AD411" s="109">
        <v>0</v>
      </c>
      <c r="AE411" s="109">
        <v>0</v>
      </c>
      <c r="AF411" s="109">
        <v>0</v>
      </c>
      <c r="AG411" s="109">
        <v>0</v>
      </c>
      <c r="AH411" s="109">
        <v>0</v>
      </c>
    </row>
    <row r="412" spans="1:34">
      <c r="A412" s="3" t="s">
        <v>509</v>
      </c>
      <c r="B412" t="s">
        <v>13</v>
      </c>
      <c r="C412" t="s">
        <v>74</v>
      </c>
      <c r="D412" t="s">
        <v>80</v>
      </c>
      <c r="E412" t="s">
        <v>153</v>
      </c>
      <c r="F412" s="109" t="s">
        <v>10</v>
      </c>
      <c r="G412">
        <v>0</v>
      </c>
      <c r="H412">
        <v>0</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0</v>
      </c>
      <c r="AC412">
        <v>0</v>
      </c>
      <c r="AD412">
        <v>0</v>
      </c>
      <c r="AE412">
        <v>0</v>
      </c>
      <c r="AF412">
        <v>0</v>
      </c>
      <c r="AG412">
        <v>0</v>
      </c>
      <c r="AH412">
        <v>0</v>
      </c>
    </row>
    <row r="413" spans="1:34">
      <c r="A413" s="3" t="s">
        <v>510</v>
      </c>
      <c r="B413" t="s">
        <v>13</v>
      </c>
      <c r="C413" t="s">
        <v>74</v>
      </c>
      <c r="D413" t="s">
        <v>80</v>
      </c>
      <c r="E413" t="s">
        <v>155</v>
      </c>
      <c r="F413" s="109" t="s">
        <v>10</v>
      </c>
      <c r="G413">
        <v>0</v>
      </c>
      <c r="H413">
        <v>0</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row>
    <row r="414" spans="1:34">
      <c r="A414" s="3" t="s">
        <v>511</v>
      </c>
      <c r="B414" t="s">
        <v>13</v>
      </c>
      <c r="C414" t="s">
        <v>74</v>
      </c>
      <c r="D414" t="s">
        <v>80</v>
      </c>
      <c r="E414" t="s">
        <v>157</v>
      </c>
      <c r="F414" s="109" t="s">
        <v>10</v>
      </c>
      <c r="G414">
        <v>0</v>
      </c>
      <c r="H414">
        <v>0</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row>
    <row r="415" spans="1:34">
      <c r="A415" s="3" t="s">
        <v>512</v>
      </c>
      <c r="B415" t="s">
        <v>13</v>
      </c>
      <c r="C415" t="s">
        <v>74</v>
      </c>
      <c r="D415" t="s">
        <v>80</v>
      </c>
      <c r="E415" t="s">
        <v>159</v>
      </c>
      <c r="F415" s="109" t="s">
        <v>10</v>
      </c>
      <c r="G415">
        <v>0</v>
      </c>
      <c r="H415">
        <v>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row>
    <row r="416" spans="1:34">
      <c r="A416" s="3" t="s">
        <v>513</v>
      </c>
      <c r="B416" t="s">
        <v>13</v>
      </c>
      <c r="C416" t="s">
        <v>74</v>
      </c>
      <c r="D416" t="s">
        <v>80</v>
      </c>
      <c r="E416" t="s">
        <v>16</v>
      </c>
      <c r="F416" s="109" t="s">
        <v>10</v>
      </c>
      <c r="G416">
        <v>0</v>
      </c>
      <c r="H416">
        <v>0</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row>
    <row r="417" spans="1:34">
      <c r="A417" s="3" t="s">
        <v>514</v>
      </c>
      <c r="B417" t="s">
        <v>13</v>
      </c>
      <c r="C417" t="s">
        <v>74</v>
      </c>
      <c r="D417" t="s">
        <v>80</v>
      </c>
      <c r="E417" t="s">
        <v>99</v>
      </c>
      <c r="F417" s="109" t="s">
        <v>10</v>
      </c>
      <c r="G417">
        <v>0</v>
      </c>
      <c r="H417">
        <v>0</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row>
    <row r="418" spans="1:34">
      <c r="A418" s="3" t="s">
        <v>515</v>
      </c>
      <c r="B418" t="s">
        <v>13</v>
      </c>
      <c r="C418" t="s">
        <v>74</v>
      </c>
      <c r="D418" t="s">
        <v>80</v>
      </c>
      <c r="E418" t="s">
        <v>163</v>
      </c>
      <c r="F418" s="109" t="s">
        <v>10</v>
      </c>
      <c r="G418">
        <v>0</v>
      </c>
      <c r="H418" s="109">
        <v>0</v>
      </c>
      <c r="I418" s="109">
        <v>0</v>
      </c>
      <c r="J418" s="109">
        <v>0</v>
      </c>
      <c r="K418" s="109">
        <v>0</v>
      </c>
      <c r="L418" s="109">
        <v>0</v>
      </c>
      <c r="M418" s="109">
        <v>0</v>
      </c>
      <c r="N418" s="109">
        <v>0</v>
      </c>
      <c r="O418" s="109">
        <v>0</v>
      </c>
      <c r="P418" s="109">
        <v>0</v>
      </c>
      <c r="Q418" s="109">
        <v>0</v>
      </c>
      <c r="R418" s="109">
        <v>0</v>
      </c>
      <c r="S418" s="109">
        <v>0</v>
      </c>
      <c r="T418" s="109">
        <v>0</v>
      </c>
      <c r="U418" s="109">
        <v>0</v>
      </c>
      <c r="V418" s="109">
        <v>0</v>
      </c>
      <c r="W418" s="109">
        <v>0</v>
      </c>
      <c r="X418" s="109">
        <v>0</v>
      </c>
      <c r="Y418" s="109">
        <v>0</v>
      </c>
      <c r="Z418" s="109">
        <v>0</v>
      </c>
      <c r="AA418" s="109">
        <v>0</v>
      </c>
      <c r="AB418" s="109">
        <v>0</v>
      </c>
      <c r="AC418" s="109">
        <v>0</v>
      </c>
      <c r="AD418" s="109">
        <v>0</v>
      </c>
      <c r="AE418" s="109">
        <v>0</v>
      </c>
      <c r="AF418" s="109">
        <v>0</v>
      </c>
      <c r="AG418" s="109">
        <v>0</v>
      </c>
      <c r="AH418" s="109">
        <v>0</v>
      </c>
    </row>
    <row r="419" spans="1:34">
      <c r="A419" s="3" t="s">
        <v>516</v>
      </c>
      <c r="B419" t="s">
        <v>13</v>
      </c>
      <c r="C419" t="s">
        <v>74</v>
      </c>
      <c r="D419" t="s">
        <v>80</v>
      </c>
      <c r="E419" t="s">
        <v>165</v>
      </c>
      <c r="F419" s="109" t="s">
        <v>10</v>
      </c>
      <c r="G419">
        <v>0</v>
      </c>
      <c r="H419" s="109">
        <v>0</v>
      </c>
      <c r="I419" s="109">
        <v>0</v>
      </c>
      <c r="J419" s="109">
        <v>0</v>
      </c>
      <c r="K419" s="109">
        <v>0</v>
      </c>
      <c r="L419" s="109">
        <v>0</v>
      </c>
      <c r="M419" s="109">
        <v>0</v>
      </c>
      <c r="N419" s="109">
        <v>0</v>
      </c>
      <c r="O419" s="109">
        <v>0</v>
      </c>
      <c r="P419" s="109">
        <v>0</v>
      </c>
      <c r="Q419" s="109">
        <v>0</v>
      </c>
      <c r="R419" s="109">
        <v>0</v>
      </c>
      <c r="S419" s="109">
        <v>0</v>
      </c>
      <c r="T419" s="109">
        <v>0</v>
      </c>
      <c r="U419" s="109">
        <v>0</v>
      </c>
      <c r="V419" s="109">
        <v>0</v>
      </c>
      <c r="W419" s="109">
        <v>0</v>
      </c>
      <c r="X419" s="109">
        <v>0</v>
      </c>
      <c r="Y419" s="109">
        <v>0</v>
      </c>
      <c r="Z419" s="109">
        <v>0</v>
      </c>
      <c r="AA419" s="109">
        <v>0</v>
      </c>
      <c r="AB419" s="109">
        <v>0</v>
      </c>
      <c r="AC419" s="109">
        <v>0</v>
      </c>
      <c r="AD419" s="109">
        <v>0</v>
      </c>
      <c r="AE419" s="109">
        <v>0</v>
      </c>
      <c r="AF419" s="109">
        <v>0</v>
      </c>
      <c r="AG419" s="109">
        <v>0</v>
      </c>
      <c r="AH419" s="109">
        <v>0</v>
      </c>
    </row>
    <row r="420" spans="1:34">
      <c r="A420" s="3" t="s">
        <v>517</v>
      </c>
      <c r="B420" t="s">
        <v>13</v>
      </c>
      <c r="C420" t="s">
        <v>74</v>
      </c>
      <c r="D420" t="s">
        <v>80</v>
      </c>
      <c r="E420" t="s">
        <v>167</v>
      </c>
      <c r="F420" s="109" t="s">
        <v>10</v>
      </c>
      <c r="G420">
        <v>0</v>
      </c>
      <c r="H420" s="109">
        <v>0</v>
      </c>
      <c r="I420" s="109">
        <v>0</v>
      </c>
      <c r="J420" s="109">
        <v>0</v>
      </c>
      <c r="K420" s="109">
        <v>0</v>
      </c>
      <c r="L420" s="109">
        <v>0</v>
      </c>
      <c r="M420" s="109">
        <v>0</v>
      </c>
      <c r="N420" s="109">
        <v>0</v>
      </c>
      <c r="O420" s="109">
        <v>0</v>
      </c>
      <c r="P420" s="109">
        <v>0</v>
      </c>
      <c r="Q420" s="109">
        <v>0</v>
      </c>
      <c r="R420" s="109">
        <v>0</v>
      </c>
      <c r="S420" s="109">
        <v>0</v>
      </c>
      <c r="T420" s="109">
        <v>0</v>
      </c>
      <c r="U420" s="109">
        <v>0</v>
      </c>
      <c r="V420" s="109">
        <v>0</v>
      </c>
      <c r="W420" s="109">
        <v>0</v>
      </c>
      <c r="X420" s="109">
        <v>0</v>
      </c>
      <c r="Y420" s="109">
        <v>0</v>
      </c>
      <c r="Z420" s="109">
        <v>0</v>
      </c>
      <c r="AA420" s="109">
        <v>0</v>
      </c>
      <c r="AB420" s="109">
        <v>0</v>
      </c>
      <c r="AC420" s="109">
        <v>0</v>
      </c>
      <c r="AD420" s="109">
        <v>0</v>
      </c>
      <c r="AE420" s="109">
        <v>0</v>
      </c>
      <c r="AF420" s="109">
        <v>0</v>
      </c>
      <c r="AG420" s="109">
        <v>0</v>
      </c>
      <c r="AH420" s="109">
        <v>0</v>
      </c>
    </row>
    <row r="421" spans="1:34">
      <c r="A421" s="3" t="s">
        <v>518</v>
      </c>
      <c r="B421" t="s">
        <v>13</v>
      </c>
      <c r="C421" t="s">
        <v>74</v>
      </c>
      <c r="D421" t="s">
        <v>80</v>
      </c>
      <c r="E421" t="s">
        <v>92</v>
      </c>
      <c r="F421" s="109" t="s">
        <v>10</v>
      </c>
      <c r="G421">
        <v>0</v>
      </c>
      <c r="H421" s="109">
        <v>0</v>
      </c>
      <c r="I421" s="109">
        <v>0</v>
      </c>
      <c r="J421" s="109">
        <v>0</v>
      </c>
      <c r="K421" s="109">
        <v>0</v>
      </c>
      <c r="L421" s="109">
        <v>0</v>
      </c>
      <c r="M421" s="109">
        <v>0</v>
      </c>
      <c r="N421" s="109">
        <v>0</v>
      </c>
      <c r="O421" s="109">
        <v>0</v>
      </c>
      <c r="P421" s="109">
        <v>0</v>
      </c>
      <c r="Q421" s="109">
        <v>0</v>
      </c>
      <c r="R421" s="109">
        <v>0</v>
      </c>
      <c r="S421" s="109">
        <v>0</v>
      </c>
      <c r="T421" s="109">
        <v>0</v>
      </c>
      <c r="U421" s="109">
        <v>0</v>
      </c>
      <c r="V421" s="109">
        <v>0</v>
      </c>
      <c r="W421" s="109">
        <v>0</v>
      </c>
      <c r="X421" s="109">
        <v>0</v>
      </c>
      <c r="Y421" s="109">
        <v>0</v>
      </c>
      <c r="Z421" s="109">
        <v>0</v>
      </c>
      <c r="AA421" s="109">
        <v>0</v>
      </c>
      <c r="AB421" s="109">
        <v>0</v>
      </c>
      <c r="AC421" s="109">
        <v>0</v>
      </c>
      <c r="AD421" s="109">
        <v>0</v>
      </c>
      <c r="AE421" s="109">
        <v>0</v>
      </c>
      <c r="AF421" s="109">
        <v>0</v>
      </c>
      <c r="AG421" s="109">
        <v>0</v>
      </c>
      <c r="AH421" s="109">
        <v>0</v>
      </c>
    </row>
    <row r="422" spans="1:34">
      <c r="C422" s="109"/>
      <c r="D422" s="109"/>
      <c r="F422" s="109"/>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row>
    <row r="423" spans="1:34">
      <c r="C423" s="109"/>
      <c r="D423" s="109"/>
      <c r="F423" s="109"/>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row>
    <row r="424" spans="1:34">
      <c r="C424" s="109"/>
      <c r="D424" s="109"/>
      <c r="F424" s="109"/>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row>
    <row r="425" spans="1:34">
      <c r="C425" s="109"/>
      <c r="D425" s="109"/>
      <c r="F425" s="109"/>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row>
    <row r="426" spans="1:34">
      <c r="C426" s="109"/>
      <c r="D426" s="109"/>
      <c r="F426" s="109"/>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row>
    <row r="427" spans="1:34">
      <c r="C427" s="109"/>
      <c r="D427" s="109"/>
      <c r="F427" s="109"/>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row>
    <row r="428" spans="1:34">
      <c r="C428" s="109"/>
      <c r="D428" s="109"/>
      <c r="F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row>
    <row r="429" spans="1:34">
      <c r="C429" s="109"/>
      <c r="D429" s="109"/>
      <c r="F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row>
    <row r="430" spans="1:34">
      <c r="C430" s="109"/>
      <c r="D430" s="109"/>
      <c r="F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row>
    <row r="431" spans="1:34">
      <c r="C431" s="109"/>
      <c r="D431" s="109"/>
      <c r="F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row>
    <row r="432" spans="1:34">
      <c r="C432" s="109"/>
      <c r="D432" s="109"/>
      <c r="F432" s="109"/>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row>
    <row r="433" spans="3:31">
      <c r="C433" s="109"/>
      <c r="D433" s="109"/>
      <c r="F433" s="109"/>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row>
    <row r="434" spans="3:31">
      <c r="C434" s="109"/>
      <c r="D434" s="109"/>
      <c r="F434" s="109"/>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row>
    <row r="435" spans="3:31">
      <c r="C435" s="109"/>
      <c r="D435" s="109"/>
      <c r="F435" s="109"/>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row>
    <row r="436" spans="3:31">
      <c r="C436" s="109"/>
      <c r="D436" s="109"/>
      <c r="F436" s="109"/>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row>
    <row r="437" spans="3:31">
      <c r="C437" s="109"/>
      <c r="D437" s="109"/>
      <c r="F437" s="109"/>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row>
    <row r="438" spans="3:31">
      <c r="C438" s="109"/>
      <c r="D438" s="109"/>
      <c r="F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row>
    <row r="439" spans="3:31">
      <c r="C439" s="109"/>
      <c r="D439" s="109"/>
      <c r="F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row>
    <row r="440" spans="3:31">
      <c r="C440" s="109"/>
      <c r="D440" s="109"/>
      <c r="F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row>
    <row r="441" spans="3:31">
      <c r="C441" s="109"/>
      <c r="D441" s="109"/>
      <c r="F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row>
    <row r="442" spans="3:31">
      <c r="C442" s="109"/>
      <c r="D442" s="109"/>
      <c r="F442" s="109"/>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row>
    <row r="443" spans="3:31">
      <c r="C443" s="109"/>
      <c r="D443" s="109"/>
      <c r="F443" s="109"/>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row>
    <row r="444" spans="3:31">
      <c r="C444" s="109"/>
      <c r="D444" s="109"/>
      <c r="F444" s="109"/>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row>
    <row r="445" spans="3:31">
      <c r="C445" s="109"/>
      <c r="D445" s="109"/>
      <c r="F445" s="109"/>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row>
    <row r="446" spans="3:31">
      <c r="C446" s="109"/>
      <c r="D446" s="109"/>
      <c r="F446" s="109"/>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row>
    <row r="447" spans="3:31">
      <c r="C447" s="109"/>
      <c r="D447" s="109"/>
      <c r="F447" s="109"/>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row>
    <row r="448" spans="3:31">
      <c r="C448" s="109"/>
      <c r="D448" s="109"/>
      <c r="F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row>
    <row r="449" spans="3:31">
      <c r="C449" s="109"/>
      <c r="D449" s="109"/>
      <c r="F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row>
    <row r="450" spans="3:31">
      <c r="C450" s="109"/>
      <c r="D450" s="109"/>
      <c r="F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row>
    <row r="451" spans="3:31">
      <c r="C451" s="109"/>
      <c r="D451" s="109"/>
      <c r="F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row>
    <row r="452" spans="3:31">
      <c r="C452" s="109"/>
      <c r="D452" s="109"/>
      <c r="F452" s="109"/>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row>
    <row r="453" spans="3:31">
      <c r="C453" s="109"/>
      <c r="D453" s="109"/>
      <c r="F453" s="109"/>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row>
    <row r="454" spans="3:31">
      <c r="C454" s="109"/>
      <c r="D454" s="109"/>
      <c r="F454" s="109"/>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row>
    <row r="455" spans="3:31">
      <c r="C455" s="109"/>
      <c r="D455" s="109"/>
      <c r="F455" s="109"/>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row>
    <row r="456" spans="3:31">
      <c r="C456" s="109"/>
      <c r="D456" s="109"/>
      <c r="F456" s="109"/>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row>
    <row r="457" spans="3:31">
      <c r="C457" s="109"/>
      <c r="D457" s="109"/>
      <c r="F457" s="109"/>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row>
    <row r="458" spans="3:31">
      <c r="C458" s="109"/>
      <c r="D458" s="109"/>
      <c r="F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row>
    <row r="459" spans="3:31">
      <c r="C459" s="109"/>
      <c r="D459" s="109"/>
      <c r="F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row>
    <row r="460" spans="3:31">
      <c r="C460" s="109"/>
      <c r="D460" s="109"/>
      <c r="F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row>
    <row r="461" spans="3:31">
      <c r="C461" s="109"/>
      <c r="D461" s="109"/>
      <c r="F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row>
    <row r="462" spans="3:31">
      <c r="C462" s="109"/>
      <c r="D462" s="109"/>
      <c r="F462" s="109"/>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row>
    <row r="463" spans="3:31">
      <c r="C463" s="109"/>
      <c r="D463" s="109"/>
      <c r="F463" s="109"/>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row>
    <row r="464" spans="3:31">
      <c r="C464" s="109"/>
      <c r="D464" s="109"/>
      <c r="F464" s="109"/>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row>
    <row r="465" spans="3:31">
      <c r="C465" s="109"/>
      <c r="D465" s="109"/>
      <c r="F465" s="109"/>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row>
    <row r="466" spans="3:31">
      <c r="C466" s="109"/>
      <c r="D466" s="109"/>
      <c r="F466" s="109"/>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row>
    <row r="467" spans="3:31">
      <c r="C467" s="109"/>
      <c r="D467" s="109"/>
      <c r="F467" s="109"/>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row>
    <row r="468" spans="3:31">
      <c r="C468" s="109"/>
      <c r="D468" s="109"/>
      <c r="F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row>
    <row r="469" spans="3:31">
      <c r="C469" s="109"/>
      <c r="D469" s="109"/>
      <c r="F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row>
    <row r="470" spans="3:31">
      <c r="C470" s="109"/>
      <c r="D470" s="109"/>
      <c r="F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row>
    <row r="471" spans="3:31">
      <c r="C471" s="109"/>
      <c r="D471" s="109"/>
      <c r="F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row>
    <row r="472" spans="3:31">
      <c r="C472" s="109"/>
      <c r="D472" s="109"/>
      <c r="F472" s="109"/>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row>
    <row r="473" spans="3:31">
      <c r="C473" s="109"/>
      <c r="D473" s="109"/>
      <c r="F473" s="109"/>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row>
    <row r="474" spans="3:31">
      <c r="C474" s="109"/>
      <c r="D474" s="109"/>
      <c r="F474" s="109"/>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row>
    <row r="475" spans="3:31">
      <c r="C475" s="109"/>
      <c r="D475" s="109"/>
      <c r="F475" s="109"/>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row>
    <row r="476" spans="3:31">
      <c r="C476" s="109"/>
      <c r="D476" s="109"/>
      <c r="F476" s="109"/>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row>
    <row r="477" spans="3:31">
      <c r="C477" s="109"/>
      <c r="D477" s="109"/>
      <c r="F477" s="109"/>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row>
    <row r="478" spans="3:31">
      <c r="C478" s="109"/>
      <c r="D478" s="109"/>
      <c r="F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row>
    <row r="479" spans="3:31">
      <c r="C479" s="109"/>
      <c r="D479" s="109"/>
      <c r="F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row>
    <row r="480" spans="3:31">
      <c r="C480" s="109"/>
      <c r="D480" s="109"/>
      <c r="F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row>
    <row r="481" spans="3:31">
      <c r="C481" s="109"/>
      <c r="D481" s="109"/>
      <c r="F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row>
    <row r="482" spans="3:31">
      <c r="C482" s="109"/>
      <c r="D482" s="109"/>
      <c r="F482" s="109"/>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row>
    <row r="483" spans="3:31">
      <c r="C483" s="109"/>
      <c r="D483" s="109"/>
      <c r="F483" s="109"/>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row>
    <row r="484" spans="3:31">
      <c r="C484" s="109"/>
      <c r="D484" s="109"/>
      <c r="F484" s="109"/>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row>
    <row r="485" spans="3:31">
      <c r="C485" s="109"/>
      <c r="D485" s="109"/>
      <c r="F485" s="109"/>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row>
    <row r="486" spans="3:31">
      <c r="C486" s="109"/>
      <c r="D486" s="109"/>
      <c r="F486" s="109"/>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row>
    <row r="487" spans="3:31">
      <c r="C487" s="109"/>
      <c r="D487" s="109"/>
      <c r="F487" s="109"/>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row>
    <row r="488" spans="3:31">
      <c r="C488" s="109"/>
      <c r="D488" s="109"/>
      <c r="F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row>
    <row r="489" spans="3:31">
      <c r="C489" s="109"/>
      <c r="D489" s="109"/>
      <c r="F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row>
    <row r="490" spans="3:31">
      <c r="C490" s="109"/>
      <c r="D490" s="109"/>
      <c r="F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row>
    <row r="491" spans="3:31">
      <c r="C491" s="109"/>
      <c r="D491" s="109"/>
      <c r="F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row>
    <row r="492" spans="3:31">
      <c r="C492" s="109"/>
      <c r="D492" s="109"/>
      <c r="F492" s="109"/>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row>
    <row r="493" spans="3:31">
      <c r="C493" s="109"/>
      <c r="D493" s="109"/>
      <c r="F493" s="109"/>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row>
    <row r="494" spans="3:31">
      <c r="C494" s="109"/>
      <c r="D494" s="109"/>
      <c r="F494" s="109"/>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row>
    <row r="495" spans="3:31">
      <c r="C495" s="109"/>
      <c r="D495" s="109"/>
      <c r="F495" s="109"/>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row>
    <row r="496" spans="3:31">
      <c r="C496" s="109"/>
      <c r="D496" s="109"/>
      <c r="F496" s="109"/>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row>
    <row r="497" spans="3:31">
      <c r="C497" s="109"/>
      <c r="D497" s="109"/>
      <c r="F497" s="109"/>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row>
    <row r="498" spans="3:31">
      <c r="C498" s="109"/>
      <c r="D498" s="109"/>
      <c r="F498" s="109"/>
      <c r="H498" s="109"/>
      <c r="I498" s="109"/>
      <c r="J498" s="109"/>
      <c r="K498" s="109"/>
      <c r="L498" s="109"/>
      <c r="M498" s="109"/>
      <c r="N498" s="109"/>
      <c r="O498" s="109"/>
      <c r="P498" s="109"/>
      <c r="Q498" s="109"/>
      <c r="R498" s="109"/>
      <c r="S498" s="109"/>
      <c r="T498" s="109"/>
      <c r="U498" s="109"/>
      <c r="V498" s="109"/>
      <c r="W498" s="109"/>
      <c r="X498" s="109"/>
      <c r="Y498" s="109"/>
      <c r="Z498" s="109"/>
      <c r="AA498" s="109"/>
      <c r="AB498" s="109"/>
      <c r="AC498" s="109"/>
      <c r="AD498" s="109"/>
      <c r="AE498" s="109"/>
    </row>
    <row r="499" spans="3:31">
      <c r="C499" s="109"/>
      <c r="D499" s="109"/>
      <c r="F499" s="109"/>
      <c r="H499" s="109"/>
      <c r="I499" s="109"/>
      <c r="J499" s="109"/>
      <c r="K499" s="109"/>
      <c r="L499" s="109"/>
      <c r="M499" s="109"/>
      <c r="N499" s="109"/>
      <c r="O499" s="109"/>
      <c r="P499" s="109"/>
      <c r="Q499" s="109"/>
      <c r="R499" s="109"/>
      <c r="S499" s="109"/>
      <c r="T499" s="109"/>
      <c r="U499" s="109"/>
      <c r="V499" s="109"/>
      <c r="W499" s="109"/>
      <c r="X499" s="109"/>
      <c r="Y499" s="109"/>
      <c r="Z499" s="109"/>
      <c r="AA499" s="109"/>
      <c r="AB499" s="109"/>
      <c r="AC499" s="109"/>
      <c r="AD499" s="109"/>
      <c r="AE499" s="109"/>
    </row>
    <row r="500" spans="3:31">
      <c r="C500" s="109"/>
      <c r="D500" s="109"/>
      <c r="F500" s="109"/>
      <c r="H500" s="109"/>
      <c r="I500" s="109"/>
      <c r="J500" s="109"/>
      <c r="K500" s="109"/>
      <c r="L500" s="109"/>
      <c r="M500" s="109"/>
      <c r="N500" s="109"/>
      <c r="O500" s="109"/>
      <c r="P500" s="109"/>
      <c r="Q500" s="109"/>
      <c r="R500" s="109"/>
      <c r="S500" s="109"/>
      <c r="T500" s="109"/>
      <c r="U500" s="109"/>
      <c r="V500" s="109"/>
      <c r="W500" s="109"/>
      <c r="X500" s="109"/>
      <c r="Y500" s="109"/>
      <c r="Z500" s="109"/>
      <c r="AA500" s="109"/>
      <c r="AB500" s="109"/>
      <c r="AC500" s="109"/>
      <c r="AD500" s="109"/>
      <c r="AE500" s="109"/>
    </row>
    <row r="501" spans="3:31">
      <c r="C501" s="109"/>
      <c r="D501" s="109"/>
      <c r="F501" s="109"/>
      <c r="H501" s="109"/>
      <c r="I501" s="109"/>
      <c r="J501" s="109"/>
      <c r="K501" s="109"/>
      <c r="L501" s="109"/>
      <c r="M501" s="109"/>
      <c r="N501" s="109"/>
      <c r="O501" s="109"/>
      <c r="P501" s="109"/>
      <c r="Q501" s="109"/>
      <c r="R501" s="109"/>
      <c r="S501" s="109"/>
      <c r="T501" s="109"/>
      <c r="U501" s="109"/>
      <c r="V501" s="109"/>
      <c r="W501" s="109"/>
      <c r="X501" s="109"/>
      <c r="Y501" s="109"/>
      <c r="Z501" s="109"/>
      <c r="AA501" s="109"/>
      <c r="AB501" s="109"/>
      <c r="AC501" s="109"/>
      <c r="AD501" s="109"/>
      <c r="AE501" s="109"/>
    </row>
    <row r="502" spans="3:31">
      <c r="C502" s="109"/>
      <c r="D502" s="109"/>
      <c r="F502" s="109"/>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row>
    <row r="503" spans="3:31">
      <c r="C503" s="109"/>
      <c r="D503" s="109"/>
      <c r="F503" s="109"/>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row>
    <row r="504" spans="3:31">
      <c r="C504" s="109"/>
      <c r="D504" s="109"/>
      <c r="F504" s="109"/>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row>
    <row r="505" spans="3:31">
      <c r="C505" s="109"/>
      <c r="D505" s="109"/>
      <c r="F505" s="109"/>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row>
    <row r="506" spans="3:31">
      <c r="C506" s="109"/>
      <c r="D506" s="109"/>
      <c r="F506" s="109"/>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row>
    <row r="507" spans="3:31">
      <c r="C507" s="109"/>
      <c r="D507" s="109"/>
      <c r="F507" s="109"/>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row>
    <row r="508" spans="3:31">
      <c r="C508" s="109"/>
      <c r="D508" s="109"/>
      <c r="F508" s="109"/>
      <c r="H508" s="109"/>
      <c r="I508" s="109"/>
      <c r="J508" s="109"/>
      <c r="K508" s="109"/>
      <c r="L508" s="109"/>
      <c r="M508" s="109"/>
      <c r="N508" s="109"/>
      <c r="O508" s="109"/>
      <c r="P508" s="109"/>
      <c r="Q508" s="109"/>
      <c r="R508" s="109"/>
      <c r="S508" s="109"/>
      <c r="T508" s="109"/>
      <c r="U508" s="109"/>
      <c r="V508" s="109"/>
      <c r="W508" s="109"/>
      <c r="X508" s="109"/>
      <c r="Y508" s="109"/>
      <c r="Z508" s="109"/>
      <c r="AA508" s="109"/>
      <c r="AB508" s="109"/>
      <c r="AC508" s="109"/>
      <c r="AD508" s="109"/>
      <c r="AE508" s="109"/>
    </row>
    <row r="509" spans="3:31">
      <c r="C509" s="109"/>
      <c r="D509" s="109"/>
      <c r="F509" s="109"/>
      <c r="H509" s="109"/>
      <c r="I509" s="109"/>
      <c r="J509" s="109"/>
      <c r="K509" s="109"/>
      <c r="L509" s="109"/>
      <c r="M509" s="109"/>
      <c r="N509" s="109"/>
      <c r="O509" s="109"/>
      <c r="P509" s="109"/>
      <c r="Q509" s="109"/>
      <c r="R509" s="109"/>
      <c r="S509" s="109"/>
      <c r="T509" s="109"/>
      <c r="U509" s="109"/>
      <c r="V509" s="109"/>
      <c r="W509" s="109"/>
      <c r="X509" s="109"/>
      <c r="Y509" s="109"/>
      <c r="Z509" s="109"/>
      <c r="AA509" s="109"/>
      <c r="AB509" s="109"/>
      <c r="AC509" s="109"/>
      <c r="AD509" s="109"/>
      <c r="AE509" s="109"/>
    </row>
    <row r="510" spans="3:31">
      <c r="C510" s="109"/>
      <c r="D510" s="109"/>
      <c r="F510" s="109"/>
      <c r="H510" s="109"/>
      <c r="I510" s="109"/>
      <c r="J510" s="109"/>
      <c r="K510" s="109"/>
      <c r="L510" s="109"/>
      <c r="M510" s="109"/>
      <c r="N510" s="109"/>
      <c r="O510" s="109"/>
      <c r="P510" s="109"/>
      <c r="Q510" s="109"/>
      <c r="R510" s="109"/>
      <c r="S510" s="109"/>
      <c r="T510" s="109"/>
      <c r="U510" s="109"/>
      <c r="V510" s="109"/>
      <c r="W510" s="109"/>
      <c r="X510" s="109"/>
      <c r="Y510" s="109"/>
      <c r="Z510" s="109"/>
      <c r="AA510" s="109"/>
      <c r="AB510" s="109"/>
      <c r="AC510" s="109"/>
      <c r="AD510" s="109"/>
      <c r="AE510" s="109"/>
    </row>
    <row r="511" spans="3:31">
      <c r="C511" s="109"/>
      <c r="D511" s="109"/>
      <c r="F511" s="109"/>
      <c r="H511" s="109"/>
      <c r="I511" s="109"/>
      <c r="J511" s="109"/>
      <c r="K511" s="109"/>
      <c r="L511" s="109"/>
      <c r="M511" s="109"/>
      <c r="N511" s="109"/>
      <c r="O511" s="109"/>
      <c r="P511" s="109"/>
      <c r="Q511" s="109"/>
      <c r="R511" s="109"/>
      <c r="S511" s="109"/>
      <c r="T511" s="109"/>
      <c r="U511" s="109"/>
      <c r="V511" s="109"/>
      <c r="W511" s="109"/>
      <c r="X511" s="109"/>
      <c r="Y511" s="109"/>
      <c r="Z511" s="109"/>
      <c r="AA511" s="109"/>
      <c r="AB511" s="109"/>
      <c r="AC511" s="109"/>
      <c r="AD511" s="109"/>
      <c r="AE511" s="109"/>
    </row>
    <row r="512" spans="3:31">
      <c r="C512" s="109"/>
      <c r="D512" s="109"/>
      <c r="F512" s="109"/>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row>
    <row r="513" spans="3:31">
      <c r="C513" s="109"/>
      <c r="D513" s="109"/>
      <c r="F513" s="109"/>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row>
    <row r="514" spans="3:31">
      <c r="C514" s="109"/>
      <c r="D514" s="109"/>
      <c r="F514" s="109"/>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row>
    <row r="515" spans="3:31">
      <c r="C515" s="109"/>
      <c r="D515" s="109"/>
      <c r="F515" s="109"/>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row>
    <row r="516" spans="3:31">
      <c r="C516" s="109"/>
      <c r="D516" s="109"/>
      <c r="F516" s="109"/>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row>
    <row r="517" spans="3:31">
      <c r="C517" s="109"/>
      <c r="D517" s="109"/>
      <c r="F517" s="109"/>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row>
    <row r="518" spans="3:31">
      <c r="C518" s="109"/>
      <c r="D518" s="109"/>
      <c r="F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row>
    <row r="519" spans="3:31">
      <c r="C519" s="109"/>
      <c r="D519" s="109"/>
      <c r="F519" s="109"/>
      <c r="H519" s="109"/>
      <c r="I519" s="109"/>
      <c r="J519" s="109"/>
      <c r="K519" s="109"/>
      <c r="L519" s="109"/>
      <c r="M519" s="109"/>
      <c r="N519" s="109"/>
      <c r="O519" s="109"/>
      <c r="P519" s="109"/>
      <c r="Q519" s="109"/>
      <c r="R519" s="109"/>
      <c r="S519" s="109"/>
      <c r="T519" s="109"/>
      <c r="U519" s="109"/>
      <c r="V519" s="109"/>
      <c r="W519" s="109"/>
      <c r="X519" s="109"/>
      <c r="Y519" s="109"/>
      <c r="Z519" s="109"/>
      <c r="AA519" s="109"/>
      <c r="AB519" s="109"/>
      <c r="AC519" s="109"/>
      <c r="AD519" s="109"/>
      <c r="AE519" s="109"/>
    </row>
    <row r="520" spans="3:31">
      <c r="C520" s="109"/>
      <c r="D520" s="109"/>
      <c r="F520" s="109"/>
      <c r="H520" s="109"/>
      <c r="I520" s="109"/>
      <c r="J520" s="109"/>
      <c r="K520" s="109"/>
      <c r="L520" s="109"/>
      <c r="M520" s="109"/>
      <c r="N520" s="109"/>
      <c r="O520" s="109"/>
      <c r="P520" s="109"/>
      <c r="Q520" s="109"/>
      <c r="R520" s="109"/>
      <c r="S520" s="109"/>
      <c r="T520" s="109"/>
      <c r="U520" s="109"/>
      <c r="V520" s="109"/>
      <c r="W520" s="109"/>
      <c r="X520" s="109"/>
      <c r="Y520" s="109"/>
      <c r="Z520" s="109"/>
      <c r="AA520" s="109"/>
      <c r="AB520" s="109"/>
      <c r="AC520" s="109"/>
      <c r="AD520" s="109"/>
      <c r="AE520" s="109"/>
    </row>
    <row r="521" spans="3:31">
      <c r="C521" s="109"/>
      <c r="D521" s="109"/>
      <c r="F521" s="109"/>
      <c r="H521" s="109"/>
      <c r="I521" s="109"/>
      <c r="J521" s="109"/>
      <c r="K521" s="109"/>
      <c r="L521" s="109"/>
      <c r="M521" s="109"/>
      <c r="N521" s="109"/>
      <c r="O521" s="109"/>
      <c r="P521" s="109"/>
      <c r="Q521" s="109"/>
      <c r="R521" s="109"/>
      <c r="S521" s="109"/>
      <c r="T521" s="109"/>
      <c r="U521" s="109"/>
      <c r="V521" s="109"/>
      <c r="W521" s="109"/>
      <c r="X521" s="109"/>
      <c r="Y521" s="109"/>
      <c r="Z521" s="109"/>
      <c r="AA521" s="109"/>
      <c r="AB521" s="109"/>
      <c r="AC521" s="109"/>
      <c r="AD521" s="109"/>
      <c r="AE521" s="109"/>
    </row>
    <row r="522" spans="3:31">
      <c r="C522" s="109"/>
      <c r="D522" s="109"/>
      <c r="F522" s="109"/>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row>
    <row r="523" spans="3:31">
      <c r="C523" s="109"/>
      <c r="D523" s="109"/>
      <c r="F523" s="109"/>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row>
    <row r="524" spans="3:31">
      <c r="C524" s="109"/>
      <c r="D524" s="109"/>
      <c r="F524" s="109"/>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row>
    <row r="525" spans="3:31">
      <c r="C525" s="109"/>
      <c r="D525" s="109"/>
      <c r="F525" s="109"/>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row>
    <row r="526" spans="3:31">
      <c r="C526" s="109"/>
      <c r="D526" s="109"/>
      <c r="F526" s="109"/>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row>
    <row r="527" spans="3:31">
      <c r="C527" s="109"/>
      <c r="D527" s="109"/>
      <c r="F527" s="109"/>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row>
    <row r="528" spans="3:31">
      <c r="C528" s="109"/>
      <c r="D528" s="109"/>
      <c r="F528" s="109"/>
      <c r="H528" s="109"/>
      <c r="I528" s="109"/>
      <c r="J528" s="109"/>
      <c r="K528" s="109"/>
      <c r="L528" s="109"/>
      <c r="M528" s="109"/>
      <c r="N528" s="109"/>
      <c r="O528" s="109"/>
      <c r="P528" s="109"/>
      <c r="Q528" s="109"/>
      <c r="R528" s="109"/>
      <c r="S528" s="109"/>
      <c r="T528" s="109"/>
      <c r="U528" s="109"/>
      <c r="V528" s="109"/>
      <c r="W528" s="109"/>
      <c r="X528" s="109"/>
      <c r="Y528" s="109"/>
      <c r="Z528" s="109"/>
      <c r="AA528" s="109"/>
      <c r="AB528" s="109"/>
      <c r="AC528" s="109"/>
      <c r="AD528" s="109"/>
      <c r="AE528" s="109"/>
    </row>
    <row r="529" spans="3:31">
      <c r="C529" s="109"/>
      <c r="D529" s="109"/>
      <c r="F529" s="109"/>
      <c r="H529" s="109"/>
      <c r="I529" s="109"/>
      <c r="J529" s="109"/>
      <c r="K529" s="109"/>
      <c r="L529" s="109"/>
      <c r="M529" s="109"/>
      <c r="N529" s="109"/>
      <c r="O529" s="109"/>
      <c r="P529" s="109"/>
      <c r="Q529" s="109"/>
      <c r="R529" s="109"/>
      <c r="S529" s="109"/>
      <c r="T529" s="109"/>
      <c r="U529" s="109"/>
      <c r="V529" s="109"/>
      <c r="W529" s="109"/>
      <c r="X529" s="109"/>
      <c r="Y529" s="109"/>
      <c r="Z529" s="109"/>
      <c r="AA529" s="109"/>
      <c r="AB529" s="109"/>
      <c r="AC529" s="109"/>
      <c r="AD529" s="109"/>
      <c r="AE529" s="109"/>
    </row>
    <row r="530" spans="3:31">
      <c r="C530" s="109"/>
      <c r="D530" s="109"/>
      <c r="F530" s="109"/>
      <c r="H530" s="109"/>
      <c r="I530" s="109"/>
      <c r="J530" s="109"/>
      <c r="K530" s="109"/>
      <c r="L530" s="109"/>
      <c r="M530" s="109"/>
      <c r="N530" s="109"/>
      <c r="O530" s="109"/>
      <c r="P530" s="109"/>
      <c r="Q530" s="109"/>
      <c r="R530" s="109"/>
      <c r="S530" s="109"/>
      <c r="T530" s="109"/>
      <c r="U530" s="109"/>
      <c r="V530" s="109"/>
      <c r="W530" s="109"/>
      <c r="X530" s="109"/>
      <c r="Y530" s="109"/>
      <c r="Z530" s="109"/>
      <c r="AA530" s="109"/>
      <c r="AB530" s="109"/>
      <c r="AC530" s="109"/>
      <c r="AD530" s="109"/>
      <c r="AE530" s="109"/>
    </row>
    <row r="531" spans="3:31">
      <c r="C531" s="109"/>
      <c r="D531" s="109"/>
      <c r="F531" s="109"/>
      <c r="H531" s="109"/>
      <c r="I531" s="109"/>
      <c r="J531" s="109"/>
      <c r="K531" s="109"/>
      <c r="L531" s="109"/>
      <c r="M531" s="109"/>
      <c r="N531" s="109"/>
      <c r="O531" s="109"/>
      <c r="P531" s="109"/>
      <c r="Q531" s="109"/>
      <c r="R531" s="109"/>
      <c r="S531" s="109"/>
      <c r="T531" s="109"/>
      <c r="U531" s="109"/>
      <c r="V531" s="109"/>
      <c r="W531" s="109"/>
      <c r="X531" s="109"/>
      <c r="Y531" s="109"/>
      <c r="Z531" s="109"/>
      <c r="AA531" s="109"/>
      <c r="AB531" s="109"/>
      <c r="AC531" s="109"/>
      <c r="AD531" s="109"/>
      <c r="AE531" s="109"/>
    </row>
    <row r="532" spans="3:31">
      <c r="C532" s="109"/>
      <c r="D532" s="109"/>
      <c r="F532" s="109"/>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row>
    <row r="533" spans="3:31">
      <c r="C533" s="109"/>
      <c r="D533" s="109"/>
      <c r="F533" s="109"/>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row>
    <row r="534" spans="3:31">
      <c r="C534" s="109"/>
      <c r="D534" s="109"/>
      <c r="F534" s="109"/>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row>
    <row r="535" spans="3:31">
      <c r="C535" s="109"/>
      <c r="D535" s="109"/>
      <c r="F535" s="109"/>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row>
    <row r="536" spans="3:31">
      <c r="C536" s="109"/>
      <c r="D536" s="109"/>
      <c r="F536" s="109"/>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row>
    <row r="537" spans="3:31">
      <c r="C537" s="109"/>
      <c r="D537" s="109"/>
      <c r="F537" s="109"/>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row>
    <row r="538" spans="3:31">
      <c r="C538" s="109"/>
      <c r="D538" s="109"/>
      <c r="F538" s="109"/>
      <c r="H538" s="109"/>
      <c r="I538" s="109"/>
      <c r="J538" s="109"/>
      <c r="K538" s="109"/>
      <c r="L538" s="109"/>
      <c r="M538" s="109"/>
      <c r="N538" s="109"/>
      <c r="O538" s="109"/>
      <c r="P538" s="109"/>
      <c r="Q538" s="109"/>
      <c r="R538" s="109"/>
      <c r="S538" s="109"/>
      <c r="T538" s="109"/>
      <c r="U538" s="109"/>
      <c r="V538" s="109"/>
      <c r="W538" s="109"/>
      <c r="X538" s="109"/>
      <c r="Y538" s="109"/>
      <c r="Z538" s="109"/>
      <c r="AA538" s="109"/>
      <c r="AB538" s="109"/>
      <c r="AC538" s="109"/>
      <c r="AD538" s="109"/>
      <c r="AE538" s="109"/>
    </row>
    <row r="539" spans="3:31">
      <c r="C539" s="109"/>
      <c r="D539" s="109"/>
      <c r="F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c r="AD539" s="109"/>
      <c r="AE539" s="109"/>
    </row>
    <row r="540" spans="3:31">
      <c r="C540" s="109"/>
      <c r="D540" s="109"/>
      <c r="F540" s="109"/>
      <c r="H540" s="109"/>
      <c r="I540" s="109"/>
      <c r="J540" s="109"/>
      <c r="K540" s="109"/>
      <c r="L540" s="109"/>
      <c r="M540" s="109"/>
      <c r="N540" s="109"/>
      <c r="O540" s="109"/>
      <c r="P540" s="109"/>
      <c r="Q540" s="109"/>
      <c r="R540" s="109"/>
      <c r="S540" s="109"/>
      <c r="T540" s="109"/>
      <c r="U540" s="109"/>
      <c r="V540" s="109"/>
      <c r="W540" s="109"/>
      <c r="X540" s="109"/>
      <c r="Y540" s="109"/>
      <c r="Z540" s="109"/>
      <c r="AA540" s="109"/>
      <c r="AB540" s="109"/>
      <c r="AC540" s="109"/>
      <c r="AD540" s="109"/>
      <c r="AE540" s="109"/>
    </row>
    <row r="541" spans="3:31">
      <c r="C541" s="109"/>
      <c r="D541" s="109"/>
      <c r="F541" s="109"/>
      <c r="H541" s="109"/>
      <c r="I541" s="109"/>
      <c r="J541" s="109"/>
      <c r="K541" s="109"/>
      <c r="L541" s="109"/>
      <c r="M541" s="109"/>
      <c r="N541" s="109"/>
      <c r="O541" s="109"/>
      <c r="P541" s="109"/>
      <c r="Q541" s="109"/>
      <c r="R541" s="109"/>
      <c r="S541" s="109"/>
      <c r="T541" s="109"/>
      <c r="U541" s="109"/>
      <c r="V541" s="109"/>
      <c r="W541" s="109"/>
      <c r="X541" s="109"/>
      <c r="Y541" s="109"/>
      <c r="Z541" s="109"/>
      <c r="AA541" s="109"/>
      <c r="AB541" s="109"/>
      <c r="AC541" s="109"/>
      <c r="AD541" s="109"/>
      <c r="AE541" s="109"/>
    </row>
    <row r="542" spans="3:31">
      <c r="C542" s="109"/>
      <c r="D542" s="109"/>
      <c r="F542" s="109"/>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row>
    <row r="543" spans="3:31">
      <c r="C543" s="109"/>
      <c r="D543" s="109"/>
      <c r="F543" s="109"/>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row>
    <row r="544" spans="3:31">
      <c r="C544" s="109"/>
      <c r="D544" s="109"/>
      <c r="F544" s="109"/>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row>
    <row r="545" spans="3:31">
      <c r="C545" s="109"/>
      <c r="D545" s="109"/>
      <c r="F545" s="109"/>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row>
    <row r="546" spans="3:31">
      <c r="C546" s="109"/>
      <c r="D546" s="109"/>
      <c r="F546" s="109"/>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row>
    <row r="547" spans="3:31">
      <c r="C547" s="109"/>
      <c r="D547" s="109"/>
      <c r="F547" s="109"/>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row>
    <row r="548" spans="3:31">
      <c r="C548" s="109"/>
      <c r="D548" s="109"/>
      <c r="F548" s="109"/>
      <c r="H548" s="109"/>
      <c r="I548" s="109"/>
      <c r="J548" s="109"/>
      <c r="K548" s="109"/>
      <c r="L548" s="109"/>
      <c r="M548" s="109"/>
      <c r="N548" s="109"/>
      <c r="O548" s="109"/>
      <c r="P548" s="109"/>
      <c r="Q548" s="109"/>
      <c r="R548" s="109"/>
      <c r="S548" s="109"/>
      <c r="T548" s="109"/>
      <c r="U548" s="109"/>
      <c r="V548" s="109"/>
      <c r="W548" s="109"/>
      <c r="X548" s="109"/>
      <c r="Y548" s="109"/>
      <c r="Z548" s="109"/>
      <c r="AA548" s="109"/>
      <c r="AB548" s="109"/>
      <c r="AC548" s="109"/>
      <c r="AD548" s="109"/>
      <c r="AE548" s="109"/>
    </row>
    <row r="549" spans="3:31">
      <c r="C549" s="109"/>
      <c r="D549" s="109"/>
      <c r="F549" s="109"/>
      <c r="H549" s="109"/>
      <c r="I549" s="109"/>
      <c r="J549" s="109"/>
      <c r="K549" s="109"/>
      <c r="L549" s="109"/>
      <c r="M549" s="109"/>
      <c r="N549" s="109"/>
      <c r="O549" s="109"/>
      <c r="P549" s="109"/>
      <c r="Q549" s="109"/>
      <c r="R549" s="109"/>
      <c r="S549" s="109"/>
      <c r="T549" s="109"/>
      <c r="U549" s="109"/>
      <c r="V549" s="109"/>
      <c r="W549" s="109"/>
      <c r="X549" s="109"/>
      <c r="Y549" s="109"/>
      <c r="Z549" s="109"/>
      <c r="AA549" s="109"/>
      <c r="AB549" s="109"/>
      <c r="AC549" s="109"/>
      <c r="AD549" s="109"/>
      <c r="AE549" s="109"/>
    </row>
    <row r="550" spans="3:31">
      <c r="C550" s="109"/>
      <c r="D550" s="109"/>
      <c r="F550" s="109"/>
      <c r="H550" s="109"/>
      <c r="I550" s="109"/>
      <c r="J550" s="109"/>
      <c r="K550" s="109"/>
      <c r="L550" s="109"/>
      <c r="M550" s="109"/>
      <c r="N550" s="109"/>
      <c r="O550" s="109"/>
      <c r="P550" s="109"/>
      <c r="Q550" s="109"/>
      <c r="R550" s="109"/>
      <c r="S550" s="109"/>
      <c r="T550" s="109"/>
      <c r="U550" s="109"/>
      <c r="V550" s="109"/>
      <c r="W550" s="109"/>
      <c r="X550" s="109"/>
      <c r="Y550" s="109"/>
      <c r="Z550" s="109"/>
      <c r="AA550" s="109"/>
      <c r="AB550" s="109"/>
      <c r="AC550" s="109"/>
      <c r="AD550" s="109"/>
      <c r="AE550" s="109"/>
    </row>
    <row r="551" spans="3:31">
      <c r="C551" s="109"/>
      <c r="D551" s="109"/>
      <c r="F551" s="109"/>
      <c r="H551" s="109"/>
      <c r="I551" s="109"/>
      <c r="J551" s="109"/>
      <c r="K551" s="109"/>
      <c r="L551" s="109"/>
      <c r="M551" s="109"/>
      <c r="N551" s="109"/>
      <c r="O551" s="109"/>
      <c r="P551" s="109"/>
      <c r="Q551" s="109"/>
      <c r="R551" s="109"/>
      <c r="S551" s="109"/>
      <c r="T551" s="109"/>
      <c r="U551" s="109"/>
      <c r="V551" s="109"/>
      <c r="W551" s="109"/>
      <c r="X551" s="109"/>
      <c r="Y551" s="109"/>
      <c r="Z551" s="109"/>
      <c r="AA551" s="109"/>
      <c r="AB551" s="109"/>
      <c r="AC551" s="109"/>
      <c r="AD551" s="109"/>
      <c r="AE551" s="109"/>
    </row>
    <row r="552" spans="3:31">
      <c r="C552" s="109"/>
      <c r="D552" s="109"/>
      <c r="F552" s="109"/>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row>
    <row r="553" spans="3:31">
      <c r="C553" s="109"/>
      <c r="D553" s="109"/>
      <c r="F553" s="109"/>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row>
    <row r="554" spans="3:31">
      <c r="C554" s="109"/>
      <c r="D554" s="109"/>
      <c r="F554" s="109"/>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row>
    <row r="555" spans="3:31">
      <c r="C555" s="109"/>
      <c r="D555" s="109"/>
      <c r="F555" s="109"/>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row>
    <row r="556" spans="3:31">
      <c r="C556" s="109"/>
      <c r="D556" s="109"/>
      <c r="F556" s="109"/>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row>
    <row r="557" spans="3:31">
      <c r="C557" s="109"/>
      <c r="D557" s="109"/>
      <c r="F557" s="109"/>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row>
    <row r="558" spans="3:31">
      <c r="C558" s="109"/>
      <c r="D558" s="109"/>
      <c r="F558" s="109"/>
      <c r="H558" s="109"/>
      <c r="I558" s="109"/>
      <c r="J558" s="109"/>
      <c r="K558" s="109"/>
      <c r="L558" s="109"/>
      <c r="M558" s="109"/>
      <c r="N558" s="109"/>
      <c r="O558" s="109"/>
      <c r="P558" s="109"/>
      <c r="Q558" s="109"/>
      <c r="R558" s="109"/>
      <c r="S558" s="109"/>
      <c r="T558" s="109"/>
      <c r="U558" s="109"/>
      <c r="V558" s="109"/>
      <c r="W558" s="109"/>
      <c r="X558" s="109"/>
      <c r="Y558" s="109"/>
      <c r="Z558" s="109"/>
      <c r="AA558" s="109"/>
      <c r="AB558" s="109"/>
      <c r="AC558" s="109"/>
      <c r="AD558" s="109"/>
      <c r="AE558" s="109"/>
    </row>
    <row r="559" spans="3:31">
      <c r="C559" s="109"/>
      <c r="D559" s="109"/>
      <c r="F559" s="109"/>
      <c r="H559" s="109"/>
      <c r="I559" s="109"/>
      <c r="J559" s="109"/>
      <c r="K559" s="109"/>
      <c r="L559" s="109"/>
      <c r="M559" s="109"/>
      <c r="N559" s="109"/>
      <c r="O559" s="109"/>
      <c r="P559" s="109"/>
      <c r="Q559" s="109"/>
      <c r="R559" s="109"/>
      <c r="S559" s="109"/>
      <c r="T559" s="109"/>
      <c r="U559" s="109"/>
      <c r="V559" s="109"/>
      <c r="W559" s="109"/>
      <c r="X559" s="109"/>
      <c r="Y559" s="109"/>
      <c r="Z559" s="109"/>
      <c r="AA559" s="109"/>
      <c r="AB559" s="109"/>
      <c r="AC559" s="109"/>
      <c r="AD559" s="109"/>
      <c r="AE559" s="109"/>
    </row>
    <row r="560" spans="3:31">
      <c r="C560" s="109"/>
      <c r="D560" s="109"/>
      <c r="F560" s="109"/>
      <c r="H560" s="109"/>
      <c r="I560" s="109"/>
      <c r="J560" s="109"/>
      <c r="K560" s="109"/>
      <c r="L560" s="109"/>
      <c r="M560" s="109"/>
      <c r="N560" s="109"/>
      <c r="O560" s="109"/>
      <c r="P560" s="109"/>
      <c r="Q560" s="109"/>
      <c r="R560" s="109"/>
      <c r="S560" s="109"/>
      <c r="T560" s="109"/>
      <c r="U560" s="109"/>
      <c r="V560" s="109"/>
      <c r="W560" s="109"/>
      <c r="X560" s="109"/>
      <c r="Y560" s="109"/>
      <c r="Z560" s="109"/>
      <c r="AA560" s="109"/>
      <c r="AB560" s="109"/>
      <c r="AC560" s="109"/>
      <c r="AD560" s="109"/>
      <c r="AE560" s="109"/>
    </row>
    <row r="561" spans="3:31">
      <c r="C561" s="109"/>
      <c r="D561" s="109"/>
      <c r="F561" s="109"/>
      <c r="H561" s="109"/>
      <c r="I561" s="109"/>
      <c r="J561" s="109"/>
      <c r="K561" s="109"/>
      <c r="L561" s="109"/>
      <c r="M561" s="109"/>
      <c r="N561" s="109"/>
      <c r="O561" s="109"/>
      <c r="P561" s="109"/>
      <c r="Q561" s="109"/>
      <c r="R561" s="109"/>
      <c r="S561" s="109"/>
      <c r="T561" s="109"/>
      <c r="U561" s="109"/>
      <c r="V561" s="109"/>
      <c r="W561" s="109"/>
      <c r="X561" s="109"/>
      <c r="Y561" s="109"/>
      <c r="Z561" s="109"/>
      <c r="AA561" s="109"/>
      <c r="AB561" s="109"/>
      <c r="AC561" s="109"/>
      <c r="AD561" s="109"/>
      <c r="AE561" s="109"/>
    </row>
    <row r="562" spans="3:31">
      <c r="C562" s="109"/>
      <c r="D562" s="109"/>
      <c r="F562" s="109"/>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row>
    <row r="563" spans="3:31">
      <c r="C563" s="109"/>
      <c r="D563" s="109"/>
      <c r="F563" s="109"/>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row>
    <row r="564" spans="3:31">
      <c r="C564" s="109"/>
      <c r="D564" s="109"/>
      <c r="F564" s="109"/>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row>
    <row r="565" spans="3:31">
      <c r="C565" s="109"/>
      <c r="D565" s="109"/>
      <c r="F565" s="109"/>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row>
    <row r="566" spans="3:31">
      <c r="C566" s="109"/>
      <c r="D566" s="109"/>
      <c r="F566" s="109"/>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row>
    <row r="567" spans="3:31">
      <c r="C567" s="109"/>
      <c r="D567" s="109"/>
      <c r="F567" s="109"/>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row>
    <row r="568" spans="3:31">
      <c r="C568" s="109"/>
      <c r="D568" s="109"/>
      <c r="F568" s="109"/>
      <c r="H568" s="109"/>
      <c r="I568" s="109"/>
      <c r="J568" s="109"/>
      <c r="K568" s="109"/>
      <c r="L568" s="109"/>
      <c r="M568" s="109"/>
      <c r="N568" s="109"/>
      <c r="O568" s="109"/>
      <c r="P568" s="109"/>
      <c r="Q568" s="109"/>
      <c r="R568" s="109"/>
      <c r="S568" s="109"/>
      <c r="T568" s="109"/>
      <c r="U568" s="109"/>
      <c r="V568" s="109"/>
      <c r="W568" s="109"/>
      <c r="X568" s="109"/>
      <c r="Y568" s="109"/>
      <c r="Z568" s="109"/>
      <c r="AA568" s="109"/>
      <c r="AB568" s="109"/>
      <c r="AC568" s="109"/>
      <c r="AD568" s="109"/>
      <c r="AE568" s="109"/>
    </row>
    <row r="569" spans="3:31">
      <c r="C569" s="109"/>
      <c r="D569" s="109"/>
      <c r="F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09"/>
      <c r="AE569" s="109"/>
    </row>
    <row r="570" spans="3:31">
      <c r="C570" s="109"/>
      <c r="D570" s="109"/>
      <c r="F570" s="109"/>
      <c r="H570" s="109"/>
      <c r="I570" s="109"/>
      <c r="J570" s="109"/>
      <c r="K570" s="109"/>
      <c r="L570" s="109"/>
      <c r="M570" s="109"/>
      <c r="N570" s="109"/>
      <c r="O570" s="109"/>
      <c r="P570" s="109"/>
      <c r="Q570" s="109"/>
      <c r="R570" s="109"/>
      <c r="S570" s="109"/>
      <c r="T570" s="109"/>
      <c r="U570" s="109"/>
      <c r="V570" s="109"/>
      <c r="W570" s="109"/>
      <c r="X570" s="109"/>
      <c r="Y570" s="109"/>
      <c r="Z570" s="109"/>
      <c r="AA570" s="109"/>
      <c r="AB570" s="109"/>
      <c r="AC570" s="109"/>
      <c r="AD570" s="109"/>
      <c r="AE570" s="109"/>
    </row>
    <row r="571" spans="3:31">
      <c r="C571" s="109"/>
      <c r="D571" s="109"/>
      <c r="F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row>
    <row r="572" spans="3:31">
      <c r="C572" s="109"/>
      <c r="D572" s="109"/>
      <c r="F572" s="109"/>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row>
    <row r="573" spans="3:31">
      <c r="C573" s="109"/>
      <c r="D573" s="109"/>
      <c r="F573" s="109"/>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row>
    <row r="574" spans="3:31">
      <c r="C574" s="109"/>
      <c r="D574" s="109"/>
      <c r="F574" s="109"/>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row>
    <row r="575" spans="3:31">
      <c r="C575" s="109"/>
      <c r="D575" s="109"/>
      <c r="F575" s="109"/>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row>
    <row r="576" spans="3:31">
      <c r="C576" s="109"/>
      <c r="D576" s="109"/>
      <c r="F576" s="109"/>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row>
    <row r="577" spans="3:31">
      <c r="C577" s="109"/>
      <c r="D577" s="109"/>
      <c r="F577" s="109"/>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row>
    <row r="578" spans="3:31">
      <c r="C578" s="109"/>
      <c r="D578" s="109"/>
      <c r="F578" s="109"/>
      <c r="H578" s="109"/>
      <c r="I578" s="109"/>
      <c r="J578" s="109"/>
      <c r="K578" s="109"/>
      <c r="L578" s="109"/>
      <c r="M578" s="109"/>
      <c r="N578" s="109"/>
      <c r="O578" s="109"/>
      <c r="P578" s="109"/>
      <c r="Q578" s="109"/>
      <c r="R578" s="109"/>
      <c r="S578" s="109"/>
      <c r="T578" s="109"/>
      <c r="U578" s="109"/>
      <c r="V578" s="109"/>
      <c r="W578" s="109"/>
      <c r="X578" s="109"/>
      <c r="Y578" s="109"/>
      <c r="Z578" s="109"/>
      <c r="AA578" s="109"/>
      <c r="AB578" s="109"/>
      <c r="AC578" s="109"/>
      <c r="AD578" s="109"/>
      <c r="AE578" s="109"/>
    </row>
    <row r="579" spans="3:31">
      <c r="C579" s="109"/>
      <c r="D579" s="109"/>
      <c r="F579" s="109"/>
      <c r="H579" s="109"/>
      <c r="I579" s="109"/>
      <c r="J579" s="109"/>
      <c r="K579" s="109"/>
      <c r="L579" s="109"/>
      <c r="M579" s="109"/>
      <c r="N579" s="109"/>
      <c r="O579" s="109"/>
      <c r="P579" s="109"/>
      <c r="Q579" s="109"/>
      <c r="R579" s="109"/>
      <c r="S579" s="109"/>
      <c r="T579" s="109"/>
      <c r="U579" s="109"/>
      <c r="V579" s="109"/>
      <c r="W579" s="109"/>
      <c r="X579" s="109"/>
      <c r="Y579" s="109"/>
      <c r="Z579" s="109"/>
      <c r="AA579" s="109"/>
      <c r="AB579" s="109"/>
      <c r="AC579" s="109"/>
      <c r="AD579" s="109"/>
      <c r="AE579" s="109"/>
    </row>
    <row r="580" spans="3:31">
      <c r="C580" s="109"/>
      <c r="D580" s="109"/>
      <c r="F580" s="109"/>
      <c r="H580" s="109"/>
      <c r="I580" s="109"/>
      <c r="J580" s="109"/>
      <c r="K580" s="109"/>
      <c r="L580" s="109"/>
      <c r="M580" s="109"/>
      <c r="N580" s="109"/>
      <c r="O580" s="109"/>
      <c r="P580" s="109"/>
      <c r="Q580" s="109"/>
      <c r="R580" s="109"/>
      <c r="S580" s="109"/>
      <c r="T580" s="109"/>
      <c r="U580" s="109"/>
      <c r="V580" s="109"/>
      <c r="W580" s="109"/>
      <c r="X580" s="109"/>
      <c r="Y580" s="109"/>
      <c r="Z580" s="109"/>
      <c r="AA580" s="109"/>
      <c r="AB580" s="109"/>
      <c r="AC580" s="109"/>
      <c r="AD580" s="109"/>
      <c r="AE580" s="109"/>
    </row>
    <row r="581" spans="3:31">
      <c r="C581" s="109"/>
      <c r="D581" s="109"/>
      <c r="F581" s="109"/>
      <c r="H581" s="109"/>
      <c r="I581" s="109"/>
      <c r="J581" s="109"/>
      <c r="K581" s="109"/>
      <c r="L581" s="109"/>
      <c r="M581" s="109"/>
      <c r="N581" s="109"/>
      <c r="O581" s="109"/>
      <c r="P581" s="109"/>
      <c r="Q581" s="109"/>
      <c r="R581" s="109"/>
      <c r="S581" s="109"/>
      <c r="T581" s="109"/>
      <c r="U581" s="109"/>
      <c r="V581" s="109"/>
      <c r="W581" s="109"/>
      <c r="X581" s="109"/>
      <c r="Y581" s="109"/>
      <c r="Z581" s="109"/>
      <c r="AA581" s="109"/>
      <c r="AB581" s="109"/>
      <c r="AC581" s="109"/>
      <c r="AD581" s="109"/>
      <c r="AE581" s="109"/>
    </row>
    <row r="582" spans="3:31">
      <c r="C582" s="109"/>
      <c r="D582" s="109"/>
      <c r="F582" s="109"/>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row>
    <row r="583" spans="3:31">
      <c r="C583" s="109"/>
      <c r="D583" s="109"/>
      <c r="F583" s="109"/>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row>
    <row r="584" spans="3:31">
      <c r="C584" s="109"/>
      <c r="D584" s="109"/>
      <c r="F584" s="109"/>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row>
    <row r="585" spans="3:31">
      <c r="C585" s="109"/>
      <c r="D585" s="109"/>
      <c r="F585" s="109"/>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row>
    <row r="586" spans="3:31">
      <c r="C586" s="109"/>
      <c r="D586" s="109"/>
      <c r="F586" s="109"/>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row>
    <row r="587" spans="3:31">
      <c r="C587" s="109"/>
      <c r="D587" s="109"/>
      <c r="F587" s="109"/>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row>
    <row r="588" spans="3:31">
      <c r="C588" s="109"/>
      <c r="D588" s="109"/>
      <c r="F588" s="109"/>
      <c r="H588" s="109"/>
      <c r="I588" s="109"/>
      <c r="J588" s="109"/>
      <c r="K588" s="109"/>
      <c r="L588" s="109"/>
      <c r="M588" s="109"/>
      <c r="N588" s="109"/>
      <c r="O588" s="109"/>
      <c r="P588" s="109"/>
      <c r="Q588" s="109"/>
      <c r="R588" s="109"/>
      <c r="S588" s="109"/>
      <c r="T588" s="109"/>
      <c r="U588" s="109"/>
      <c r="V588" s="109"/>
      <c r="W588" s="109"/>
      <c r="X588" s="109"/>
      <c r="Y588" s="109"/>
      <c r="Z588" s="109"/>
      <c r="AA588" s="109"/>
      <c r="AB588" s="109"/>
      <c r="AC588" s="109"/>
      <c r="AD588" s="109"/>
      <c r="AE588" s="109"/>
    </row>
    <row r="589" spans="3:31">
      <c r="C589" s="109"/>
      <c r="D589" s="109"/>
      <c r="F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row>
    <row r="590" spans="3:31">
      <c r="C590" s="109"/>
      <c r="D590" s="109"/>
      <c r="F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row>
    <row r="591" spans="3:31">
      <c r="C591" s="109"/>
      <c r="D591" s="109"/>
      <c r="F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row>
    <row r="592" spans="3:31">
      <c r="C592" s="109"/>
      <c r="D592" s="109"/>
      <c r="F592" s="109"/>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row>
    <row r="593" spans="3:31">
      <c r="C593" s="109"/>
      <c r="D593" s="109"/>
      <c r="F593" s="109"/>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row>
    <row r="594" spans="3:31">
      <c r="C594" s="109"/>
      <c r="D594" s="109"/>
      <c r="F594" s="109"/>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row>
    <row r="595" spans="3:31">
      <c r="C595" s="109"/>
      <c r="D595" s="109"/>
      <c r="F595" s="109"/>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row>
    <row r="596" spans="3:31">
      <c r="C596" s="109"/>
      <c r="D596" s="109"/>
      <c r="F596" s="109"/>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row>
    <row r="597" spans="3:31">
      <c r="C597" s="109"/>
      <c r="D597" s="109"/>
      <c r="F597" s="109"/>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row>
    <row r="598" spans="3:31">
      <c r="C598" s="109"/>
      <c r="D598" s="109"/>
      <c r="F598" s="109"/>
      <c r="H598" s="109"/>
      <c r="I598" s="109"/>
      <c r="J598" s="109"/>
      <c r="K598" s="109"/>
      <c r="L598" s="109"/>
      <c r="M598" s="109"/>
      <c r="N598" s="109"/>
      <c r="O598" s="109"/>
      <c r="P598" s="109"/>
      <c r="Q598" s="109"/>
      <c r="R598" s="109"/>
      <c r="S598" s="109"/>
      <c r="T598" s="109"/>
      <c r="U598" s="109"/>
      <c r="V598" s="109"/>
      <c r="W598" s="109"/>
      <c r="X598" s="109"/>
      <c r="Y598" s="109"/>
      <c r="Z598" s="109"/>
      <c r="AA598" s="109"/>
      <c r="AB598" s="109"/>
      <c r="AC598" s="109"/>
      <c r="AD598" s="109"/>
      <c r="AE598" s="109"/>
    </row>
    <row r="599" spans="3:31">
      <c r="C599" s="109"/>
      <c r="D599" s="109"/>
      <c r="F599" s="109"/>
      <c r="H599" s="109"/>
      <c r="I599" s="109"/>
      <c r="J599" s="109"/>
      <c r="K599" s="109"/>
      <c r="L599" s="109"/>
      <c r="M599" s="109"/>
      <c r="N599" s="109"/>
      <c r="O599" s="109"/>
      <c r="P599" s="109"/>
      <c r="Q599" s="109"/>
      <c r="R599" s="109"/>
      <c r="S599" s="109"/>
      <c r="T599" s="109"/>
      <c r="U599" s="109"/>
      <c r="V599" s="109"/>
      <c r="W599" s="109"/>
      <c r="X599" s="109"/>
      <c r="Y599" s="109"/>
      <c r="Z599" s="109"/>
      <c r="AA599" s="109"/>
      <c r="AB599" s="109"/>
      <c r="AC599" s="109"/>
      <c r="AD599" s="109"/>
      <c r="AE599" s="109"/>
    </row>
    <row r="600" spans="3:31">
      <c r="C600" s="109"/>
      <c r="D600" s="109"/>
      <c r="F600" s="109"/>
      <c r="H600" s="109"/>
      <c r="I600" s="109"/>
      <c r="J600" s="109"/>
      <c r="K600" s="109"/>
      <c r="L600" s="109"/>
      <c r="M600" s="109"/>
      <c r="N600" s="109"/>
      <c r="O600" s="109"/>
      <c r="P600" s="109"/>
      <c r="Q600" s="109"/>
      <c r="R600" s="109"/>
      <c r="S600" s="109"/>
      <c r="T600" s="109"/>
      <c r="U600" s="109"/>
      <c r="V600" s="109"/>
      <c r="W600" s="109"/>
      <c r="X600" s="109"/>
      <c r="Y600" s="109"/>
      <c r="Z600" s="109"/>
      <c r="AA600" s="109"/>
      <c r="AB600" s="109"/>
      <c r="AC600" s="109"/>
      <c r="AD600" s="109"/>
      <c r="AE600" s="109"/>
    </row>
    <row r="601" spans="3:31">
      <c r="C601" s="109"/>
      <c r="D601" s="109"/>
      <c r="F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row>
    <row r="602" spans="3:31">
      <c r="C602" s="109"/>
      <c r="D602" s="109"/>
      <c r="F602" s="109"/>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row>
    <row r="603" spans="3:31">
      <c r="C603" s="109"/>
      <c r="D603" s="109"/>
      <c r="F603" s="109"/>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row>
    <row r="604" spans="3:31">
      <c r="C604" s="109"/>
      <c r="D604" s="109"/>
      <c r="F604" s="109"/>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row>
    <row r="605" spans="3:31">
      <c r="C605" s="109"/>
      <c r="D605" s="109"/>
      <c r="F605" s="109"/>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row>
    <row r="606" spans="3:31">
      <c r="C606" s="109"/>
      <c r="D606" s="109"/>
      <c r="F606" s="109"/>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row>
    <row r="607" spans="3:31">
      <c r="C607" s="109"/>
      <c r="D607" s="109"/>
      <c r="F607" s="109"/>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row>
    <row r="608" spans="3:31">
      <c r="C608" s="109"/>
      <c r="D608" s="109"/>
      <c r="F608" s="109"/>
      <c r="H608" s="109"/>
      <c r="I608" s="109"/>
      <c r="J608" s="109"/>
      <c r="K608" s="109"/>
      <c r="L608" s="109"/>
      <c r="M608" s="109"/>
      <c r="N608" s="109"/>
      <c r="O608" s="109"/>
      <c r="P608" s="109"/>
      <c r="Q608" s="109"/>
      <c r="R608" s="109"/>
      <c r="S608" s="109"/>
      <c r="T608" s="109"/>
      <c r="U608" s="109"/>
      <c r="V608" s="109"/>
      <c r="W608" s="109"/>
      <c r="X608" s="109"/>
      <c r="Y608" s="109"/>
      <c r="Z608" s="109"/>
      <c r="AA608" s="109"/>
      <c r="AB608" s="109"/>
      <c r="AC608" s="109"/>
      <c r="AD608" s="109"/>
      <c r="AE608" s="109"/>
    </row>
    <row r="609" spans="3:31">
      <c r="C609" s="109"/>
      <c r="D609" s="109"/>
      <c r="F609" s="109"/>
      <c r="H609" s="109"/>
      <c r="I609" s="109"/>
      <c r="J609" s="109"/>
      <c r="K609" s="109"/>
      <c r="L609" s="109"/>
      <c r="M609" s="109"/>
      <c r="N609" s="109"/>
      <c r="O609" s="109"/>
      <c r="P609" s="109"/>
      <c r="Q609" s="109"/>
      <c r="R609" s="109"/>
      <c r="S609" s="109"/>
      <c r="T609" s="109"/>
      <c r="U609" s="109"/>
      <c r="V609" s="109"/>
      <c r="W609" s="109"/>
      <c r="X609" s="109"/>
      <c r="Y609" s="109"/>
      <c r="Z609" s="109"/>
      <c r="AA609" s="109"/>
      <c r="AB609" s="109"/>
      <c r="AC609" s="109"/>
      <c r="AD609" s="109"/>
      <c r="AE609" s="109"/>
    </row>
    <row r="610" spans="3:31">
      <c r="C610" s="109"/>
      <c r="D610" s="109"/>
      <c r="F610" s="109"/>
      <c r="H610" s="109"/>
      <c r="I610" s="109"/>
      <c r="J610" s="109"/>
      <c r="K610" s="109"/>
      <c r="L610" s="109"/>
      <c r="M610" s="109"/>
      <c r="N610" s="109"/>
      <c r="O610" s="109"/>
      <c r="P610" s="109"/>
      <c r="Q610" s="109"/>
      <c r="R610" s="109"/>
      <c r="S610" s="109"/>
      <c r="T610" s="109"/>
      <c r="U610" s="109"/>
      <c r="V610" s="109"/>
      <c r="W610" s="109"/>
      <c r="X610" s="109"/>
      <c r="Y610" s="109"/>
      <c r="Z610" s="109"/>
      <c r="AA610" s="109"/>
      <c r="AB610" s="109"/>
      <c r="AC610" s="109"/>
      <c r="AD610" s="109"/>
      <c r="AE610" s="109"/>
    </row>
    <row r="611" spans="3:31">
      <c r="C611" s="109"/>
      <c r="D611" s="109"/>
      <c r="F611" s="109"/>
      <c r="H611" s="109"/>
      <c r="I611" s="109"/>
      <c r="J611" s="109"/>
      <c r="K611" s="109"/>
      <c r="L611" s="109"/>
      <c r="M611" s="109"/>
      <c r="N611" s="109"/>
      <c r="O611" s="109"/>
      <c r="P611" s="109"/>
      <c r="Q611" s="109"/>
      <c r="R611" s="109"/>
      <c r="S611" s="109"/>
      <c r="T611" s="109"/>
      <c r="U611" s="109"/>
      <c r="V611" s="109"/>
      <c r="W611" s="109"/>
      <c r="X611" s="109"/>
      <c r="Y611" s="109"/>
      <c r="Z611" s="109"/>
      <c r="AA611" s="109"/>
      <c r="AB611" s="109"/>
      <c r="AC611" s="109"/>
      <c r="AD611" s="109"/>
      <c r="AE611" s="109"/>
    </row>
    <row r="612" spans="3:31">
      <c r="C612" s="109"/>
      <c r="D612" s="109"/>
      <c r="F612" s="109"/>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row>
    <row r="613" spans="3:31">
      <c r="C613" s="109"/>
      <c r="D613" s="109"/>
      <c r="F613" s="109"/>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row>
    <row r="614" spans="3:31">
      <c r="C614" s="109"/>
      <c r="D614" s="109"/>
      <c r="F614" s="109"/>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row>
    <row r="615" spans="3:31">
      <c r="C615" s="109"/>
      <c r="D615" s="109"/>
      <c r="F615" s="109"/>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row>
    <row r="616" spans="3:31">
      <c r="C616" s="109"/>
      <c r="D616" s="109"/>
      <c r="F616" s="109"/>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row>
    <row r="617" spans="3:31">
      <c r="C617" s="109"/>
      <c r="D617" s="109"/>
      <c r="F617" s="109"/>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row>
    <row r="618" spans="3:31">
      <c r="C618" s="109"/>
      <c r="D618" s="109"/>
      <c r="F618" s="109"/>
      <c r="H618" s="109"/>
      <c r="I618" s="109"/>
      <c r="J618" s="109"/>
      <c r="K618" s="109"/>
      <c r="L618" s="109"/>
      <c r="M618" s="109"/>
      <c r="N618" s="109"/>
      <c r="O618" s="109"/>
      <c r="P618" s="109"/>
      <c r="Q618" s="109"/>
      <c r="R618" s="109"/>
      <c r="S618" s="109"/>
      <c r="T618" s="109"/>
      <c r="U618" s="109"/>
      <c r="V618" s="109"/>
      <c r="W618" s="109"/>
      <c r="X618" s="109"/>
      <c r="Y618" s="109"/>
      <c r="Z618" s="109"/>
      <c r="AA618" s="109"/>
      <c r="AB618" s="109"/>
      <c r="AC618" s="109"/>
      <c r="AD618" s="109"/>
      <c r="AE618" s="109"/>
    </row>
    <row r="619" spans="3:31">
      <c r="C619" s="109"/>
      <c r="D619" s="109"/>
      <c r="F619" s="109"/>
      <c r="H619" s="109"/>
      <c r="I619" s="109"/>
      <c r="J619" s="109"/>
      <c r="K619" s="109"/>
      <c r="L619" s="109"/>
      <c r="M619" s="109"/>
      <c r="N619" s="109"/>
      <c r="O619" s="109"/>
      <c r="P619" s="109"/>
      <c r="Q619" s="109"/>
      <c r="R619" s="109"/>
      <c r="S619" s="109"/>
      <c r="T619" s="109"/>
      <c r="U619" s="109"/>
      <c r="V619" s="109"/>
      <c r="W619" s="109"/>
      <c r="X619" s="109"/>
      <c r="Y619" s="109"/>
      <c r="Z619" s="109"/>
      <c r="AA619" s="109"/>
      <c r="AB619" s="109"/>
      <c r="AC619" s="109"/>
      <c r="AD619" s="109"/>
      <c r="AE619" s="109"/>
    </row>
    <row r="620" spans="3:31">
      <c r="C620" s="109"/>
      <c r="D620" s="109"/>
      <c r="F620" s="109"/>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109"/>
      <c r="AD620" s="109"/>
      <c r="AE620" s="109"/>
    </row>
    <row r="621" spans="3:31">
      <c r="C621" s="109"/>
      <c r="D621" s="109"/>
      <c r="F621" s="109"/>
      <c r="H621" s="109"/>
      <c r="I621" s="109"/>
      <c r="J621" s="109"/>
      <c r="K621" s="109"/>
      <c r="L621" s="109"/>
      <c r="M621" s="109"/>
      <c r="N621" s="109"/>
      <c r="O621" s="109"/>
      <c r="P621" s="109"/>
      <c r="Q621" s="109"/>
      <c r="R621" s="109"/>
      <c r="S621" s="109"/>
      <c r="T621" s="109"/>
      <c r="U621" s="109"/>
      <c r="V621" s="109"/>
      <c r="W621" s="109"/>
      <c r="X621" s="109"/>
      <c r="Y621" s="109"/>
      <c r="Z621" s="109"/>
      <c r="AA621" s="109"/>
      <c r="AB621" s="109"/>
      <c r="AC621" s="109"/>
      <c r="AD621" s="109"/>
      <c r="AE621" s="109"/>
    </row>
    <row r="622" spans="3:31">
      <c r="C622" s="109"/>
      <c r="D622" s="109"/>
      <c r="F622" s="109"/>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row>
    <row r="623" spans="3:31">
      <c r="C623" s="109"/>
      <c r="D623" s="109"/>
      <c r="F623" s="109"/>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row>
    <row r="624" spans="3:31">
      <c r="C624" s="109"/>
      <c r="D624" s="109"/>
      <c r="F624" s="109"/>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row>
    <row r="625" spans="3:31">
      <c r="C625" s="109"/>
      <c r="D625" s="109"/>
      <c r="F625" s="109"/>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row>
    <row r="626" spans="3:31">
      <c r="C626" s="109"/>
      <c r="D626" s="109"/>
      <c r="F626" s="109"/>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row>
    <row r="627" spans="3:31">
      <c r="C627" s="109"/>
      <c r="D627" s="109"/>
      <c r="F627" s="109"/>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row>
    <row r="628" spans="3:31">
      <c r="C628" s="109"/>
      <c r="D628" s="109"/>
      <c r="F628" s="109"/>
      <c r="H628" s="109"/>
      <c r="I628" s="109"/>
      <c r="J628" s="109"/>
      <c r="K628" s="109"/>
      <c r="L628" s="109"/>
      <c r="M628" s="109"/>
      <c r="N628" s="109"/>
      <c r="O628" s="109"/>
      <c r="P628" s="109"/>
      <c r="Q628" s="109"/>
      <c r="R628" s="109"/>
      <c r="S628" s="109"/>
      <c r="T628" s="109"/>
      <c r="U628" s="109"/>
      <c r="V628" s="109"/>
      <c r="W628" s="109"/>
      <c r="X628" s="109"/>
      <c r="Y628" s="109"/>
      <c r="Z628" s="109"/>
      <c r="AA628" s="109"/>
      <c r="AB628" s="109"/>
      <c r="AC628" s="109"/>
      <c r="AD628" s="109"/>
      <c r="AE628" s="109"/>
    </row>
    <row r="629" spans="3:31">
      <c r="C629" s="109"/>
      <c r="D629" s="109"/>
      <c r="F629" s="109"/>
      <c r="H629" s="109"/>
      <c r="I629" s="109"/>
      <c r="J629" s="109"/>
      <c r="K629" s="109"/>
      <c r="L629" s="109"/>
      <c r="M629" s="109"/>
      <c r="N629" s="109"/>
      <c r="O629" s="109"/>
      <c r="P629" s="109"/>
      <c r="Q629" s="109"/>
      <c r="R629" s="109"/>
      <c r="S629" s="109"/>
      <c r="T629" s="109"/>
      <c r="U629" s="109"/>
      <c r="V629" s="109"/>
      <c r="W629" s="109"/>
      <c r="X629" s="109"/>
      <c r="Y629" s="109"/>
      <c r="Z629" s="109"/>
      <c r="AA629" s="109"/>
      <c r="AB629" s="109"/>
      <c r="AC629" s="109"/>
      <c r="AD629" s="109"/>
      <c r="AE629" s="109"/>
    </row>
    <row r="630" spans="3:31">
      <c r="C630" s="109"/>
      <c r="D630" s="109"/>
      <c r="F630" s="109"/>
      <c r="H630" s="109"/>
      <c r="I630" s="109"/>
      <c r="J630" s="109"/>
      <c r="K630" s="109"/>
      <c r="L630" s="109"/>
      <c r="M630" s="109"/>
      <c r="N630" s="109"/>
      <c r="O630" s="109"/>
      <c r="P630" s="109"/>
      <c r="Q630" s="109"/>
      <c r="R630" s="109"/>
      <c r="S630" s="109"/>
      <c r="T630" s="109"/>
      <c r="U630" s="109"/>
      <c r="V630" s="109"/>
      <c r="W630" s="109"/>
      <c r="X630" s="109"/>
      <c r="Y630" s="109"/>
      <c r="Z630" s="109"/>
      <c r="AA630" s="109"/>
      <c r="AB630" s="109"/>
      <c r="AC630" s="109"/>
      <c r="AD630" s="109"/>
      <c r="AE630" s="109"/>
    </row>
    <row r="631" spans="3:31">
      <c r="C631" s="109"/>
      <c r="D631" s="109"/>
      <c r="F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09"/>
    </row>
    <row r="632" spans="3:31">
      <c r="C632" s="109"/>
      <c r="D632" s="109"/>
      <c r="F632" s="109"/>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row>
    <row r="633" spans="3:31">
      <c r="C633" s="109"/>
      <c r="D633" s="109"/>
      <c r="F633" s="109"/>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row>
    <row r="634" spans="3:31">
      <c r="C634" s="109"/>
      <c r="D634" s="109"/>
      <c r="F634" s="109"/>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row>
    <row r="635" spans="3:31">
      <c r="C635" s="109"/>
      <c r="D635" s="109"/>
      <c r="F635" s="109"/>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row>
    <row r="636" spans="3:31">
      <c r="C636" s="109"/>
      <c r="D636" s="109"/>
      <c r="F636" s="109"/>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row>
    <row r="637" spans="3:31">
      <c r="C637" s="109"/>
      <c r="D637" s="109"/>
      <c r="F637" s="109"/>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row>
    <row r="638" spans="3:31">
      <c r="C638" s="109"/>
      <c r="D638" s="109"/>
      <c r="F638" s="109"/>
      <c r="H638" s="109"/>
      <c r="I638" s="109"/>
      <c r="J638" s="109"/>
      <c r="K638" s="109"/>
      <c r="L638" s="109"/>
      <c r="M638" s="109"/>
      <c r="N638" s="109"/>
      <c r="O638" s="109"/>
      <c r="P638" s="109"/>
      <c r="Q638" s="109"/>
      <c r="R638" s="109"/>
      <c r="S638" s="109"/>
      <c r="T638" s="109"/>
      <c r="U638" s="109"/>
      <c r="V638" s="109"/>
      <c r="W638" s="109"/>
      <c r="X638" s="109"/>
      <c r="Y638" s="109"/>
      <c r="Z638" s="109"/>
      <c r="AA638" s="109"/>
      <c r="AB638" s="109"/>
      <c r="AC638" s="109"/>
      <c r="AD638" s="109"/>
      <c r="AE638" s="109"/>
    </row>
    <row r="639" spans="3:31">
      <c r="C639" s="109"/>
      <c r="D639" s="109"/>
      <c r="F639" s="109"/>
      <c r="H639" s="109"/>
      <c r="I639" s="109"/>
      <c r="J639" s="109"/>
      <c r="K639" s="109"/>
      <c r="L639" s="109"/>
      <c r="M639" s="109"/>
      <c r="N639" s="109"/>
      <c r="O639" s="109"/>
      <c r="P639" s="109"/>
      <c r="Q639" s="109"/>
      <c r="R639" s="109"/>
      <c r="S639" s="109"/>
      <c r="T639" s="109"/>
      <c r="U639" s="109"/>
      <c r="V639" s="109"/>
      <c r="W639" s="109"/>
      <c r="X639" s="109"/>
      <c r="Y639" s="109"/>
      <c r="Z639" s="109"/>
      <c r="AA639" s="109"/>
      <c r="AB639" s="109"/>
      <c r="AC639" s="109"/>
      <c r="AD639" s="109"/>
      <c r="AE639" s="109"/>
    </row>
    <row r="640" spans="3:31">
      <c r="C640" s="109"/>
      <c r="D640" s="109"/>
      <c r="F640" s="109"/>
      <c r="H640" s="109"/>
      <c r="I640" s="109"/>
      <c r="J640" s="109"/>
      <c r="K640" s="109"/>
      <c r="L640" s="109"/>
      <c r="M640" s="109"/>
      <c r="N640" s="109"/>
      <c r="O640" s="109"/>
      <c r="P640" s="109"/>
      <c r="Q640" s="109"/>
      <c r="R640" s="109"/>
      <c r="S640" s="109"/>
      <c r="T640" s="109"/>
      <c r="U640" s="109"/>
      <c r="V640" s="109"/>
      <c r="W640" s="109"/>
      <c r="X640" s="109"/>
      <c r="Y640" s="109"/>
      <c r="Z640" s="109"/>
      <c r="AA640" s="109"/>
      <c r="AB640" s="109"/>
      <c r="AC640" s="109"/>
      <c r="AD640" s="109"/>
      <c r="AE640" s="109"/>
    </row>
    <row r="641" spans="3:31">
      <c r="C641" s="109"/>
      <c r="D641" s="109"/>
      <c r="F641" s="109"/>
      <c r="H641" s="109"/>
      <c r="I641" s="109"/>
      <c r="J641" s="109"/>
      <c r="K641" s="109"/>
      <c r="L641" s="109"/>
      <c r="M641" s="109"/>
      <c r="N641" s="109"/>
      <c r="O641" s="109"/>
      <c r="P641" s="109"/>
      <c r="Q641" s="109"/>
      <c r="R641" s="109"/>
      <c r="S641" s="109"/>
      <c r="T641" s="109"/>
      <c r="U641" s="109"/>
      <c r="V641" s="109"/>
      <c r="W641" s="109"/>
      <c r="X641" s="109"/>
      <c r="Y641" s="109"/>
      <c r="Z641" s="109"/>
      <c r="AA641" s="109"/>
      <c r="AB641" s="109"/>
      <c r="AC641" s="109"/>
      <c r="AD641" s="109"/>
      <c r="AE641" s="109"/>
    </row>
    <row r="642" spans="3:31">
      <c r="C642" s="109"/>
      <c r="D642" s="109"/>
      <c r="F642" s="109"/>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row>
    <row r="643" spans="3:31">
      <c r="C643" s="109"/>
      <c r="D643" s="109"/>
      <c r="F643" s="109"/>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row>
    <row r="644" spans="3:31">
      <c r="C644" s="109"/>
      <c r="D644" s="109"/>
      <c r="F644" s="109"/>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row>
    <row r="645" spans="3:31">
      <c r="C645" s="109"/>
      <c r="D645" s="109"/>
      <c r="F645" s="109"/>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row>
    <row r="646" spans="3:31">
      <c r="C646" s="109"/>
      <c r="D646" s="109"/>
      <c r="F646" s="109"/>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row>
    <row r="647" spans="3:31">
      <c r="C647" s="109"/>
      <c r="D647" s="109"/>
      <c r="F647" s="109"/>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row>
    <row r="648" spans="3:31">
      <c r="C648" s="109"/>
      <c r="D648" s="109"/>
      <c r="F648" s="109"/>
      <c r="H648" s="109"/>
      <c r="I648" s="109"/>
      <c r="J648" s="109"/>
      <c r="K648" s="109"/>
      <c r="L648" s="109"/>
      <c r="M648" s="109"/>
      <c r="N648" s="109"/>
      <c r="O648" s="109"/>
      <c r="P648" s="109"/>
      <c r="Q648" s="109"/>
      <c r="R648" s="109"/>
      <c r="S648" s="109"/>
      <c r="T648" s="109"/>
      <c r="U648" s="109"/>
      <c r="V648" s="109"/>
      <c r="W648" s="109"/>
      <c r="X648" s="109"/>
      <c r="Y648" s="109"/>
      <c r="Z648" s="109"/>
      <c r="AA648" s="109"/>
      <c r="AB648" s="109"/>
      <c r="AC648" s="109"/>
      <c r="AD648" s="109"/>
      <c r="AE648" s="109"/>
    </row>
    <row r="649" spans="3:31">
      <c r="C649" s="109"/>
      <c r="D649" s="109"/>
      <c r="F649" s="109"/>
      <c r="H649" s="109"/>
      <c r="I649" s="109"/>
      <c r="J649" s="109"/>
      <c r="K649" s="109"/>
      <c r="L649" s="109"/>
      <c r="M649" s="109"/>
      <c r="N649" s="109"/>
      <c r="O649" s="109"/>
      <c r="P649" s="109"/>
      <c r="Q649" s="109"/>
      <c r="R649" s="109"/>
      <c r="S649" s="109"/>
      <c r="T649" s="109"/>
      <c r="U649" s="109"/>
      <c r="V649" s="109"/>
      <c r="W649" s="109"/>
      <c r="X649" s="109"/>
      <c r="Y649" s="109"/>
      <c r="Z649" s="109"/>
      <c r="AA649" s="109"/>
      <c r="AB649" s="109"/>
      <c r="AC649" s="109"/>
      <c r="AD649" s="109"/>
      <c r="AE649" s="109"/>
    </row>
    <row r="650" spans="3:31">
      <c r="C650" s="109"/>
      <c r="D650" s="109"/>
      <c r="F650" s="109"/>
      <c r="H650" s="109"/>
      <c r="I650" s="109"/>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row>
    <row r="651" spans="3:31">
      <c r="C651" s="109"/>
      <c r="D651" s="109"/>
      <c r="F651" s="109"/>
      <c r="H651" s="109"/>
      <c r="I651" s="109"/>
      <c r="J651" s="109"/>
      <c r="K651" s="109"/>
      <c r="L651" s="109"/>
      <c r="M651" s="109"/>
      <c r="N651" s="109"/>
      <c r="O651" s="109"/>
      <c r="P651" s="109"/>
      <c r="Q651" s="109"/>
      <c r="R651" s="109"/>
      <c r="S651" s="109"/>
      <c r="T651" s="109"/>
      <c r="U651" s="109"/>
      <c r="V651" s="109"/>
      <c r="W651" s="109"/>
      <c r="X651" s="109"/>
      <c r="Y651" s="109"/>
      <c r="Z651" s="109"/>
      <c r="AA651" s="109"/>
      <c r="AB651" s="109"/>
      <c r="AC651" s="109"/>
      <c r="AD651" s="109"/>
      <c r="AE651" s="109"/>
    </row>
    <row r="652" spans="3:31">
      <c r="C652" s="109"/>
      <c r="D652" s="109"/>
      <c r="F652" s="109"/>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row>
    <row r="653" spans="3:31">
      <c r="C653" s="109"/>
      <c r="D653" s="109"/>
      <c r="F653" s="109"/>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row>
    <row r="654" spans="3:31">
      <c r="C654" s="109"/>
      <c r="D654" s="109"/>
      <c r="F654" s="109"/>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row>
    <row r="655" spans="3:31">
      <c r="C655" s="109"/>
      <c r="D655" s="109"/>
      <c r="F655" s="109"/>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row>
    <row r="656" spans="3:31">
      <c r="C656" s="109"/>
      <c r="D656" s="109"/>
      <c r="F656" s="109"/>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row>
    <row r="657" spans="3:31">
      <c r="C657" s="109"/>
      <c r="D657" s="109"/>
      <c r="F657" s="109"/>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row>
    <row r="658" spans="3:31">
      <c r="C658" s="109"/>
      <c r="D658" s="109"/>
      <c r="F658" s="109"/>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c r="AD658" s="109"/>
      <c r="AE658" s="109"/>
    </row>
    <row r="659" spans="3:31">
      <c r="C659" s="109"/>
      <c r="D659" s="109"/>
      <c r="F659" s="109"/>
      <c r="H659" s="109"/>
      <c r="I659" s="109"/>
      <c r="J659" s="109"/>
      <c r="K659" s="109"/>
      <c r="L659" s="109"/>
      <c r="M659" s="109"/>
      <c r="N659" s="109"/>
      <c r="O659" s="109"/>
      <c r="P659" s="109"/>
      <c r="Q659" s="109"/>
      <c r="R659" s="109"/>
      <c r="S659" s="109"/>
      <c r="T659" s="109"/>
      <c r="U659" s="109"/>
      <c r="V659" s="109"/>
      <c r="W659" s="109"/>
      <c r="X659" s="109"/>
      <c r="Y659" s="109"/>
      <c r="Z659" s="109"/>
      <c r="AA659" s="109"/>
      <c r="AB659" s="109"/>
      <c r="AC659" s="109"/>
      <c r="AD659" s="109"/>
      <c r="AE659" s="109"/>
    </row>
    <row r="660" spans="3:31">
      <c r="C660" s="109"/>
      <c r="D660" s="109"/>
      <c r="F660" s="109"/>
      <c r="H660" s="109"/>
      <c r="I660" s="109"/>
      <c r="J660" s="109"/>
      <c r="K660" s="109"/>
      <c r="L660" s="109"/>
      <c r="M660" s="109"/>
      <c r="N660" s="109"/>
      <c r="O660" s="109"/>
      <c r="P660" s="109"/>
      <c r="Q660" s="109"/>
      <c r="R660" s="109"/>
      <c r="S660" s="109"/>
      <c r="T660" s="109"/>
      <c r="U660" s="109"/>
      <c r="V660" s="109"/>
      <c r="W660" s="109"/>
      <c r="X660" s="109"/>
      <c r="Y660" s="109"/>
      <c r="Z660" s="109"/>
      <c r="AA660" s="109"/>
      <c r="AB660" s="109"/>
      <c r="AC660" s="109"/>
      <c r="AD660" s="109"/>
      <c r="AE660" s="109"/>
    </row>
    <row r="661" spans="3:31">
      <c r="C661" s="109"/>
      <c r="D661" s="109"/>
      <c r="F661" s="109"/>
      <c r="H661" s="109"/>
      <c r="I661" s="109"/>
      <c r="J661" s="109"/>
      <c r="K661" s="109"/>
      <c r="L661" s="109"/>
      <c r="M661" s="109"/>
      <c r="N661" s="109"/>
      <c r="O661" s="109"/>
      <c r="P661" s="109"/>
      <c r="Q661" s="109"/>
      <c r="R661" s="109"/>
      <c r="S661" s="109"/>
      <c r="T661" s="109"/>
      <c r="U661" s="109"/>
      <c r="V661" s="109"/>
      <c r="W661" s="109"/>
      <c r="X661" s="109"/>
      <c r="Y661" s="109"/>
      <c r="Z661" s="109"/>
      <c r="AA661" s="109"/>
      <c r="AB661" s="109"/>
      <c r="AC661" s="109"/>
      <c r="AD661" s="109"/>
      <c r="AE661" s="109"/>
    </row>
    <row r="662" spans="3:31">
      <c r="C662" s="109"/>
      <c r="D662" s="109"/>
      <c r="F662" s="109"/>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row>
    <row r="663" spans="3:31">
      <c r="C663" s="109"/>
      <c r="D663" s="109"/>
      <c r="F663" s="109"/>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row>
    <row r="664" spans="3:31">
      <c r="C664" s="109"/>
      <c r="D664" s="109"/>
      <c r="F664" s="109"/>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row>
    <row r="665" spans="3:31">
      <c r="C665" s="109"/>
      <c r="D665" s="109"/>
      <c r="F665" s="109"/>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row>
    <row r="666" spans="3:31">
      <c r="C666" s="109"/>
      <c r="D666" s="109"/>
      <c r="F666" s="109"/>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row>
    <row r="667" spans="3:31">
      <c r="C667" s="109"/>
      <c r="D667" s="109"/>
      <c r="F667" s="109"/>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row>
    <row r="668" spans="3:31">
      <c r="C668" s="109"/>
      <c r="D668" s="109"/>
      <c r="F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row>
    <row r="669" spans="3:31">
      <c r="C669" s="109"/>
      <c r="D669" s="109"/>
      <c r="F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row>
    <row r="670" spans="3:31">
      <c r="C670" s="109"/>
      <c r="D670" s="109"/>
      <c r="F670" s="109"/>
      <c r="H670" s="109"/>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row>
    <row r="671" spans="3:31">
      <c r="C671" s="109"/>
      <c r="D671" s="109"/>
      <c r="F671" s="109"/>
      <c r="H671" s="109"/>
      <c r="I671" s="109"/>
      <c r="J671" s="109"/>
      <c r="K671" s="109"/>
      <c r="L671" s="109"/>
      <c r="M671" s="109"/>
      <c r="N671" s="109"/>
      <c r="O671" s="109"/>
      <c r="P671" s="109"/>
      <c r="Q671" s="109"/>
      <c r="R671" s="109"/>
      <c r="S671" s="109"/>
      <c r="T671" s="109"/>
      <c r="U671" s="109"/>
      <c r="V671" s="109"/>
      <c r="W671" s="109"/>
      <c r="X671" s="109"/>
      <c r="Y671" s="109"/>
      <c r="Z671" s="109"/>
      <c r="AA671" s="109"/>
      <c r="AB671" s="109"/>
      <c r="AC671" s="109"/>
      <c r="AD671" s="109"/>
      <c r="AE671" s="109"/>
    </row>
    <row r="672" spans="3:31">
      <c r="C672" s="109"/>
      <c r="D672" s="109"/>
      <c r="F672" s="109"/>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row>
    <row r="673" spans="3:31">
      <c r="C673" s="109"/>
      <c r="D673" s="109"/>
      <c r="F673" s="109"/>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row>
    <row r="674" spans="3:31">
      <c r="C674" s="109"/>
      <c r="D674" s="109"/>
      <c r="F674" s="109"/>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row>
    <row r="675" spans="3:31">
      <c r="C675" s="109"/>
      <c r="D675" s="109"/>
      <c r="F675" s="109"/>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row>
    <row r="676" spans="3:31">
      <c r="C676" s="109"/>
      <c r="D676" s="109"/>
      <c r="F676" s="109"/>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row>
    <row r="677" spans="3:31">
      <c r="C677" s="109"/>
      <c r="D677" s="109"/>
      <c r="F677" s="109"/>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row>
    <row r="678" spans="3:31">
      <c r="C678" s="109"/>
      <c r="D678" s="109"/>
      <c r="F678" s="109"/>
      <c r="H678" s="109"/>
      <c r="I678" s="109"/>
      <c r="J678" s="109"/>
      <c r="K678" s="109"/>
      <c r="L678" s="109"/>
      <c r="M678" s="109"/>
      <c r="N678" s="109"/>
      <c r="O678" s="109"/>
      <c r="P678" s="109"/>
      <c r="Q678" s="109"/>
      <c r="R678" s="109"/>
      <c r="S678" s="109"/>
      <c r="T678" s="109"/>
      <c r="U678" s="109"/>
      <c r="V678" s="109"/>
      <c r="W678" s="109"/>
      <c r="X678" s="109"/>
      <c r="Y678" s="109"/>
      <c r="Z678" s="109"/>
      <c r="AA678" s="109"/>
      <c r="AB678" s="109"/>
      <c r="AC678" s="109"/>
      <c r="AD678" s="109"/>
      <c r="AE678" s="109"/>
    </row>
    <row r="679" spans="3:31">
      <c r="C679" s="109"/>
      <c r="D679" s="109"/>
      <c r="F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row>
    <row r="680" spans="3:31">
      <c r="C680" s="109"/>
      <c r="D680" s="109"/>
      <c r="F680" s="109"/>
      <c r="H680" s="109"/>
      <c r="I680" s="109"/>
      <c r="J680" s="109"/>
      <c r="K680" s="109"/>
      <c r="L680" s="109"/>
      <c r="M680" s="109"/>
      <c r="N680" s="109"/>
      <c r="O680" s="109"/>
      <c r="P680" s="109"/>
      <c r="Q680" s="109"/>
      <c r="R680" s="109"/>
      <c r="S680" s="109"/>
      <c r="T680" s="109"/>
      <c r="U680" s="109"/>
      <c r="V680" s="109"/>
      <c r="W680" s="109"/>
      <c r="X680" s="109"/>
      <c r="Y680" s="109"/>
      <c r="Z680" s="109"/>
      <c r="AA680" s="109"/>
      <c r="AB680" s="109"/>
      <c r="AC680" s="109"/>
      <c r="AD680" s="109"/>
      <c r="AE680" s="109"/>
    </row>
    <row r="681" spans="3:31">
      <c r="C681" s="109"/>
      <c r="D681" s="109"/>
      <c r="F681" s="109"/>
      <c r="H681" s="109"/>
      <c r="I681" s="109"/>
      <c r="J681" s="109"/>
      <c r="K681" s="109"/>
      <c r="L681" s="109"/>
      <c r="M681" s="109"/>
      <c r="N681" s="109"/>
      <c r="O681" s="109"/>
      <c r="P681" s="109"/>
      <c r="Q681" s="109"/>
      <c r="R681" s="109"/>
      <c r="S681" s="109"/>
      <c r="T681" s="109"/>
      <c r="U681" s="109"/>
      <c r="V681" s="109"/>
      <c r="W681" s="109"/>
      <c r="X681" s="109"/>
      <c r="Y681" s="109"/>
      <c r="Z681" s="109"/>
      <c r="AA681" s="109"/>
      <c r="AB681" s="109"/>
      <c r="AC681" s="109"/>
      <c r="AD681" s="109"/>
      <c r="AE681" s="109"/>
    </row>
    <row r="682" spans="3:31">
      <c r="C682" s="109"/>
      <c r="D682" s="109"/>
      <c r="F682" s="109"/>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row>
    <row r="683" spans="3:31">
      <c r="C683" s="109"/>
      <c r="D683" s="109"/>
      <c r="F683" s="109"/>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row>
    <row r="684" spans="3:31">
      <c r="C684" s="109"/>
      <c r="D684" s="109"/>
      <c r="F684" s="109"/>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row>
    <row r="685" spans="3:31">
      <c r="C685" s="109"/>
      <c r="D685" s="109"/>
      <c r="F685" s="109"/>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row>
    <row r="686" spans="3:31">
      <c r="C686" s="109"/>
      <c r="D686" s="109"/>
      <c r="F686" s="109"/>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row>
    <row r="687" spans="3:31">
      <c r="C687" s="109"/>
      <c r="D687" s="109"/>
      <c r="F687" s="109"/>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row>
    <row r="688" spans="3:31">
      <c r="C688" s="109"/>
      <c r="D688" s="109"/>
      <c r="F688" s="109"/>
      <c r="H688" s="109"/>
      <c r="I688" s="109"/>
      <c r="J688" s="109"/>
      <c r="K688" s="109"/>
      <c r="L688" s="109"/>
      <c r="M688" s="109"/>
      <c r="N688" s="109"/>
      <c r="O688" s="109"/>
      <c r="P688" s="109"/>
      <c r="Q688" s="109"/>
      <c r="R688" s="109"/>
      <c r="S688" s="109"/>
      <c r="T688" s="109"/>
      <c r="U688" s="109"/>
      <c r="V688" s="109"/>
      <c r="W688" s="109"/>
      <c r="X688" s="109"/>
      <c r="Y688" s="109"/>
      <c r="Z688" s="109"/>
      <c r="AA688" s="109"/>
      <c r="AB688" s="109"/>
      <c r="AC688" s="109"/>
      <c r="AD688" s="109"/>
      <c r="AE688" s="109"/>
    </row>
    <row r="689" spans="3:31">
      <c r="C689" s="109"/>
      <c r="D689" s="109"/>
      <c r="F689" s="109"/>
      <c r="H689" s="109"/>
      <c r="I689" s="109"/>
      <c r="J689" s="109"/>
      <c r="K689" s="109"/>
      <c r="L689" s="109"/>
      <c r="M689" s="109"/>
      <c r="N689" s="109"/>
      <c r="O689" s="109"/>
      <c r="P689" s="109"/>
      <c r="Q689" s="109"/>
      <c r="R689" s="109"/>
      <c r="S689" s="109"/>
      <c r="T689" s="109"/>
      <c r="U689" s="109"/>
      <c r="V689" s="109"/>
      <c r="W689" s="109"/>
      <c r="X689" s="109"/>
      <c r="Y689" s="109"/>
      <c r="Z689" s="109"/>
      <c r="AA689" s="109"/>
      <c r="AB689" s="109"/>
      <c r="AC689" s="109"/>
      <c r="AD689" s="109"/>
      <c r="AE689" s="109"/>
    </row>
    <row r="690" spans="3:31">
      <c r="C690" s="109"/>
      <c r="D690" s="109"/>
      <c r="F690" s="109"/>
      <c r="H690" s="109"/>
      <c r="I690" s="109"/>
      <c r="J690" s="109"/>
      <c r="K690" s="109"/>
      <c r="L690" s="109"/>
      <c r="M690" s="109"/>
      <c r="N690" s="109"/>
      <c r="O690" s="109"/>
      <c r="P690" s="109"/>
      <c r="Q690" s="109"/>
      <c r="R690" s="109"/>
      <c r="S690" s="109"/>
      <c r="T690" s="109"/>
      <c r="U690" s="109"/>
      <c r="V690" s="109"/>
      <c r="W690" s="109"/>
      <c r="X690" s="109"/>
      <c r="Y690" s="109"/>
      <c r="Z690" s="109"/>
      <c r="AA690" s="109"/>
      <c r="AB690" s="109"/>
      <c r="AC690" s="109"/>
      <c r="AD690" s="109"/>
      <c r="AE690" s="109"/>
    </row>
    <row r="691" spans="3:31">
      <c r="C691" s="109"/>
      <c r="D691" s="109"/>
      <c r="F691" s="109"/>
      <c r="H691" s="109"/>
      <c r="I691" s="109"/>
      <c r="J691" s="109"/>
      <c r="K691" s="109"/>
      <c r="L691" s="109"/>
      <c r="M691" s="109"/>
      <c r="N691" s="109"/>
      <c r="O691" s="109"/>
      <c r="P691" s="109"/>
      <c r="Q691" s="109"/>
      <c r="R691" s="109"/>
      <c r="S691" s="109"/>
      <c r="T691" s="109"/>
      <c r="U691" s="109"/>
      <c r="V691" s="109"/>
      <c r="W691" s="109"/>
      <c r="X691" s="109"/>
      <c r="Y691" s="109"/>
      <c r="Z691" s="109"/>
      <c r="AA691" s="109"/>
      <c r="AB691" s="109"/>
      <c r="AC691" s="109"/>
      <c r="AD691" s="109"/>
      <c r="AE691" s="109"/>
    </row>
    <row r="692" spans="3:31">
      <c r="C692" s="109"/>
      <c r="D692" s="109"/>
      <c r="F692" s="109"/>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row>
    <row r="693" spans="3:31">
      <c r="C693" s="109"/>
      <c r="D693" s="109"/>
      <c r="F693" s="109"/>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row>
    <row r="694" spans="3:31">
      <c r="C694" s="109"/>
      <c r="D694" s="109"/>
      <c r="F694" s="109"/>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row>
    <row r="695" spans="3:31">
      <c r="C695" s="109"/>
      <c r="D695" s="109"/>
      <c r="F695" s="109"/>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row>
    <row r="696" spans="3:31">
      <c r="C696" s="109"/>
      <c r="D696" s="109"/>
      <c r="F696" s="109"/>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row>
    <row r="697" spans="3:31">
      <c r="C697" s="109"/>
      <c r="D697" s="109"/>
      <c r="F697" s="109"/>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row>
    <row r="698" spans="3:31">
      <c r="C698" s="109"/>
      <c r="D698" s="109"/>
      <c r="F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row>
    <row r="699" spans="3:31">
      <c r="C699" s="109"/>
      <c r="D699" s="109"/>
      <c r="F699" s="109"/>
      <c r="H699" s="109"/>
      <c r="I699" s="109"/>
      <c r="J699" s="109"/>
      <c r="K699" s="109"/>
      <c r="L699" s="109"/>
      <c r="M699" s="109"/>
      <c r="N699" s="109"/>
      <c r="O699" s="109"/>
      <c r="P699" s="109"/>
      <c r="Q699" s="109"/>
      <c r="R699" s="109"/>
      <c r="S699" s="109"/>
      <c r="T699" s="109"/>
      <c r="U699" s="109"/>
      <c r="V699" s="109"/>
      <c r="W699" s="109"/>
      <c r="X699" s="109"/>
      <c r="Y699" s="109"/>
      <c r="Z699" s="109"/>
      <c r="AA699" s="109"/>
      <c r="AB699" s="109"/>
      <c r="AC699" s="109"/>
      <c r="AD699" s="109"/>
      <c r="AE699" s="109"/>
    </row>
    <row r="700" spans="3:31">
      <c r="C700" s="109"/>
      <c r="D700" s="109"/>
      <c r="F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row>
    <row r="701" spans="3:31">
      <c r="C701" s="109"/>
      <c r="D701" s="109"/>
      <c r="F701" s="109"/>
      <c r="H701" s="109"/>
      <c r="I701" s="109"/>
      <c r="J701" s="109"/>
      <c r="K701" s="109"/>
      <c r="L701" s="109"/>
      <c r="M701" s="109"/>
      <c r="N701" s="109"/>
      <c r="O701" s="109"/>
      <c r="P701" s="109"/>
      <c r="Q701" s="109"/>
      <c r="R701" s="109"/>
      <c r="S701" s="109"/>
      <c r="T701" s="109"/>
      <c r="U701" s="109"/>
      <c r="V701" s="109"/>
      <c r="W701" s="109"/>
      <c r="X701" s="109"/>
      <c r="Y701" s="109"/>
      <c r="Z701" s="109"/>
      <c r="AA701" s="109"/>
      <c r="AB701" s="109"/>
      <c r="AC701" s="109"/>
      <c r="AD701" s="109"/>
      <c r="AE701" s="109"/>
    </row>
    <row r="702" spans="3:31">
      <c r="C702" s="109"/>
      <c r="D702" s="109"/>
      <c r="F702" s="109"/>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row>
    <row r="703" spans="3:31">
      <c r="C703" s="109"/>
      <c r="D703" s="109"/>
      <c r="F703" s="109"/>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row>
    <row r="704" spans="3:31">
      <c r="C704" s="109"/>
      <c r="D704" s="109"/>
      <c r="F704" s="109"/>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row>
    <row r="705" spans="3:31">
      <c r="C705" s="109"/>
      <c r="D705" s="109"/>
      <c r="F705" s="109"/>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row>
    <row r="706" spans="3:31">
      <c r="C706" s="109"/>
      <c r="D706" s="109"/>
      <c r="F706" s="109"/>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row>
    <row r="707" spans="3:31">
      <c r="C707" s="109"/>
      <c r="D707" s="109"/>
      <c r="F707" s="109"/>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row>
    <row r="708" spans="3:31">
      <c r="C708" s="109"/>
      <c r="D708" s="109"/>
      <c r="F708" s="109"/>
      <c r="H708" s="109"/>
      <c r="I708" s="109"/>
      <c r="J708" s="109"/>
      <c r="K708" s="109"/>
      <c r="L708" s="109"/>
      <c r="M708" s="109"/>
      <c r="N708" s="109"/>
      <c r="O708" s="109"/>
      <c r="P708" s="109"/>
      <c r="Q708" s="109"/>
      <c r="R708" s="109"/>
      <c r="S708" s="109"/>
      <c r="T708" s="109"/>
      <c r="U708" s="109"/>
      <c r="V708" s="109"/>
      <c r="W708" s="109"/>
      <c r="X708" s="109"/>
      <c r="Y708" s="109"/>
      <c r="Z708" s="109"/>
      <c r="AA708" s="109"/>
      <c r="AB708" s="109"/>
      <c r="AC708" s="109"/>
      <c r="AD708" s="109"/>
      <c r="AE708" s="109"/>
    </row>
    <row r="709" spans="3:31">
      <c r="C709" s="109"/>
      <c r="D709" s="109"/>
      <c r="F709" s="109"/>
      <c r="H709" s="109"/>
      <c r="I709" s="109"/>
      <c r="J709" s="109"/>
      <c r="K709" s="109"/>
      <c r="L709" s="109"/>
      <c r="M709" s="109"/>
      <c r="N709" s="109"/>
      <c r="O709" s="109"/>
      <c r="P709" s="109"/>
      <c r="Q709" s="109"/>
      <c r="R709" s="109"/>
      <c r="S709" s="109"/>
      <c r="T709" s="109"/>
      <c r="U709" s="109"/>
      <c r="V709" s="109"/>
      <c r="W709" s="109"/>
      <c r="X709" s="109"/>
      <c r="Y709" s="109"/>
      <c r="Z709" s="109"/>
      <c r="AA709" s="109"/>
      <c r="AB709" s="109"/>
      <c r="AC709" s="109"/>
      <c r="AD709" s="109"/>
      <c r="AE709" s="109"/>
    </row>
    <row r="710" spans="3:31">
      <c r="C710" s="109"/>
      <c r="D710" s="109"/>
      <c r="F710" s="109"/>
      <c r="H710" s="109"/>
      <c r="I710" s="109"/>
      <c r="J710" s="109"/>
      <c r="K710" s="109"/>
      <c r="L710" s="109"/>
      <c r="M710" s="109"/>
      <c r="N710" s="109"/>
      <c r="O710" s="109"/>
      <c r="P710" s="109"/>
      <c r="Q710" s="109"/>
      <c r="R710" s="109"/>
      <c r="S710" s="109"/>
      <c r="T710" s="109"/>
      <c r="U710" s="109"/>
      <c r="V710" s="109"/>
      <c r="W710" s="109"/>
      <c r="X710" s="109"/>
      <c r="Y710" s="109"/>
      <c r="Z710" s="109"/>
      <c r="AA710" s="109"/>
      <c r="AB710" s="109"/>
      <c r="AC710" s="109"/>
      <c r="AD710" s="109"/>
      <c r="AE710" s="109"/>
    </row>
    <row r="711" spans="3:31">
      <c r="C711" s="109"/>
      <c r="D711" s="109"/>
      <c r="F711" s="109"/>
      <c r="H711" s="109"/>
      <c r="I711" s="109"/>
      <c r="J711" s="109"/>
      <c r="K711" s="109"/>
      <c r="L711" s="109"/>
      <c r="M711" s="109"/>
      <c r="N711" s="109"/>
      <c r="O711" s="109"/>
      <c r="P711" s="109"/>
      <c r="Q711" s="109"/>
      <c r="R711" s="109"/>
      <c r="S711" s="109"/>
      <c r="T711" s="109"/>
      <c r="U711" s="109"/>
      <c r="V711" s="109"/>
      <c r="W711" s="109"/>
      <c r="X711" s="109"/>
      <c r="Y711" s="109"/>
      <c r="Z711" s="109"/>
      <c r="AA711" s="109"/>
      <c r="AB711" s="109"/>
      <c r="AC711" s="109"/>
      <c r="AD711" s="109"/>
      <c r="AE711" s="109"/>
    </row>
    <row r="712" spans="3:31">
      <c r="C712" s="109"/>
      <c r="D712" s="109"/>
      <c r="F712" s="109"/>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row>
    <row r="713" spans="3:31">
      <c r="C713" s="109"/>
      <c r="D713" s="109"/>
      <c r="F713" s="109"/>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row>
    <row r="714" spans="3:31">
      <c r="C714" s="109"/>
      <c r="D714" s="109"/>
      <c r="F714" s="109"/>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row>
    <row r="715" spans="3:31">
      <c r="C715" s="109"/>
      <c r="D715" s="109"/>
      <c r="F715" s="109"/>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row>
    <row r="716" spans="3:31">
      <c r="C716" s="109"/>
      <c r="D716" s="109"/>
      <c r="F716" s="109"/>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row>
    <row r="717" spans="3:31">
      <c r="C717" s="109"/>
      <c r="D717" s="109"/>
      <c r="F717" s="109"/>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row>
    <row r="718" spans="3:31">
      <c r="C718" s="109"/>
      <c r="D718" s="109"/>
      <c r="F718" s="109"/>
      <c r="H718" s="109"/>
      <c r="I718" s="109"/>
      <c r="J718" s="109"/>
      <c r="K718" s="109"/>
      <c r="L718" s="109"/>
      <c r="M718" s="109"/>
      <c r="N718" s="109"/>
      <c r="O718" s="109"/>
      <c r="P718" s="109"/>
      <c r="Q718" s="109"/>
      <c r="R718" s="109"/>
      <c r="S718" s="109"/>
      <c r="T718" s="109"/>
      <c r="U718" s="109"/>
      <c r="V718" s="109"/>
      <c r="W718" s="109"/>
      <c r="X718" s="109"/>
      <c r="Y718" s="109"/>
      <c r="Z718" s="109"/>
      <c r="AA718" s="109"/>
      <c r="AB718" s="109"/>
      <c r="AC718" s="109"/>
      <c r="AD718" s="109"/>
      <c r="AE718" s="109"/>
    </row>
    <row r="719" spans="3:31">
      <c r="C719" s="109"/>
      <c r="D719" s="109"/>
      <c r="F719" s="109"/>
      <c r="H719" s="109"/>
      <c r="I719" s="109"/>
      <c r="J719" s="109"/>
      <c r="K719" s="109"/>
      <c r="L719" s="109"/>
      <c r="M719" s="109"/>
      <c r="N719" s="109"/>
      <c r="O719" s="109"/>
      <c r="P719" s="109"/>
      <c r="Q719" s="109"/>
      <c r="R719" s="109"/>
      <c r="S719" s="109"/>
      <c r="T719" s="109"/>
      <c r="U719" s="109"/>
      <c r="V719" s="109"/>
      <c r="W719" s="109"/>
      <c r="X719" s="109"/>
      <c r="Y719" s="109"/>
      <c r="Z719" s="109"/>
      <c r="AA719" s="109"/>
      <c r="AB719" s="109"/>
      <c r="AC719" s="109"/>
      <c r="AD719" s="109"/>
      <c r="AE719" s="109"/>
    </row>
    <row r="720" spans="3:31">
      <c r="C720" s="109"/>
      <c r="D720" s="109"/>
      <c r="F720" s="109"/>
      <c r="H720" s="109"/>
      <c r="I720" s="109"/>
      <c r="J720" s="109"/>
      <c r="K720" s="109"/>
      <c r="L720" s="109"/>
      <c r="M720" s="109"/>
      <c r="N720" s="109"/>
      <c r="O720" s="109"/>
      <c r="P720" s="109"/>
      <c r="Q720" s="109"/>
      <c r="R720" s="109"/>
      <c r="S720" s="109"/>
      <c r="T720" s="109"/>
      <c r="U720" s="109"/>
      <c r="V720" s="109"/>
      <c r="W720" s="109"/>
      <c r="X720" s="109"/>
      <c r="Y720" s="109"/>
      <c r="Z720" s="109"/>
      <c r="AA720" s="109"/>
      <c r="AB720" s="109"/>
      <c r="AC720" s="109"/>
      <c r="AD720" s="109"/>
      <c r="AE720" s="109"/>
    </row>
    <row r="721" spans="3:31">
      <c r="C721" s="109"/>
      <c r="D721" s="109"/>
      <c r="F721" s="109"/>
      <c r="H721" s="109"/>
      <c r="I721" s="109"/>
      <c r="J721" s="109"/>
      <c r="K721" s="109"/>
      <c r="L721" s="109"/>
      <c r="M721" s="109"/>
      <c r="N721" s="109"/>
      <c r="O721" s="109"/>
      <c r="P721" s="109"/>
      <c r="Q721" s="109"/>
      <c r="R721" s="109"/>
      <c r="S721" s="109"/>
      <c r="T721" s="109"/>
      <c r="U721" s="109"/>
      <c r="V721" s="109"/>
      <c r="W721" s="109"/>
      <c r="X721" s="109"/>
      <c r="Y721" s="109"/>
      <c r="Z721" s="109"/>
      <c r="AA721" s="109"/>
      <c r="AB721" s="109"/>
      <c r="AC721" s="109"/>
      <c r="AD721" s="109"/>
      <c r="AE721" s="109"/>
    </row>
    <row r="722" spans="3:31">
      <c r="C722" s="109"/>
      <c r="D722" s="109"/>
      <c r="F722" s="109"/>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row>
    <row r="723" spans="3:31">
      <c r="C723" s="109"/>
      <c r="D723" s="109"/>
      <c r="F723" s="109"/>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row>
    <row r="724" spans="3:31">
      <c r="C724" s="109"/>
      <c r="D724" s="109"/>
      <c r="F724" s="109"/>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row>
    <row r="725" spans="3:31">
      <c r="C725" s="109"/>
      <c r="D725" s="109"/>
      <c r="F725" s="109"/>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row>
    <row r="726" spans="3:31">
      <c r="C726" s="109"/>
      <c r="D726" s="109"/>
      <c r="F726" s="109"/>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row>
    <row r="727" spans="3:31">
      <c r="C727" s="109"/>
      <c r="D727" s="109"/>
      <c r="F727" s="109"/>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row>
    <row r="728" spans="3:31">
      <c r="C728" s="109"/>
      <c r="D728" s="109"/>
      <c r="F728" s="109"/>
      <c r="H728" s="109"/>
      <c r="I728" s="109"/>
      <c r="J728" s="109"/>
      <c r="K728" s="109"/>
      <c r="L728" s="109"/>
      <c r="M728" s="109"/>
      <c r="N728" s="109"/>
      <c r="O728" s="109"/>
      <c r="P728" s="109"/>
      <c r="Q728" s="109"/>
      <c r="R728" s="109"/>
      <c r="S728" s="109"/>
      <c r="T728" s="109"/>
      <c r="U728" s="109"/>
      <c r="V728" s="109"/>
      <c r="W728" s="109"/>
      <c r="X728" s="109"/>
      <c r="Y728" s="109"/>
      <c r="Z728" s="109"/>
      <c r="AA728" s="109"/>
      <c r="AB728" s="109"/>
      <c r="AC728" s="109"/>
      <c r="AD728" s="109"/>
      <c r="AE728" s="109"/>
    </row>
    <row r="729" spans="3:31">
      <c r="C729" s="109"/>
      <c r="D729" s="109"/>
      <c r="F729" s="109"/>
      <c r="H729" s="109"/>
      <c r="I729" s="109"/>
      <c r="J729" s="109"/>
      <c r="K729" s="109"/>
      <c r="L729" s="109"/>
      <c r="M729" s="109"/>
      <c r="N729" s="109"/>
      <c r="O729" s="109"/>
      <c r="P729" s="109"/>
      <c r="Q729" s="109"/>
      <c r="R729" s="109"/>
      <c r="S729" s="109"/>
      <c r="T729" s="109"/>
      <c r="U729" s="109"/>
      <c r="V729" s="109"/>
      <c r="W729" s="109"/>
      <c r="X729" s="109"/>
      <c r="Y729" s="109"/>
      <c r="Z729" s="109"/>
      <c r="AA729" s="109"/>
      <c r="AB729" s="109"/>
      <c r="AC729" s="109"/>
      <c r="AD729" s="109"/>
      <c r="AE729" s="109"/>
    </row>
    <row r="730" spans="3:31">
      <c r="C730" s="109"/>
      <c r="D730" s="109"/>
      <c r="F730" s="109"/>
      <c r="H730" s="109"/>
      <c r="I730" s="109"/>
      <c r="J730" s="109"/>
      <c r="K730" s="109"/>
      <c r="L730" s="109"/>
      <c r="M730" s="109"/>
      <c r="N730" s="109"/>
      <c r="O730" s="109"/>
      <c r="P730" s="109"/>
      <c r="Q730" s="109"/>
      <c r="R730" s="109"/>
      <c r="S730" s="109"/>
      <c r="T730" s="109"/>
      <c r="U730" s="109"/>
      <c r="V730" s="109"/>
      <c r="W730" s="109"/>
      <c r="X730" s="109"/>
      <c r="Y730" s="109"/>
      <c r="Z730" s="109"/>
      <c r="AA730" s="109"/>
      <c r="AB730" s="109"/>
      <c r="AC730" s="109"/>
      <c r="AD730" s="109"/>
      <c r="AE730" s="109"/>
    </row>
    <row r="731" spans="3:31">
      <c r="C731" s="109"/>
      <c r="D731" s="109"/>
      <c r="F731" s="109"/>
      <c r="H731" s="109"/>
      <c r="I731" s="109"/>
      <c r="J731" s="109"/>
      <c r="K731" s="109"/>
      <c r="L731" s="109"/>
      <c r="M731" s="109"/>
      <c r="N731" s="109"/>
      <c r="O731" s="109"/>
      <c r="P731" s="109"/>
      <c r="Q731" s="109"/>
      <c r="R731" s="109"/>
      <c r="S731" s="109"/>
      <c r="T731" s="109"/>
      <c r="U731" s="109"/>
      <c r="V731" s="109"/>
      <c r="W731" s="109"/>
      <c r="X731" s="109"/>
      <c r="Y731" s="109"/>
      <c r="Z731" s="109"/>
      <c r="AA731" s="109"/>
      <c r="AB731" s="109"/>
      <c r="AC731" s="109"/>
      <c r="AD731" s="109"/>
      <c r="AE731" s="109"/>
    </row>
    <row r="732" spans="3:31">
      <c r="C732" s="109"/>
      <c r="D732" s="109"/>
      <c r="F732" s="109"/>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row>
    <row r="733" spans="3:31">
      <c r="C733" s="109"/>
      <c r="D733" s="109"/>
      <c r="F733" s="109"/>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row>
    <row r="734" spans="3:31">
      <c r="C734" s="109"/>
      <c r="D734" s="109"/>
      <c r="F734" s="109"/>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row>
    <row r="735" spans="3:31">
      <c r="C735" s="109"/>
      <c r="D735" s="109"/>
      <c r="F735" s="109"/>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row>
    <row r="736" spans="3:31">
      <c r="C736" s="109"/>
      <c r="D736" s="109"/>
      <c r="F736" s="109"/>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row>
    <row r="737" spans="3:31">
      <c r="C737" s="109"/>
      <c r="D737" s="109"/>
      <c r="F737" s="109"/>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row>
    <row r="738" spans="3:31">
      <c r="C738" s="109"/>
      <c r="D738" s="109"/>
      <c r="F738" s="109"/>
      <c r="H738" s="109"/>
      <c r="I738" s="109"/>
      <c r="J738" s="109"/>
      <c r="K738" s="109"/>
      <c r="L738" s="109"/>
      <c r="M738" s="109"/>
      <c r="N738" s="109"/>
      <c r="O738" s="109"/>
      <c r="P738" s="109"/>
      <c r="Q738" s="109"/>
      <c r="R738" s="109"/>
      <c r="S738" s="109"/>
      <c r="T738" s="109"/>
      <c r="U738" s="109"/>
      <c r="V738" s="109"/>
      <c r="W738" s="109"/>
      <c r="X738" s="109"/>
      <c r="Y738" s="109"/>
      <c r="Z738" s="109"/>
      <c r="AA738" s="109"/>
      <c r="AB738" s="109"/>
      <c r="AC738" s="109"/>
      <c r="AD738" s="109"/>
      <c r="AE738" s="109"/>
    </row>
    <row r="739" spans="3:31">
      <c r="C739" s="109"/>
      <c r="D739" s="109"/>
      <c r="F739" s="109"/>
      <c r="H739" s="109"/>
      <c r="I739" s="109"/>
      <c r="J739" s="109"/>
      <c r="K739" s="109"/>
      <c r="L739" s="109"/>
      <c r="M739" s="109"/>
      <c r="N739" s="109"/>
      <c r="O739" s="109"/>
      <c r="P739" s="109"/>
      <c r="Q739" s="109"/>
      <c r="R739" s="109"/>
      <c r="S739" s="109"/>
      <c r="T739" s="109"/>
      <c r="U739" s="109"/>
      <c r="V739" s="109"/>
      <c r="W739" s="109"/>
      <c r="X739" s="109"/>
      <c r="Y739" s="109"/>
      <c r="Z739" s="109"/>
      <c r="AA739" s="109"/>
      <c r="AB739" s="109"/>
      <c r="AC739" s="109"/>
      <c r="AD739" s="109"/>
      <c r="AE739" s="109"/>
    </row>
    <row r="740" spans="3:31">
      <c r="C740" s="109"/>
      <c r="D740" s="109"/>
      <c r="F740" s="109"/>
      <c r="H740" s="109"/>
      <c r="I740" s="109"/>
      <c r="J740" s="109"/>
      <c r="K740" s="109"/>
      <c r="L740" s="109"/>
      <c r="M740" s="109"/>
      <c r="N740" s="109"/>
      <c r="O740" s="109"/>
      <c r="P740" s="109"/>
      <c r="Q740" s="109"/>
      <c r="R740" s="109"/>
      <c r="S740" s="109"/>
      <c r="T740" s="109"/>
      <c r="U740" s="109"/>
      <c r="V740" s="109"/>
      <c r="W740" s="109"/>
      <c r="X740" s="109"/>
      <c r="Y740" s="109"/>
      <c r="Z740" s="109"/>
      <c r="AA740" s="109"/>
      <c r="AB740" s="109"/>
      <c r="AC740" s="109"/>
      <c r="AD740" s="109"/>
      <c r="AE740" s="109"/>
    </row>
    <row r="741" spans="3:31">
      <c r="C741" s="109"/>
      <c r="D741" s="109"/>
      <c r="F741" s="109"/>
      <c r="H741" s="109"/>
      <c r="I741" s="109"/>
      <c r="J741" s="109"/>
      <c r="K741" s="109"/>
      <c r="L741" s="109"/>
      <c r="M741" s="109"/>
      <c r="N741" s="109"/>
      <c r="O741" s="109"/>
      <c r="P741" s="109"/>
      <c r="Q741" s="109"/>
      <c r="R741" s="109"/>
      <c r="S741" s="109"/>
      <c r="T741" s="109"/>
      <c r="U741" s="109"/>
      <c r="V741" s="109"/>
      <c r="W741" s="109"/>
      <c r="X741" s="109"/>
      <c r="Y741" s="109"/>
      <c r="Z741" s="109"/>
      <c r="AA741" s="109"/>
      <c r="AB741" s="109"/>
      <c r="AC741" s="109"/>
      <c r="AD741" s="109"/>
      <c r="AE741" s="109"/>
    </row>
    <row r="742" spans="3:31">
      <c r="C742" s="109"/>
      <c r="D742" s="109"/>
      <c r="F742" s="109"/>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row>
    <row r="743" spans="3:31">
      <c r="C743" s="109"/>
      <c r="D743" s="109"/>
      <c r="F743" s="109"/>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row>
    <row r="744" spans="3:31">
      <c r="C744" s="109"/>
      <c r="D744" s="109"/>
      <c r="F744" s="109"/>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row>
    <row r="745" spans="3:31">
      <c r="C745" s="109"/>
      <c r="D745" s="109"/>
      <c r="F745" s="109"/>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row>
    <row r="746" spans="3:31">
      <c r="C746" s="109"/>
      <c r="D746" s="109"/>
      <c r="F746" s="109"/>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row>
    <row r="747" spans="3:31">
      <c r="C747" s="109"/>
      <c r="D747" s="109"/>
      <c r="F747" s="109"/>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row>
    <row r="748" spans="3:31">
      <c r="C748" s="109"/>
      <c r="D748" s="109"/>
      <c r="F748" s="109"/>
      <c r="H748" s="109"/>
      <c r="I748" s="109"/>
      <c r="J748" s="109"/>
      <c r="K748" s="109"/>
      <c r="L748" s="109"/>
      <c r="M748" s="109"/>
      <c r="N748" s="109"/>
      <c r="O748" s="109"/>
      <c r="P748" s="109"/>
      <c r="Q748" s="109"/>
      <c r="R748" s="109"/>
      <c r="S748" s="109"/>
      <c r="T748" s="109"/>
      <c r="U748" s="109"/>
      <c r="V748" s="109"/>
      <c r="W748" s="109"/>
      <c r="X748" s="109"/>
      <c r="Y748" s="109"/>
      <c r="Z748" s="109"/>
      <c r="AA748" s="109"/>
      <c r="AB748" s="109"/>
      <c r="AC748" s="109"/>
      <c r="AD748" s="109"/>
      <c r="AE748" s="109"/>
    </row>
    <row r="749" spans="3:31">
      <c r="C749" s="109"/>
      <c r="D749" s="109"/>
      <c r="F749" s="109"/>
      <c r="H749" s="109"/>
      <c r="I749" s="109"/>
      <c r="J749" s="109"/>
      <c r="K749" s="109"/>
      <c r="L749" s="109"/>
      <c r="M749" s="109"/>
      <c r="N749" s="109"/>
      <c r="O749" s="109"/>
      <c r="P749" s="109"/>
      <c r="Q749" s="109"/>
      <c r="R749" s="109"/>
      <c r="S749" s="109"/>
      <c r="T749" s="109"/>
      <c r="U749" s="109"/>
      <c r="V749" s="109"/>
      <c r="W749" s="109"/>
      <c r="X749" s="109"/>
      <c r="Y749" s="109"/>
      <c r="Z749" s="109"/>
      <c r="AA749" s="109"/>
      <c r="AB749" s="109"/>
      <c r="AC749" s="109"/>
      <c r="AD749" s="109"/>
      <c r="AE749" s="109"/>
    </row>
    <row r="750" spans="3:31">
      <c r="C750" s="109"/>
      <c r="D750" s="109"/>
      <c r="F750" s="109"/>
      <c r="H750" s="109"/>
      <c r="I750" s="109"/>
      <c r="J750" s="109"/>
      <c r="K750" s="109"/>
      <c r="L750" s="109"/>
      <c r="M750" s="109"/>
      <c r="N750" s="109"/>
      <c r="O750" s="109"/>
      <c r="P750" s="109"/>
      <c r="Q750" s="109"/>
      <c r="R750" s="109"/>
      <c r="S750" s="109"/>
      <c r="T750" s="109"/>
      <c r="U750" s="109"/>
      <c r="V750" s="109"/>
      <c r="W750" s="109"/>
      <c r="X750" s="109"/>
      <c r="Y750" s="109"/>
      <c r="Z750" s="109"/>
      <c r="AA750" s="109"/>
      <c r="AB750" s="109"/>
      <c r="AC750" s="109"/>
      <c r="AD750" s="109"/>
      <c r="AE750" s="109"/>
    </row>
    <row r="751" spans="3:31">
      <c r="C751" s="109"/>
      <c r="D751" s="109"/>
      <c r="F751" s="109"/>
      <c r="H751" s="109"/>
      <c r="I751" s="109"/>
      <c r="J751" s="109"/>
      <c r="K751" s="109"/>
      <c r="L751" s="109"/>
      <c r="M751" s="109"/>
      <c r="N751" s="109"/>
      <c r="O751" s="109"/>
      <c r="P751" s="109"/>
      <c r="Q751" s="109"/>
      <c r="R751" s="109"/>
      <c r="S751" s="109"/>
      <c r="T751" s="109"/>
      <c r="U751" s="109"/>
      <c r="V751" s="109"/>
      <c r="W751" s="109"/>
      <c r="X751" s="109"/>
      <c r="Y751" s="109"/>
      <c r="Z751" s="109"/>
      <c r="AA751" s="109"/>
      <c r="AB751" s="109"/>
      <c r="AC751" s="109"/>
      <c r="AD751" s="109"/>
      <c r="AE751" s="109"/>
    </row>
    <row r="752" spans="3:31">
      <c r="C752" s="109"/>
      <c r="D752" s="109"/>
      <c r="F752" s="109"/>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row>
    <row r="753" spans="3:31">
      <c r="C753" s="109"/>
      <c r="D753" s="109"/>
      <c r="F753" s="109"/>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row>
    <row r="754" spans="3:31">
      <c r="C754" s="109"/>
      <c r="D754" s="109"/>
      <c r="F754" s="109"/>
      <c r="H754" s="133"/>
      <c r="I754" s="133"/>
      <c r="J754" s="133"/>
      <c r="K754" s="133"/>
      <c r="L754" s="133"/>
      <c r="M754" s="133"/>
      <c r="N754" s="133"/>
      <c r="O754" s="133"/>
      <c r="P754" s="133"/>
      <c r="Q754" s="133"/>
      <c r="R754" s="133"/>
      <c r="S754" s="133"/>
      <c r="T754" s="133"/>
      <c r="U754" s="133"/>
      <c r="V754" s="133"/>
      <c r="W754" s="133"/>
      <c r="X754" s="133"/>
      <c r="Y754" s="133"/>
      <c r="Z754" s="133"/>
      <c r="AA754" s="133"/>
      <c r="AB754" s="133"/>
      <c r="AC754" s="133"/>
      <c r="AD754" s="133"/>
      <c r="AE754" s="133"/>
    </row>
    <row r="755" spans="3:31">
      <c r="C755" s="109"/>
      <c r="D755" s="109"/>
      <c r="F755" s="109"/>
      <c r="H755" s="133"/>
      <c r="I755" s="133"/>
      <c r="J755" s="133"/>
      <c r="K755" s="133"/>
      <c r="L755" s="133"/>
      <c r="M755" s="133"/>
      <c r="N755" s="133"/>
      <c r="O755" s="133"/>
      <c r="P755" s="133"/>
      <c r="Q755" s="133"/>
      <c r="R755" s="133"/>
      <c r="S755" s="133"/>
      <c r="T755" s="133"/>
      <c r="U755" s="133"/>
      <c r="V755" s="133"/>
      <c r="W755" s="133"/>
      <c r="X755" s="133"/>
      <c r="Y755" s="133"/>
      <c r="Z755" s="133"/>
      <c r="AA755" s="133"/>
      <c r="AB755" s="133"/>
      <c r="AC755" s="133"/>
      <c r="AD755" s="133"/>
      <c r="AE755" s="133"/>
    </row>
    <row r="756" spans="3:31">
      <c r="C756" s="109"/>
      <c r="D756" s="109"/>
      <c r="F756" s="109"/>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row>
    <row r="757" spans="3:31">
      <c r="C757" s="109"/>
      <c r="D757" s="109"/>
      <c r="F757" s="109"/>
      <c r="H757" s="133"/>
      <c r="I757" s="133"/>
      <c r="J757" s="133"/>
      <c r="K757" s="133"/>
      <c r="L757" s="133"/>
      <c r="M757" s="133"/>
      <c r="N757" s="133"/>
      <c r="O757" s="133"/>
      <c r="P757" s="133"/>
      <c r="Q757" s="133"/>
      <c r="R757" s="133"/>
      <c r="S757" s="133"/>
      <c r="T757" s="133"/>
      <c r="U757" s="133"/>
      <c r="V757" s="133"/>
      <c r="W757" s="133"/>
      <c r="X757" s="133"/>
      <c r="Y757" s="133"/>
      <c r="Z757" s="133"/>
      <c r="AA757" s="133"/>
      <c r="AB757" s="133"/>
      <c r="AC757" s="133"/>
      <c r="AD757" s="133"/>
      <c r="AE757" s="133"/>
    </row>
    <row r="758" spans="3:31">
      <c r="C758" s="109"/>
      <c r="D758" s="109"/>
      <c r="F758" s="109"/>
      <c r="H758" s="109"/>
      <c r="I758" s="109"/>
      <c r="J758" s="109"/>
      <c r="K758" s="109"/>
      <c r="L758" s="109"/>
      <c r="M758" s="109"/>
      <c r="N758" s="109"/>
      <c r="O758" s="109"/>
      <c r="P758" s="109"/>
      <c r="Q758" s="109"/>
      <c r="R758" s="109"/>
      <c r="S758" s="109"/>
      <c r="T758" s="109"/>
      <c r="U758" s="109"/>
      <c r="V758" s="109"/>
      <c r="W758" s="109"/>
      <c r="X758" s="109"/>
      <c r="Y758" s="109"/>
      <c r="Z758" s="109"/>
      <c r="AA758" s="109"/>
      <c r="AB758" s="109"/>
      <c r="AC758" s="109"/>
      <c r="AD758" s="109"/>
      <c r="AE758" s="109"/>
    </row>
    <row r="759" spans="3:31">
      <c r="C759" s="109"/>
      <c r="D759" s="109"/>
      <c r="F759" s="109"/>
      <c r="H759" s="109"/>
      <c r="I759" s="109"/>
      <c r="J759" s="109"/>
      <c r="K759" s="109"/>
      <c r="L759" s="109"/>
      <c r="M759" s="109"/>
      <c r="N759" s="109"/>
      <c r="O759" s="109"/>
      <c r="P759" s="109"/>
      <c r="Q759" s="109"/>
      <c r="R759" s="109"/>
      <c r="S759" s="109"/>
      <c r="T759" s="109"/>
      <c r="U759" s="109"/>
      <c r="V759" s="109"/>
      <c r="W759" s="109"/>
      <c r="X759" s="109"/>
      <c r="Y759" s="109"/>
      <c r="Z759" s="109"/>
      <c r="AA759" s="109"/>
      <c r="AB759" s="109"/>
      <c r="AC759" s="109"/>
      <c r="AD759" s="109"/>
      <c r="AE759" s="109"/>
    </row>
    <row r="760" spans="3:31">
      <c r="C760" s="109"/>
      <c r="D760" s="109"/>
      <c r="F760" s="109"/>
      <c r="H760" s="109"/>
      <c r="I760" s="109"/>
      <c r="J760" s="109"/>
      <c r="K760" s="109"/>
      <c r="L760" s="109"/>
      <c r="M760" s="109"/>
      <c r="N760" s="109"/>
      <c r="O760" s="109"/>
      <c r="P760" s="109"/>
      <c r="Q760" s="109"/>
      <c r="R760" s="109"/>
      <c r="S760" s="109"/>
      <c r="T760" s="109"/>
      <c r="U760" s="109"/>
      <c r="V760" s="109"/>
      <c r="W760" s="109"/>
      <c r="X760" s="109"/>
      <c r="Y760" s="109"/>
      <c r="Z760" s="109"/>
      <c r="AA760" s="109"/>
      <c r="AB760" s="109"/>
      <c r="AC760" s="109"/>
      <c r="AD760" s="109"/>
      <c r="AE760" s="109"/>
    </row>
    <row r="761" spans="3:31">
      <c r="C761" s="109"/>
      <c r="D761" s="109"/>
      <c r="F761" s="109"/>
      <c r="H761" s="109"/>
      <c r="I761" s="109"/>
      <c r="J761" s="109"/>
      <c r="K761" s="109"/>
      <c r="L761" s="109"/>
      <c r="M761" s="109"/>
      <c r="N761" s="109"/>
      <c r="O761" s="109"/>
      <c r="P761" s="109"/>
      <c r="Q761" s="109"/>
      <c r="R761" s="109"/>
      <c r="S761" s="109"/>
      <c r="T761" s="109"/>
      <c r="U761" s="109"/>
      <c r="V761" s="109"/>
      <c r="W761" s="109"/>
      <c r="X761" s="109"/>
      <c r="Y761" s="109"/>
      <c r="Z761" s="109"/>
      <c r="AA761" s="109"/>
      <c r="AB761" s="109"/>
      <c r="AC761" s="109"/>
      <c r="AD761" s="109"/>
      <c r="AE761" s="109"/>
    </row>
    <row r="762" spans="3:31">
      <c r="C762" s="109"/>
      <c r="D762" s="109"/>
      <c r="F762" s="109"/>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row>
    <row r="763" spans="3:31">
      <c r="C763" s="109"/>
      <c r="D763" s="109"/>
      <c r="F763" s="109"/>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c r="AD763" s="110"/>
      <c r="AE763" s="110"/>
    </row>
    <row r="764" spans="3:31">
      <c r="C764" s="109"/>
      <c r="D764" s="109"/>
      <c r="F764" s="109"/>
      <c r="H764" s="133"/>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row>
    <row r="765" spans="3:31">
      <c r="C765" s="109"/>
      <c r="D765" s="109"/>
      <c r="F765" s="109"/>
      <c r="H765" s="133"/>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row>
    <row r="766" spans="3:31">
      <c r="C766" s="109"/>
      <c r="D766" s="109"/>
      <c r="F766" s="109"/>
      <c r="H766" s="133"/>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row>
    <row r="767" spans="3:31">
      <c r="C767" s="109"/>
      <c r="D767" s="109"/>
      <c r="F767" s="109"/>
      <c r="H767" s="133"/>
      <c r="I767" s="133"/>
      <c r="J767" s="133"/>
      <c r="K767" s="133"/>
      <c r="L767" s="133"/>
      <c r="M767" s="133"/>
      <c r="N767" s="133"/>
      <c r="O767" s="133"/>
      <c r="P767" s="133"/>
      <c r="Q767" s="133"/>
      <c r="R767" s="133"/>
      <c r="S767" s="133"/>
      <c r="T767" s="133"/>
      <c r="U767" s="133"/>
      <c r="V767" s="133"/>
      <c r="W767" s="133"/>
      <c r="X767" s="133"/>
      <c r="Y767" s="133"/>
      <c r="Z767" s="133"/>
      <c r="AA767" s="133"/>
      <c r="AB767" s="133"/>
      <c r="AC767" s="133"/>
      <c r="AD767" s="133"/>
      <c r="AE767" s="133"/>
    </row>
    <row r="768" spans="3:31">
      <c r="C768" s="109"/>
      <c r="D768" s="109"/>
      <c r="F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c r="AD768" s="109"/>
      <c r="AE768" s="109"/>
    </row>
    <row r="769" spans="3:31">
      <c r="C769" s="109"/>
      <c r="D769" s="109"/>
      <c r="F769" s="109"/>
      <c r="H769" s="109"/>
      <c r="I769" s="109"/>
      <c r="J769" s="109"/>
      <c r="K769" s="109"/>
      <c r="L769" s="109"/>
      <c r="M769" s="109"/>
      <c r="N769" s="109"/>
      <c r="O769" s="109"/>
      <c r="P769" s="109"/>
      <c r="Q769" s="109"/>
      <c r="R769" s="109"/>
      <c r="S769" s="109"/>
      <c r="T769" s="109"/>
      <c r="U769" s="109"/>
      <c r="V769" s="109"/>
      <c r="W769" s="109"/>
      <c r="X769" s="109"/>
      <c r="Y769" s="109"/>
      <c r="Z769" s="109"/>
      <c r="AA769" s="109"/>
      <c r="AB769" s="109"/>
      <c r="AC769" s="109"/>
      <c r="AD769" s="109"/>
      <c r="AE769" s="109"/>
    </row>
    <row r="770" spans="3:31">
      <c r="C770" s="109"/>
      <c r="D770" s="109"/>
      <c r="F770" s="109"/>
      <c r="H770" s="109"/>
      <c r="I770" s="109"/>
      <c r="J770" s="109"/>
      <c r="K770" s="109"/>
      <c r="L770" s="109"/>
      <c r="M770" s="109"/>
      <c r="N770" s="109"/>
      <c r="O770" s="109"/>
      <c r="P770" s="109"/>
      <c r="Q770" s="109"/>
      <c r="R770" s="109"/>
      <c r="S770" s="109"/>
      <c r="T770" s="109"/>
      <c r="U770" s="109"/>
      <c r="V770" s="109"/>
      <c r="W770" s="109"/>
      <c r="X770" s="109"/>
      <c r="Y770" s="109"/>
      <c r="Z770" s="109"/>
      <c r="AA770" s="109"/>
      <c r="AB770" s="109"/>
      <c r="AC770" s="109"/>
      <c r="AD770" s="109"/>
      <c r="AE770" s="109"/>
    </row>
    <row r="771" spans="3:31">
      <c r="C771" s="109"/>
      <c r="D771" s="109"/>
      <c r="F771" s="109"/>
      <c r="H771" s="109"/>
      <c r="I771" s="109"/>
      <c r="J771" s="109"/>
      <c r="K771" s="109"/>
      <c r="L771" s="109"/>
      <c r="M771" s="109"/>
      <c r="N771" s="109"/>
      <c r="O771" s="109"/>
      <c r="P771" s="109"/>
      <c r="Q771" s="109"/>
      <c r="R771" s="109"/>
      <c r="S771" s="109"/>
      <c r="T771" s="109"/>
      <c r="U771" s="109"/>
      <c r="V771" s="109"/>
      <c r="W771" s="109"/>
      <c r="X771" s="109"/>
      <c r="Y771" s="109"/>
      <c r="Z771" s="109"/>
      <c r="AA771" s="109"/>
      <c r="AB771" s="109"/>
      <c r="AC771" s="109"/>
      <c r="AD771" s="109"/>
      <c r="AE771" s="109"/>
    </row>
    <row r="772" spans="3:31">
      <c r="C772" s="109"/>
      <c r="D772" s="109"/>
      <c r="F772" s="109"/>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110"/>
      <c r="AE772" s="110"/>
    </row>
    <row r="773" spans="3:31">
      <c r="C773" s="109"/>
      <c r="D773" s="109"/>
      <c r="F773" s="109"/>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c r="AD773" s="110"/>
      <c r="AE773" s="110"/>
    </row>
    <row r="774" spans="3:31">
      <c r="C774" s="109"/>
      <c r="D774" s="109"/>
      <c r="F774" s="109"/>
      <c r="H774" s="133"/>
      <c r="I774" s="133"/>
      <c r="J774" s="133"/>
      <c r="K774" s="133"/>
      <c r="L774" s="133"/>
      <c r="M774" s="133"/>
      <c r="N774" s="133"/>
      <c r="O774" s="133"/>
      <c r="P774" s="133"/>
      <c r="Q774" s="133"/>
      <c r="R774" s="133"/>
      <c r="S774" s="133"/>
      <c r="T774" s="133"/>
      <c r="U774" s="133"/>
      <c r="V774" s="133"/>
      <c r="W774" s="133"/>
      <c r="X774" s="133"/>
      <c r="Y774" s="133"/>
      <c r="Z774" s="133"/>
      <c r="AA774" s="133"/>
      <c r="AB774" s="133"/>
      <c r="AC774" s="133"/>
      <c r="AD774" s="133"/>
      <c r="AE774" s="133"/>
    </row>
    <row r="775" spans="3:31">
      <c r="C775" s="109"/>
      <c r="D775" s="109"/>
      <c r="F775" s="109"/>
      <c r="H775" s="133"/>
      <c r="I775" s="133"/>
      <c r="J775" s="133"/>
      <c r="K775" s="133"/>
      <c r="L775" s="133"/>
      <c r="M775" s="133"/>
      <c r="N775" s="133"/>
      <c r="O775" s="133"/>
      <c r="P775" s="133"/>
      <c r="Q775" s="133"/>
      <c r="R775" s="133"/>
      <c r="S775" s="133"/>
      <c r="T775" s="133"/>
      <c r="U775" s="133"/>
      <c r="V775" s="133"/>
      <c r="W775" s="133"/>
      <c r="X775" s="133"/>
      <c r="Y775" s="133"/>
      <c r="Z775" s="133"/>
      <c r="AA775" s="133"/>
      <c r="AB775" s="133"/>
      <c r="AC775" s="133"/>
      <c r="AD775" s="133"/>
      <c r="AE775" s="133"/>
    </row>
    <row r="776" spans="3:31">
      <c r="C776" s="109"/>
      <c r="D776" s="109"/>
      <c r="F776" s="109"/>
      <c r="H776" s="133"/>
      <c r="I776" s="133"/>
      <c r="J776" s="133"/>
      <c r="K776" s="133"/>
      <c r="L776" s="133"/>
      <c r="M776" s="133"/>
      <c r="N776" s="133"/>
      <c r="O776" s="133"/>
      <c r="P776" s="133"/>
      <c r="Q776" s="133"/>
      <c r="R776" s="133"/>
      <c r="S776" s="133"/>
      <c r="T776" s="133"/>
      <c r="U776" s="133"/>
      <c r="V776" s="133"/>
      <c r="W776" s="133"/>
      <c r="X776" s="133"/>
      <c r="Y776" s="133"/>
      <c r="Z776" s="133"/>
      <c r="AA776" s="133"/>
      <c r="AB776" s="133"/>
      <c r="AC776" s="133"/>
      <c r="AD776" s="133"/>
      <c r="AE776" s="133"/>
    </row>
    <row r="777" spans="3:31">
      <c r="C777" s="109"/>
      <c r="D777" s="109"/>
      <c r="F777" s="109"/>
      <c r="H777" s="133"/>
      <c r="I777" s="133"/>
      <c r="J777" s="133"/>
      <c r="K777" s="133"/>
      <c r="L777" s="133"/>
      <c r="M777" s="133"/>
      <c r="N777" s="133"/>
      <c r="O777" s="133"/>
      <c r="P777" s="133"/>
      <c r="Q777" s="133"/>
      <c r="R777" s="133"/>
      <c r="S777" s="133"/>
      <c r="T777" s="133"/>
      <c r="U777" s="133"/>
      <c r="V777" s="133"/>
      <c r="W777" s="133"/>
      <c r="X777" s="133"/>
      <c r="Y777" s="133"/>
      <c r="Z777" s="133"/>
      <c r="AA777" s="133"/>
      <c r="AB777" s="133"/>
      <c r="AC777" s="133"/>
      <c r="AD777" s="133"/>
      <c r="AE777" s="133"/>
    </row>
    <row r="778" spans="3:31">
      <c r="C778" s="109"/>
      <c r="D778" s="109"/>
      <c r="F778" s="109"/>
      <c r="H778" s="109"/>
      <c r="I778" s="109"/>
      <c r="J778" s="109"/>
      <c r="K778" s="109"/>
      <c r="L778" s="109"/>
      <c r="M778" s="109"/>
      <c r="N778" s="109"/>
      <c r="O778" s="109"/>
      <c r="P778" s="109"/>
      <c r="Q778" s="109"/>
      <c r="R778" s="109"/>
      <c r="S778" s="109"/>
      <c r="T778" s="109"/>
      <c r="U778" s="109"/>
      <c r="V778" s="109"/>
      <c r="W778" s="109"/>
      <c r="X778" s="109"/>
      <c r="Y778" s="109"/>
      <c r="Z778" s="109"/>
      <c r="AA778" s="109"/>
      <c r="AB778" s="109"/>
      <c r="AC778" s="109"/>
      <c r="AD778" s="109"/>
      <c r="AE778" s="109"/>
    </row>
    <row r="779" spans="3:31">
      <c r="C779" s="109"/>
      <c r="D779" s="109"/>
      <c r="F779" s="109"/>
      <c r="H779" s="109"/>
      <c r="I779" s="109"/>
      <c r="J779" s="109"/>
      <c r="K779" s="109"/>
      <c r="L779" s="109"/>
      <c r="M779" s="109"/>
      <c r="N779" s="109"/>
      <c r="O779" s="109"/>
      <c r="P779" s="109"/>
      <c r="Q779" s="109"/>
      <c r="R779" s="109"/>
      <c r="S779" s="109"/>
      <c r="T779" s="109"/>
      <c r="U779" s="109"/>
      <c r="V779" s="109"/>
      <c r="W779" s="109"/>
      <c r="X779" s="109"/>
      <c r="Y779" s="109"/>
      <c r="Z779" s="109"/>
      <c r="AA779" s="109"/>
      <c r="AB779" s="109"/>
      <c r="AC779" s="109"/>
      <c r="AD779" s="109"/>
      <c r="AE779" s="109"/>
    </row>
    <row r="780" spans="3:31">
      <c r="C780" s="109"/>
      <c r="D780" s="109"/>
      <c r="F780" s="109"/>
      <c r="H780" s="109"/>
      <c r="I780" s="109"/>
      <c r="J780" s="109"/>
      <c r="K780" s="109"/>
      <c r="L780" s="109"/>
      <c r="M780" s="109"/>
      <c r="N780" s="109"/>
      <c r="O780" s="109"/>
      <c r="P780" s="109"/>
      <c r="Q780" s="109"/>
      <c r="R780" s="109"/>
      <c r="S780" s="109"/>
      <c r="T780" s="109"/>
      <c r="U780" s="109"/>
      <c r="V780" s="109"/>
      <c r="W780" s="109"/>
      <c r="X780" s="109"/>
      <c r="Y780" s="109"/>
      <c r="Z780" s="109"/>
      <c r="AA780" s="109"/>
      <c r="AB780" s="109"/>
      <c r="AC780" s="109"/>
      <c r="AD780" s="109"/>
      <c r="AE780" s="109"/>
    </row>
    <row r="781" spans="3:31">
      <c r="C781" s="109"/>
      <c r="D781" s="109"/>
      <c r="F781" s="109"/>
      <c r="H781" s="109"/>
      <c r="I781" s="109"/>
      <c r="J781" s="109"/>
      <c r="K781" s="109"/>
      <c r="L781" s="109"/>
      <c r="M781" s="109"/>
      <c r="N781" s="109"/>
      <c r="O781" s="109"/>
      <c r="P781" s="109"/>
      <c r="Q781" s="109"/>
      <c r="R781" s="109"/>
      <c r="S781" s="109"/>
      <c r="T781" s="109"/>
      <c r="U781" s="109"/>
      <c r="V781" s="109"/>
      <c r="W781" s="109"/>
      <c r="X781" s="109"/>
      <c r="Y781" s="109"/>
      <c r="Z781" s="109"/>
      <c r="AA781" s="109"/>
      <c r="AB781" s="109"/>
      <c r="AC781" s="109"/>
      <c r="AD781" s="109"/>
      <c r="AE781" s="109"/>
    </row>
    <row r="782" spans="3:31">
      <c r="C782" s="109"/>
      <c r="D782" s="109"/>
      <c r="F782" s="109"/>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c r="AD782" s="110"/>
      <c r="AE782" s="110"/>
    </row>
    <row r="783" spans="3:31">
      <c r="C783" s="109"/>
      <c r="D783" s="109"/>
      <c r="F783" s="109"/>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c r="AD783" s="110"/>
      <c r="AE783" s="110"/>
    </row>
    <row r="784" spans="3:31">
      <c r="C784" s="109"/>
      <c r="D784" s="109"/>
      <c r="F784" s="109"/>
      <c r="H784" s="133"/>
      <c r="I784" s="133"/>
      <c r="J784" s="133"/>
      <c r="K784" s="133"/>
      <c r="L784" s="133"/>
      <c r="M784" s="133"/>
      <c r="N784" s="133"/>
      <c r="O784" s="133"/>
      <c r="P784" s="133"/>
      <c r="Q784" s="133"/>
      <c r="R784" s="133"/>
      <c r="S784" s="133"/>
      <c r="T784" s="133"/>
      <c r="U784" s="133"/>
      <c r="V784" s="133"/>
      <c r="W784" s="133"/>
      <c r="X784" s="133"/>
      <c r="Y784" s="133"/>
      <c r="Z784" s="133"/>
      <c r="AA784" s="133"/>
      <c r="AB784" s="133"/>
      <c r="AC784" s="133"/>
      <c r="AD784" s="133"/>
      <c r="AE784" s="133"/>
    </row>
    <row r="785" spans="3:31">
      <c r="C785" s="109"/>
      <c r="D785" s="109"/>
      <c r="F785" s="109"/>
      <c r="H785" s="133"/>
      <c r="I785" s="133"/>
      <c r="J785" s="133"/>
      <c r="K785" s="133"/>
      <c r="L785" s="133"/>
      <c r="M785" s="133"/>
      <c r="N785" s="133"/>
      <c r="O785" s="133"/>
      <c r="P785" s="133"/>
      <c r="Q785" s="133"/>
      <c r="R785" s="133"/>
      <c r="S785" s="133"/>
      <c r="T785" s="133"/>
      <c r="U785" s="133"/>
      <c r="V785" s="133"/>
      <c r="W785" s="133"/>
      <c r="X785" s="133"/>
      <c r="Y785" s="133"/>
      <c r="Z785" s="133"/>
      <c r="AA785" s="133"/>
      <c r="AB785" s="133"/>
      <c r="AC785" s="133"/>
      <c r="AD785" s="133"/>
      <c r="AE785" s="133"/>
    </row>
    <row r="786" spans="3:31">
      <c r="C786" s="109"/>
      <c r="D786" s="109"/>
      <c r="F786" s="109"/>
      <c r="H786" s="133"/>
      <c r="I786" s="133"/>
      <c r="J786" s="133"/>
      <c r="K786" s="133"/>
      <c r="L786" s="133"/>
      <c r="M786" s="133"/>
      <c r="N786" s="133"/>
      <c r="O786" s="133"/>
      <c r="P786" s="133"/>
      <c r="Q786" s="133"/>
      <c r="R786" s="133"/>
      <c r="S786" s="133"/>
      <c r="T786" s="133"/>
      <c r="U786" s="133"/>
      <c r="V786" s="133"/>
      <c r="W786" s="133"/>
      <c r="X786" s="133"/>
      <c r="Y786" s="133"/>
      <c r="Z786" s="133"/>
      <c r="AA786" s="133"/>
      <c r="AB786" s="133"/>
      <c r="AC786" s="133"/>
      <c r="AD786" s="133"/>
      <c r="AE786" s="133"/>
    </row>
    <row r="787" spans="3:31">
      <c r="C787" s="109"/>
      <c r="D787" s="109"/>
      <c r="F787" s="109"/>
      <c r="H787" s="133"/>
      <c r="I787" s="133"/>
      <c r="J787" s="133"/>
      <c r="K787" s="133"/>
      <c r="L787" s="133"/>
      <c r="M787" s="133"/>
      <c r="N787" s="133"/>
      <c r="O787" s="133"/>
      <c r="P787" s="133"/>
      <c r="Q787" s="133"/>
      <c r="R787" s="133"/>
      <c r="S787" s="133"/>
      <c r="T787" s="133"/>
      <c r="U787" s="133"/>
      <c r="V787" s="133"/>
      <c r="W787" s="133"/>
      <c r="X787" s="133"/>
      <c r="Y787" s="133"/>
      <c r="Z787" s="133"/>
      <c r="AA787" s="133"/>
      <c r="AB787" s="133"/>
      <c r="AC787" s="133"/>
      <c r="AD787" s="133"/>
      <c r="AE787" s="133"/>
    </row>
    <row r="788" spans="3:31">
      <c r="C788" s="109"/>
      <c r="D788" s="109"/>
      <c r="F788" s="109"/>
      <c r="H788" s="109"/>
      <c r="I788" s="109"/>
      <c r="J788" s="109"/>
      <c r="K788" s="109"/>
      <c r="L788" s="109"/>
      <c r="M788" s="109"/>
      <c r="N788" s="109"/>
      <c r="O788" s="109"/>
      <c r="P788" s="109"/>
      <c r="Q788" s="109"/>
      <c r="R788" s="109"/>
      <c r="S788" s="109"/>
      <c r="T788" s="109"/>
      <c r="U788" s="109"/>
      <c r="V788" s="109"/>
      <c r="W788" s="109"/>
      <c r="X788" s="109"/>
      <c r="Y788" s="109"/>
      <c r="Z788" s="109"/>
      <c r="AA788" s="109"/>
      <c r="AB788" s="109"/>
      <c r="AC788" s="109"/>
      <c r="AD788" s="109"/>
      <c r="AE788" s="109"/>
    </row>
    <row r="789" spans="3:31">
      <c r="C789" s="109"/>
      <c r="D789" s="109"/>
      <c r="F789" s="109"/>
      <c r="H789" s="109"/>
      <c r="I789" s="109"/>
      <c r="J789" s="109"/>
      <c r="K789" s="109"/>
      <c r="L789" s="109"/>
      <c r="M789" s="109"/>
      <c r="N789" s="109"/>
      <c r="O789" s="109"/>
      <c r="P789" s="109"/>
      <c r="Q789" s="109"/>
      <c r="R789" s="109"/>
      <c r="S789" s="109"/>
      <c r="T789" s="109"/>
      <c r="U789" s="109"/>
      <c r="V789" s="109"/>
      <c r="W789" s="109"/>
      <c r="X789" s="109"/>
      <c r="Y789" s="109"/>
      <c r="Z789" s="109"/>
      <c r="AA789" s="109"/>
      <c r="AB789" s="109"/>
      <c r="AC789" s="109"/>
      <c r="AD789" s="109"/>
      <c r="AE789" s="109"/>
    </row>
    <row r="790" spans="3:31">
      <c r="C790" s="109"/>
      <c r="D790" s="109"/>
      <c r="F790" s="109"/>
      <c r="H790" s="109"/>
      <c r="I790" s="109"/>
      <c r="J790" s="109"/>
      <c r="K790" s="109"/>
      <c r="L790" s="109"/>
      <c r="M790" s="109"/>
      <c r="N790" s="109"/>
      <c r="O790" s="109"/>
      <c r="P790" s="109"/>
      <c r="Q790" s="109"/>
      <c r="R790" s="109"/>
      <c r="S790" s="109"/>
      <c r="T790" s="109"/>
      <c r="U790" s="109"/>
      <c r="V790" s="109"/>
      <c r="W790" s="109"/>
      <c r="X790" s="109"/>
      <c r="Y790" s="109"/>
      <c r="Z790" s="109"/>
      <c r="AA790" s="109"/>
      <c r="AB790" s="109"/>
      <c r="AC790" s="109"/>
      <c r="AD790" s="109"/>
      <c r="AE790" s="109"/>
    </row>
    <row r="791" spans="3:31">
      <c r="C791" s="109"/>
      <c r="D791" s="109"/>
      <c r="F791" s="109"/>
      <c r="H791" s="109"/>
      <c r="I791" s="109"/>
      <c r="J791" s="109"/>
      <c r="K791" s="109"/>
      <c r="L791" s="109"/>
      <c r="M791" s="109"/>
      <c r="N791" s="109"/>
      <c r="O791" s="109"/>
      <c r="P791" s="109"/>
      <c r="Q791" s="109"/>
      <c r="R791" s="109"/>
      <c r="S791" s="109"/>
      <c r="T791" s="109"/>
      <c r="U791" s="109"/>
      <c r="V791" s="109"/>
      <c r="W791" s="109"/>
      <c r="X791" s="109"/>
      <c r="Y791" s="109"/>
      <c r="Z791" s="109"/>
      <c r="AA791" s="109"/>
      <c r="AB791" s="109"/>
      <c r="AC791" s="109"/>
      <c r="AD791" s="109"/>
      <c r="AE791" s="109"/>
    </row>
    <row r="792" spans="3:31">
      <c r="C792" s="109"/>
      <c r="D792" s="109"/>
      <c r="F792" s="109"/>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c r="AD792" s="110"/>
      <c r="AE792" s="110"/>
    </row>
    <row r="793" spans="3:31">
      <c r="C793" s="109"/>
      <c r="D793" s="109"/>
      <c r="F793" s="109"/>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c r="AD793" s="110"/>
      <c r="AE793" s="110"/>
    </row>
    <row r="794" spans="3:31">
      <c r="C794" s="109"/>
      <c r="D794" s="109"/>
      <c r="F794" s="109"/>
      <c r="H794" s="133"/>
      <c r="I794" s="133"/>
      <c r="J794" s="133"/>
      <c r="K794" s="133"/>
      <c r="L794" s="133"/>
      <c r="M794" s="133"/>
      <c r="N794" s="133"/>
      <c r="O794" s="133"/>
      <c r="P794" s="133"/>
      <c r="Q794" s="133"/>
      <c r="R794" s="133"/>
      <c r="S794" s="133"/>
      <c r="T794" s="133"/>
      <c r="U794" s="133"/>
      <c r="V794" s="133"/>
      <c r="W794" s="133"/>
      <c r="X794" s="133"/>
      <c r="Y794" s="133"/>
      <c r="Z794" s="133"/>
      <c r="AA794" s="133"/>
      <c r="AB794" s="133"/>
      <c r="AC794" s="133"/>
      <c r="AD794" s="133"/>
      <c r="AE794" s="133"/>
    </row>
    <row r="795" spans="3:31">
      <c r="C795" s="109"/>
      <c r="D795" s="109"/>
      <c r="F795" s="109"/>
      <c r="H795" s="133"/>
      <c r="I795" s="133"/>
      <c r="J795" s="133"/>
      <c r="K795" s="133"/>
      <c r="L795" s="133"/>
      <c r="M795" s="133"/>
      <c r="N795" s="133"/>
      <c r="O795" s="133"/>
      <c r="P795" s="133"/>
      <c r="Q795" s="133"/>
      <c r="R795" s="133"/>
      <c r="S795" s="133"/>
      <c r="T795" s="133"/>
      <c r="U795" s="133"/>
      <c r="V795" s="133"/>
      <c r="W795" s="133"/>
      <c r="X795" s="133"/>
      <c r="Y795" s="133"/>
      <c r="Z795" s="133"/>
      <c r="AA795" s="133"/>
      <c r="AB795" s="133"/>
      <c r="AC795" s="133"/>
      <c r="AD795" s="133"/>
      <c r="AE795" s="133"/>
    </row>
    <row r="796" spans="3:31">
      <c r="C796" s="109"/>
      <c r="D796" s="109"/>
      <c r="F796" s="109"/>
      <c r="H796" s="133"/>
      <c r="I796" s="133"/>
      <c r="J796" s="133"/>
      <c r="K796" s="133"/>
      <c r="L796" s="133"/>
      <c r="M796" s="133"/>
      <c r="N796" s="133"/>
      <c r="O796" s="133"/>
      <c r="P796" s="133"/>
      <c r="Q796" s="133"/>
      <c r="R796" s="133"/>
      <c r="S796" s="133"/>
      <c r="T796" s="133"/>
      <c r="U796" s="133"/>
      <c r="V796" s="133"/>
      <c r="W796" s="133"/>
      <c r="X796" s="133"/>
      <c r="Y796" s="133"/>
      <c r="Z796" s="133"/>
      <c r="AA796" s="133"/>
      <c r="AB796" s="133"/>
      <c r="AC796" s="133"/>
      <c r="AD796" s="133"/>
      <c r="AE796" s="133"/>
    </row>
    <row r="797" spans="3:31">
      <c r="C797" s="109"/>
      <c r="D797" s="109"/>
      <c r="F797" s="109"/>
      <c r="H797" s="133"/>
      <c r="I797" s="133"/>
      <c r="J797" s="133"/>
      <c r="K797" s="133"/>
      <c r="L797" s="133"/>
      <c r="M797" s="133"/>
      <c r="N797" s="133"/>
      <c r="O797" s="133"/>
      <c r="P797" s="133"/>
      <c r="Q797" s="133"/>
      <c r="R797" s="133"/>
      <c r="S797" s="133"/>
      <c r="T797" s="133"/>
      <c r="U797" s="133"/>
      <c r="V797" s="133"/>
      <c r="W797" s="133"/>
      <c r="X797" s="133"/>
      <c r="Y797" s="133"/>
      <c r="Z797" s="133"/>
      <c r="AA797" s="133"/>
      <c r="AB797" s="133"/>
      <c r="AC797" s="133"/>
      <c r="AD797" s="133"/>
      <c r="AE797" s="133"/>
    </row>
    <row r="798" spans="3:31">
      <c r="C798" s="109"/>
      <c r="D798" s="109"/>
      <c r="F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c r="AD798" s="109"/>
      <c r="AE798" s="109"/>
    </row>
    <row r="799" spans="3:31">
      <c r="C799" s="109"/>
      <c r="D799" s="109"/>
      <c r="F799" s="109"/>
      <c r="H799" s="109"/>
      <c r="I799" s="109"/>
      <c r="J799" s="109"/>
      <c r="K799" s="109"/>
      <c r="L799" s="109"/>
      <c r="M799" s="109"/>
      <c r="N799" s="109"/>
      <c r="O799" s="109"/>
      <c r="P799" s="109"/>
      <c r="Q799" s="109"/>
      <c r="R799" s="109"/>
      <c r="S799" s="109"/>
      <c r="T799" s="109"/>
      <c r="U799" s="109"/>
      <c r="V799" s="109"/>
      <c r="W799" s="109"/>
      <c r="X799" s="109"/>
      <c r="Y799" s="109"/>
      <c r="Z799" s="109"/>
      <c r="AA799" s="109"/>
      <c r="AB799" s="109"/>
      <c r="AC799" s="109"/>
      <c r="AD799" s="109"/>
      <c r="AE799" s="109"/>
    </row>
    <row r="800" spans="3:31">
      <c r="C800" s="109"/>
      <c r="D800" s="109"/>
      <c r="F800" s="109"/>
      <c r="H800" s="109"/>
      <c r="I800" s="109"/>
      <c r="J800" s="109"/>
      <c r="K800" s="109"/>
      <c r="L800" s="109"/>
      <c r="M800" s="109"/>
      <c r="N800" s="109"/>
      <c r="O800" s="109"/>
      <c r="P800" s="109"/>
      <c r="Q800" s="109"/>
      <c r="R800" s="109"/>
      <c r="S800" s="109"/>
      <c r="T800" s="109"/>
      <c r="U800" s="109"/>
      <c r="V800" s="109"/>
      <c r="W800" s="109"/>
      <c r="X800" s="109"/>
      <c r="Y800" s="109"/>
      <c r="Z800" s="109"/>
      <c r="AA800" s="109"/>
      <c r="AB800" s="109"/>
      <c r="AC800" s="109"/>
      <c r="AD800" s="109"/>
      <c r="AE800" s="109"/>
    </row>
    <row r="801" spans="3:31">
      <c r="C801" s="109"/>
      <c r="D801" s="109"/>
      <c r="F801" s="109"/>
      <c r="H801" s="109"/>
      <c r="I801" s="109"/>
      <c r="J801" s="109"/>
      <c r="K801" s="109"/>
      <c r="L801" s="109"/>
      <c r="M801" s="109"/>
      <c r="N801" s="109"/>
      <c r="O801" s="109"/>
      <c r="P801" s="109"/>
      <c r="Q801" s="109"/>
      <c r="R801" s="109"/>
      <c r="S801" s="109"/>
      <c r="T801" s="109"/>
      <c r="U801" s="109"/>
      <c r="V801" s="109"/>
      <c r="W801" s="109"/>
      <c r="X801" s="109"/>
      <c r="Y801" s="109"/>
      <c r="Z801" s="109"/>
      <c r="AA801" s="109"/>
      <c r="AB801" s="109"/>
      <c r="AC801" s="109"/>
      <c r="AD801" s="109"/>
      <c r="AE801" s="109"/>
    </row>
    <row r="802" spans="3:31">
      <c r="C802" s="109"/>
      <c r="D802" s="109"/>
      <c r="F802" s="109"/>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c r="AD802" s="110"/>
      <c r="AE802" s="110"/>
    </row>
    <row r="803" spans="3:31">
      <c r="C803" s="109"/>
      <c r="D803" s="109"/>
      <c r="F803" s="109"/>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c r="AD803" s="110"/>
      <c r="AE803" s="110"/>
    </row>
    <row r="804" spans="3:31">
      <c r="C804" s="109"/>
      <c r="D804" s="109"/>
      <c r="F804" s="109"/>
      <c r="H804" s="133"/>
      <c r="I804" s="133"/>
      <c r="J804" s="133"/>
      <c r="K804" s="133"/>
      <c r="L804" s="133"/>
      <c r="M804" s="133"/>
      <c r="N804" s="133"/>
      <c r="O804" s="133"/>
      <c r="P804" s="133"/>
      <c r="Q804" s="133"/>
      <c r="R804" s="133"/>
      <c r="S804" s="133"/>
      <c r="T804" s="133"/>
      <c r="U804" s="133"/>
      <c r="V804" s="133"/>
      <c r="W804" s="133"/>
      <c r="X804" s="133"/>
      <c r="Y804" s="133"/>
      <c r="Z804" s="133"/>
      <c r="AA804" s="133"/>
      <c r="AB804" s="133"/>
      <c r="AC804" s="133"/>
      <c r="AD804" s="133"/>
      <c r="AE804" s="133"/>
    </row>
    <row r="805" spans="3:31">
      <c r="C805" s="109"/>
      <c r="D805" s="109"/>
      <c r="F805" s="109"/>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row>
    <row r="806" spans="3:31">
      <c r="C806" s="109"/>
      <c r="D806" s="109"/>
      <c r="F806" s="109"/>
      <c r="H806" s="133"/>
      <c r="I806" s="133"/>
      <c r="J806" s="133"/>
      <c r="K806" s="133"/>
      <c r="L806" s="133"/>
      <c r="M806" s="133"/>
      <c r="N806" s="133"/>
      <c r="O806" s="133"/>
      <c r="P806" s="133"/>
      <c r="Q806" s="133"/>
      <c r="R806" s="133"/>
      <c r="S806" s="133"/>
      <c r="T806" s="133"/>
      <c r="U806" s="133"/>
      <c r="V806" s="133"/>
      <c r="W806" s="133"/>
      <c r="X806" s="133"/>
      <c r="Y806" s="133"/>
      <c r="Z806" s="133"/>
      <c r="AA806" s="133"/>
      <c r="AB806" s="133"/>
      <c r="AC806" s="133"/>
      <c r="AD806" s="133"/>
      <c r="AE806" s="133"/>
    </row>
    <row r="807" spans="3:31">
      <c r="C807" s="109"/>
      <c r="D807" s="109"/>
      <c r="F807" s="109"/>
      <c r="H807" s="133"/>
      <c r="I807" s="133"/>
      <c r="J807" s="133"/>
      <c r="K807" s="133"/>
      <c r="L807" s="133"/>
      <c r="M807" s="133"/>
      <c r="N807" s="133"/>
      <c r="O807" s="133"/>
      <c r="P807" s="133"/>
      <c r="Q807" s="133"/>
      <c r="R807" s="133"/>
      <c r="S807" s="133"/>
      <c r="T807" s="133"/>
      <c r="U807" s="133"/>
      <c r="V807" s="133"/>
      <c r="W807" s="133"/>
      <c r="X807" s="133"/>
      <c r="Y807" s="133"/>
      <c r="Z807" s="133"/>
      <c r="AA807" s="133"/>
      <c r="AB807" s="133"/>
      <c r="AC807" s="133"/>
      <c r="AD807" s="133"/>
      <c r="AE807" s="133"/>
    </row>
    <row r="808" spans="3:31">
      <c r="C808" s="109"/>
      <c r="D808" s="109"/>
      <c r="F808" s="109"/>
      <c r="H808" s="109"/>
      <c r="I808" s="109"/>
      <c r="J808" s="109"/>
      <c r="K808" s="109"/>
      <c r="L808" s="109"/>
      <c r="M808" s="109"/>
      <c r="N808" s="109"/>
      <c r="O808" s="109"/>
      <c r="P808" s="109"/>
      <c r="Q808" s="109"/>
      <c r="R808" s="109"/>
      <c r="S808" s="109"/>
      <c r="T808" s="109"/>
      <c r="U808" s="109"/>
      <c r="V808" s="109"/>
      <c r="W808" s="109"/>
      <c r="X808" s="109"/>
      <c r="Y808" s="109"/>
      <c r="Z808" s="109"/>
      <c r="AA808" s="109"/>
      <c r="AB808" s="109"/>
      <c r="AC808" s="109"/>
      <c r="AD808" s="109"/>
      <c r="AE808" s="109"/>
    </row>
    <row r="809" spans="3:31">
      <c r="C809" s="109"/>
      <c r="D809" s="109"/>
      <c r="F809" s="109"/>
      <c r="H809" s="109"/>
      <c r="I809" s="109"/>
      <c r="J809" s="109"/>
      <c r="K809" s="109"/>
      <c r="L809" s="109"/>
      <c r="M809" s="109"/>
      <c r="N809" s="109"/>
      <c r="O809" s="109"/>
      <c r="P809" s="109"/>
      <c r="Q809" s="109"/>
      <c r="R809" s="109"/>
      <c r="S809" s="109"/>
      <c r="T809" s="109"/>
      <c r="U809" s="109"/>
      <c r="V809" s="109"/>
      <c r="W809" s="109"/>
      <c r="X809" s="109"/>
      <c r="Y809" s="109"/>
      <c r="Z809" s="109"/>
      <c r="AA809" s="109"/>
      <c r="AB809" s="109"/>
      <c r="AC809" s="109"/>
      <c r="AD809" s="109"/>
      <c r="AE809" s="109"/>
    </row>
    <row r="810" spans="3:31">
      <c r="C810" s="109"/>
      <c r="D810" s="109"/>
      <c r="F810" s="109"/>
      <c r="H810" s="109"/>
      <c r="I810" s="109"/>
      <c r="J810" s="109"/>
      <c r="K810" s="109"/>
      <c r="L810" s="109"/>
      <c r="M810" s="109"/>
      <c r="N810" s="109"/>
      <c r="O810" s="109"/>
      <c r="P810" s="109"/>
      <c r="Q810" s="109"/>
      <c r="R810" s="109"/>
      <c r="S810" s="109"/>
      <c r="T810" s="109"/>
      <c r="U810" s="109"/>
      <c r="V810" s="109"/>
      <c r="W810" s="109"/>
      <c r="X810" s="109"/>
      <c r="Y810" s="109"/>
      <c r="Z810" s="109"/>
      <c r="AA810" s="109"/>
      <c r="AB810" s="109"/>
      <c r="AC810" s="109"/>
      <c r="AD810" s="109"/>
      <c r="AE810" s="109"/>
    </row>
    <row r="811" spans="3:31">
      <c r="C811" s="109"/>
      <c r="D811" s="109"/>
      <c r="F811" s="109"/>
      <c r="H811" s="109"/>
      <c r="I811" s="109"/>
      <c r="J811" s="109"/>
      <c r="K811" s="109"/>
      <c r="L811" s="109"/>
      <c r="M811" s="109"/>
      <c r="N811" s="109"/>
      <c r="O811" s="109"/>
      <c r="P811" s="109"/>
      <c r="Q811" s="109"/>
      <c r="R811" s="109"/>
      <c r="S811" s="109"/>
      <c r="T811" s="109"/>
      <c r="U811" s="109"/>
      <c r="V811" s="109"/>
      <c r="W811" s="109"/>
      <c r="X811" s="109"/>
      <c r="Y811" s="109"/>
      <c r="Z811" s="109"/>
      <c r="AA811" s="109"/>
      <c r="AB811" s="109"/>
      <c r="AC811" s="109"/>
      <c r="AD811" s="109"/>
      <c r="AE811" s="109"/>
    </row>
    <row r="812" spans="3:31">
      <c r="C812" s="109"/>
      <c r="D812" s="109"/>
      <c r="F812" s="109"/>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c r="AD812" s="110"/>
      <c r="AE812" s="110"/>
    </row>
    <row r="813" spans="3:31">
      <c r="C813" s="109"/>
      <c r="D813" s="109"/>
      <c r="F813" s="109"/>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c r="AD813" s="110"/>
      <c r="AE813" s="110"/>
    </row>
    <row r="814" spans="3:31">
      <c r="C814" s="109"/>
      <c r="D814" s="109"/>
      <c r="F814" s="109"/>
      <c r="H814" s="133"/>
      <c r="I814" s="133"/>
      <c r="J814" s="133"/>
      <c r="K814" s="133"/>
      <c r="L814" s="133"/>
      <c r="M814" s="133"/>
      <c r="N814" s="133"/>
      <c r="O814" s="133"/>
      <c r="P814" s="133"/>
      <c r="Q814" s="133"/>
      <c r="R814" s="133"/>
      <c r="S814" s="133"/>
      <c r="T814" s="133"/>
      <c r="U814" s="133"/>
      <c r="V814" s="133"/>
      <c r="W814" s="133"/>
      <c r="X814" s="133"/>
      <c r="Y814" s="133"/>
      <c r="Z814" s="133"/>
      <c r="AA814" s="133"/>
      <c r="AB814" s="133"/>
      <c r="AC814" s="133"/>
      <c r="AD814" s="133"/>
      <c r="AE814" s="133"/>
    </row>
    <row r="815" spans="3:31">
      <c r="C815" s="109"/>
      <c r="D815" s="109"/>
      <c r="F815" s="109"/>
      <c r="H815" s="133"/>
      <c r="I815" s="133"/>
      <c r="J815" s="133"/>
      <c r="K815" s="133"/>
      <c r="L815" s="133"/>
      <c r="M815" s="133"/>
      <c r="N815" s="133"/>
      <c r="O815" s="133"/>
      <c r="P815" s="133"/>
      <c r="Q815" s="133"/>
      <c r="R815" s="133"/>
      <c r="S815" s="133"/>
      <c r="T815" s="133"/>
      <c r="U815" s="133"/>
      <c r="V815" s="133"/>
      <c r="W815" s="133"/>
      <c r="X815" s="133"/>
      <c r="Y815" s="133"/>
      <c r="Z815" s="133"/>
      <c r="AA815" s="133"/>
      <c r="AB815" s="133"/>
      <c r="AC815" s="133"/>
      <c r="AD815" s="133"/>
      <c r="AE815" s="133"/>
    </row>
    <row r="816" spans="3:31">
      <c r="C816" s="109"/>
      <c r="D816" s="109"/>
      <c r="F816" s="109"/>
      <c r="H816" s="133"/>
      <c r="I816" s="133"/>
      <c r="J816" s="133"/>
      <c r="K816" s="133"/>
      <c r="L816" s="133"/>
      <c r="M816" s="133"/>
      <c r="N816" s="133"/>
      <c r="O816" s="133"/>
      <c r="P816" s="133"/>
      <c r="Q816" s="133"/>
      <c r="R816" s="133"/>
      <c r="S816" s="133"/>
      <c r="T816" s="133"/>
      <c r="U816" s="133"/>
      <c r="V816" s="133"/>
      <c r="W816" s="133"/>
      <c r="X816" s="133"/>
      <c r="Y816" s="133"/>
      <c r="Z816" s="133"/>
      <c r="AA816" s="133"/>
      <c r="AB816" s="133"/>
      <c r="AC816" s="133"/>
      <c r="AD816" s="133"/>
      <c r="AE816" s="133"/>
    </row>
    <row r="817" spans="3:31">
      <c r="C817" s="109"/>
      <c r="D817" s="109"/>
      <c r="F817" s="109"/>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row>
    <row r="818" spans="3:31">
      <c r="C818" s="109"/>
      <c r="D818" s="109"/>
      <c r="F818" s="109"/>
      <c r="H818" s="109"/>
      <c r="I818" s="109"/>
      <c r="J818" s="109"/>
      <c r="K818" s="109"/>
      <c r="L818" s="109"/>
      <c r="M818" s="109"/>
      <c r="N818" s="109"/>
      <c r="O818" s="109"/>
      <c r="P818" s="109"/>
      <c r="Q818" s="109"/>
      <c r="R818" s="109"/>
      <c r="S818" s="109"/>
      <c r="T818" s="109"/>
      <c r="U818" s="109"/>
      <c r="V818" s="109"/>
      <c r="W818" s="109"/>
      <c r="X818" s="109"/>
      <c r="Y818" s="109"/>
      <c r="Z818" s="109"/>
      <c r="AA818" s="109"/>
      <c r="AB818" s="109"/>
      <c r="AC818" s="109"/>
      <c r="AD818" s="109"/>
      <c r="AE818" s="109"/>
    </row>
    <row r="819" spans="3:31">
      <c r="C819" s="109"/>
      <c r="D819" s="109"/>
      <c r="F819" s="109"/>
      <c r="H819" s="109"/>
      <c r="I819" s="109"/>
      <c r="J819" s="109"/>
      <c r="K819" s="109"/>
      <c r="L819" s="109"/>
      <c r="M819" s="109"/>
      <c r="N819" s="109"/>
      <c r="O819" s="109"/>
      <c r="P819" s="109"/>
      <c r="Q819" s="109"/>
      <c r="R819" s="109"/>
      <c r="S819" s="109"/>
      <c r="T819" s="109"/>
      <c r="U819" s="109"/>
      <c r="V819" s="109"/>
      <c r="W819" s="109"/>
      <c r="X819" s="109"/>
      <c r="Y819" s="109"/>
      <c r="Z819" s="109"/>
      <c r="AA819" s="109"/>
      <c r="AB819" s="109"/>
      <c r="AC819" s="109"/>
      <c r="AD819" s="109"/>
      <c r="AE819" s="109"/>
    </row>
    <row r="820" spans="3:31">
      <c r="C820" s="109"/>
      <c r="D820" s="109"/>
      <c r="F820" s="109"/>
      <c r="H820" s="109"/>
      <c r="I820" s="109"/>
      <c r="J820" s="109"/>
      <c r="K820" s="109"/>
      <c r="L820" s="109"/>
      <c r="M820" s="109"/>
      <c r="N820" s="109"/>
      <c r="O820" s="109"/>
      <c r="P820" s="109"/>
      <c r="Q820" s="109"/>
      <c r="R820" s="109"/>
      <c r="S820" s="109"/>
      <c r="T820" s="109"/>
      <c r="U820" s="109"/>
      <c r="V820" s="109"/>
      <c r="W820" s="109"/>
      <c r="X820" s="109"/>
      <c r="Y820" s="109"/>
      <c r="Z820" s="109"/>
      <c r="AA820" s="109"/>
      <c r="AB820" s="109"/>
      <c r="AC820" s="109"/>
      <c r="AD820" s="109"/>
      <c r="AE820" s="109"/>
    </row>
    <row r="821" spans="3:31">
      <c r="C821" s="109"/>
      <c r="D821" s="109"/>
      <c r="F821" s="109"/>
      <c r="H821" s="109"/>
      <c r="I821" s="109"/>
      <c r="J821" s="109"/>
      <c r="K821" s="109"/>
      <c r="L821" s="109"/>
      <c r="M821" s="109"/>
      <c r="N821" s="109"/>
      <c r="O821" s="109"/>
      <c r="P821" s="109"/>
      <c r="Q821" s="109"/>
      <c r="R821" s="109"/>
      <c r="S821" s="109"/>
      <c r="T821" s="109"/>
      <c r="U821" s="109"/>
      <c r="V821" s="109"/>
      <c r="W821" s="109"/>
      <c r="X821" s="109"/>
      <c r="Y821" s="109"/>
      <c r="Z821" s="109"/>
      <c r="AA821" s="109"/>
      <c r="AB821" s="109"/>
      <c r="AC821" s="109"/>
      <c r="AD821" s="109"/>
      <c r="AE821" s="109"/>
    </row>
    <row r="822" spans="3:31">
      <c r="C822" s="109"/>
      <c r="D822" s="109"/>
      <c r="F822" s="109"/>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c r="AD822" s="110"/>
      <c r="AE822" s="110"/>
    </row>
    <row r="823" spans="3:31">
      <c r="C823" s="109"/>
      <c r="D823" s="109"/>
      <c r="F823" s="109"/>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c r="AD823" s="110"/>
      <c r="AE823" s="110"/>
    </row>
    <row r="824" spans="3:31">
      <c r="C824" s="109"/>
      <c r="D824" s="109"/>
      <c r="F824" s="109"/>
      <c r="H824" s="133"/>
      <c r="I824" s="133"/>
      <c r="J824" s="133"/>
      <c r="K824" s="133"/>
      <c r="L824" s="133"/>
      <c r="M824" s="133"/>
      <c r="N824" s="133"/>
      <c r="O824" s="133"/>
      <c r="P824" s="133"/>
      <c r="Q824" s="133"/>
      <c r="R824" s="133"/>
      <c r="S824" s="133"/>
      <c r="T824" s="133"/>
      <c r="U824" s="133"/>
      <c r="V824" s="133"/>
      <c r="W824" s="133"/>
      <c r="X824" s="133"/>
      <c r="Y824" s="133"/>
      <c r="Z824" s="133"/>
      <c r="AA824" s="133"/>
      <c r="AB824" s="133"/>
      <c r="AC824" s="133"/>
      <c r="AD824" s="133"/>
      <c r="AE824" s="133"/>
    </row>
    <row r="825" spans="3:31">
      <c r="C825" s="109"/>
      <c r="D825" s="109"/>
      <c r="F825" s="109"/>
      <c r="H825" s="133"/>
      <c r="I825" s="133"/>
      <c r="J825" s="133"/>
      <c r="K825" s="133"/>
      <c r="L825" s="133"/>
      <c r="M825" s="133"/>
      <c r="N825" s="133"/>
      <c r="O825" s="133"/>
      <c r="P825" s="133"/>
      <c r="Q825" s="133"/>
      <c r="R825" s="133"/>
      <c r="S825" s="133"/>
      <c r="T825" s="133"/>
      <c r="U825" s="133"/>
      <c r="V825" s="133"/>
      <c r="W825" s="133"/>
      <c r="X825" s="133"/>
      <c r="Y825" s="133"/>
      <c r="Z825" s="133"/>
      <c r="AA825" s="133"/>
      <c r="AB825" s="133"/>
      <c r="AC825" s="133"/>
      <c r="AD825" s="133"/>
      <c r="AE825" s="133"/>
    </row>
    <row r="826" spans="3:31">
      <c r="C826" s="109"/>
      <c r="D826" s="109"/>
      <c r="F826" s="109"/>
      <c r="H826" s="133"/>
      <c r="I826" s="133"/>
      <c r="J826" s="133"/>
      <c r="K826" s="133"/>
      <c r="L826" s="133"/>
      <c r="M826" s="133"/>
      <c r="N826" s="133"/>
      <c r="O826" s="133"/>
      <c r="P826" s="133"/>
      <c r="Q826" s="133"/>
      <c r="R826" s="133"/>
      <c r="S826" s="133"/>
      <c r="T826" s="133"/>
      <c r="U826" s="133"/>
      <c r="V826" s="133"/>
      <c r="W826" s="133"/>
      <c r="X826" s="133"/>
      <c r="Y826" s="133"/>
      <c r="Z826" s="133"/>
      <c r="AA826" s="133"/>
      <c r="AB826" s="133"/>
      <c r="AC826" s="133"/>
      <c r="AD826" s="133"/>
      <c r="AE826" s="133"/>
    </row>
    <row r="827" spans="3:31">
      <c r="C827" s="109"/>
      <c r="D827" s="109"/>
      <c r="F827" s="109"/>
      <c r="H827" s="133"/>
      <c r="I827" s="133"/>
      <c r="J827" s="133"/>
      <c r="K827" s="133"/>
      <c r="L827" s="133"/>
      <c r="M827" s="133"/>
      <c r="N827" s="133"/>
      <c r="O827" s="133"/>
      <c r="P827" s="133"/>
      <c r="Q827" s="133"/>
      <c r="R827" s="133"/>
      <c r="S827" s="133"/>
      <c r="T827" s="133"/>
      <c r="U827" s="133"/>
      <c r="V827" s="133"/>
      <c r="W827" s="133"/>
      <c r="X827" s="133"/>
      <c r="Y827" s="133"/>
      <c r="Z827" s="133"/>
      <c r="AA827" s="133"/>
      <c r="AB827" s="133"/>
      <c r="AC827" s="133"/>
      <c r="AD827" s="133"/>
      <c r="AE827" s="133"/>
    </row>
    <row r="828" spans="3:31">
      <c r="C828" s="109"/>
      <c r="D828" s="109"/>
      <c r="F828" s="109"/>
      <c r="H828" s="109"/>
      <c r="I828" s="109"/>
      <c r="J828" s="109"/>
      <c r="K828" s="109"/>
      <c r="L828" s="109"/>
      <c r="M828" s="109"/>
      <c r="N828" s="109"/>
      <c r="O828" s="109"/>
      <c r="P828" s="109"/>
      <c r="Q828" s="109"/>
      <c r="R828" s="109"/>
      <c r="S828" s="109"/>
      <c r="T828" s="109"/>
      <c r="U828" s="109"/>
      <c r="V828" s="109"/>
      <c r="W828" s="109"/>
      <c r="X828" s="109"/>
      <c r="Y828" s="109"/>
      <c r="Z828" s="109"/>
      <c r="AA828" s="109"/>
      <c r="AB828" s="109"/>
      <c r="AC828" s="109"/>
      <c r="AD828" s="109"/>
      <c r="AE828" s="109"/>
    </row>
    <row r="829" spans="3:31">
      <c r="C829" s="109"/>
      <c r="D829" s="109"/>
      <c r="F829" s="109"/>
      <c r="H829" s="109"/>
      <c r="I829" s="109"/>
      <c r="J829" s="109"/>
      <c r="K829" s="109"/>
      <c r="L829" s="109"/>
      <c r="M829" s="109"/>
      <c r="N829" s="109"/>
      <c r="O829" s="109"/>
      <c r="P829" s="109"/>
      <c r="Q829" s="109"/>
      <c r="R829" s="109"/>
      <c r="S829" s="109"/>
      <c r="T829" s="109"/>
      <c r="U829" s="109"/>
      <c r="V829" s="109"/>
      <c r="W829" s="109"/>
      <c r="X829" s="109"/>
      <c r="Y829" s="109"/>
      <c r="Z829" s="109"/>
      <c r="AA829" s="109"/>
      <c r="AB829" s="109"/>
      <c r="AC829" s="109"/>
      <c r="AD829" s="109"/>
      <c r="AE829" s="109"/>
    </row>
    <row r="830" spans="3:31">
      <c r="C830" s="109"/>
      <c r="D830" s="109"/>
      <c r="F830" s="109"/>
      <c r="H830" s="109"/>
      <c r="I830" s="109"/>
      <c r="J830" s="109"/>
      <c r="K830" s="109"/>
      <c r="L830" s="109"/>
      <c r="M830" s="109"/>
      <c r="N830" s="109"/>
      <c r="O830" s="109"/>
      <c r="P830" s="109"/>
      <c r="Q830" s="109"/>
      <c r="R830" s="109"/>
      <c r="S830" s="109"/>
      <c r="T830" s="109"/>
      <c r="U830" s="109"/>
      <c r="V830" s="109"/>
      <c r="W830" s="109"/>
      <c r="X830" s="109"/>
      <c r="Y830" s="109"/>
      <c r="Z830" s="109"/>
      <c r="AA830" s="109"/>
      <c r="AB830" s="109"/>
      <c r="AC830" s="109"/>
      <c r="AD830" s="109"/>
      <c r="AE830" s="109"/>
    </row>
    <row r="831" spans="3:31">
      <c r="C831" s="109"/>
      <c r="D831" s="109"/>
      <c r="F831" s="109"/>
      <c r="H831" s="109"/>
      <c r="I831" s="109"/>
      <c r="J831" s="109"/>
      <c r="K831" s="109"/>
      <c r="L831" s="109"/>
      <c r="M831" s="109"/>
      <c r="N831" s="109"/>
      <c r="O831" s="109"/>
      <c r="P831" s="109"/>
      <c r="Q831" s="109"/>
      <c r="R831" s="109"/>
      <c r="S831" s="109"/>
      <c r="T831" s="109"/>
      <c r="U831" s="109"/>
      <c r="V831" s="109"/>
      <c r="W831" s="109"/>
      <c r="X831" s="109"/>
      <c r="Y831" s="109"/>
      <c r="Z831" s="109"/>
      <c r="AA831" s="109"/>
      <c r="AB831" s="109"/>
      <c r="AC831" s="109"/>
      <c r="AD831" s="109"/>
      <c r="AE831" s="109"/>
    </row>
    <row r="832" spans="3:31">
      <c r="C832" s="109"/>
      <c r="D832" s="109"/>
      <c r="F832" s="109"/>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c r="AD832" s="110"/>
      <c r="AE832" s="110"/>
    </row>
    <row r="833" spans="3:31">
      <c r="C833" s="109"/>
      <c r="D833" s="109"/>
      <c r="F833" s="109"/>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c r="AD833" s="110"/>
      <c r="AE833" s="110"/>
    </row>
    <row r="834" spans="3:31">
      <c r="C834" s="109"/>
      <c r="D834" s="109"/>
      <c r="F834" s="109"/>
      <c r="H834" s="133"/>
      <c r="I834" s="133"/>
      <c r="J834" s="133"/>
      <c r="K834" s="133"/>
      <c r="L834" s="133"/>
      <c r="M834" s="133"/>
      <c r="N834" s="133"/>
      <c r="O834" s="133"/>
      <c r="P834" s="133"/>
      <c r="Q834" s="133"/>
      <c r="R834" s="133"/>
      <c r="S834" s="133"/>
      <c r="T834" s="133"/>
      <c r="U834" s="133"/>
      <c r="V834" s="133"/>
      <c r="W834" s="133"/>
      <c r="X834" s="133"/>
      <c r="Y834" s="133"/>
      <c r="Z834" s="133"/>
      <c r="AA834" s="133"/>
      <c r="AB834" s="133"/>
      <c r="AC834" s="133"/>
      <c r="AD834" s="133"/>
      <c r="AE834" s="133"/>
    </row>
    <row r="835" spans="3:31">
      <c r="C835" s="109"/>
      <c r="D835" s="109"/>
      <c r="F835" s="109"/>
      <c r="H835" s="133"/>
      <c r="I835" s="133"/>
      <c r="J835" s="133"/>
      <c r="K835" s="133"/>
      <c r="L835" s="133"/>
      <c r="M835" s="133"/>
      <c r="N835" s="133"/>
      <c r="O835" s="133"/>
      <c r="P835" s="133"/>
      <c r="Q835" s="133"/>
      <c r="R835" s="133"/>
      <c r="S835" s="133"/>
      <c r="T835" s="133"/>
      <c r="U835" s="133"/>
      <c r="V835" s="133"/>
      <c r="W835" s="133"/>
      <c r="X835" s="133"/>
      <c r="Y835" s="133"/>
      <c r="Z835" s="133"/>
      <c r="AA835" s="133"/>
      <c r="AB835" s="133"/>
      <c r="AC835" s="133"/>
      <c r="AD835" s="133"/>
      <c r="AE835" s="133"/>
    </row>
    <row r="836" spans="3:31">
      <c r="C836" s="109"/>
      <c r="D836" s="109"/>
      <c r="F836" s="109"/>
      <c r="H836" s="133"/>
      <c r="I836" s="133"/>
      <c r="J836" s="133"/>
      <c r="K836" s="133"/>
      <c r="L836" s="133"/>
      <c r="M836" s="133"/>
      <c r="N836" s="133"/>
      <c r="O836" s="133"/>
      <c r="P836" s="133"/>
      <c r="Q836" s="133"/>
      <c r="R836" s="133"/>
      <c r="S836" s="133"/>
      <c r="T836" s="133"/>
      <c r="U836" s="133"/>
      <c r="V836" s="133"/>
      <c r="W836" s="133"/>
      <c r="X836" s="133"/>
      <c r="Y836" s="133"/>
      <c r="Z836" s="133"/>
      <c r="AA836" s="133"/>
      <c r="AB836" s="133"/>
      <c r="AC836" s="133"/>
      <c r="AD836" s="133"/>
      <c r="AE836" s="133"/>
    </row>
    <row r="837" spans="3:31">
      <c r="C837" s="109"/>
      <c r="D837" s="109"/>
      <c r="F837" s="109"/>
      <c r="H837" s="133"/>
      <c r="I837" s="133"/>
      <c r="J837" s="133"/>
      <c r="K837" s="133"/>
      <c r="L837" s="133"/>
      <c r="M837" s="133"/>
      <c r="N837" s="133"/>
      <c r="O837" s="133"/>
      <c r="P837" s="133"/>
      <c r="Q837" s="133"/>
      <c r="R837" s="133"/>
      <c r="S837" s="133"/>
      <c r="T837" s="133"/>
      <c r="U837" s="133"/>
      <c r="V837" s="133"/>
      <c r="W837" s="133"/>
      <c r="X837" s="133"/>
      <c r="Y837" s="133"/>
      <c r="Z837" s="133"/>
      <c r="AA837" s="133"/>
      <c r="AB837" s="133"/>
      <c r="AC837" s="133"/>
      <c r="AD837" s="133"/>
      <c r="AE837" s="133"/>
    </row>
    <row r="838" spans="3:31">
      <c r="C838" s="109"/>
      <c r="D838" s="109"/>
      <c r="F838" s="109"/>
      <c r="H838" s="109"/>
      <c r="I838" s="109"/>
      <c r="J838" s="109"/>
      <c r="K838" s="109"/>
      <c r="L838" s="109"/>
      <c r="M838" s="109"/>
      <c r="N838" s="109"/>
      <c r="O838" s="109"/>
      <c r="P838" s="109"/>
      <c r="Q838" s="109"/>
      <c r="R838" s="109"/>
      <c r="S838" s="109"/>
      <c r="T838" s="109"/>
      <c r="U838" s="109"/>
      <c r="V838" s="109"/>
      <c r="W838" s="109"/>
      <c r="X838" s="109"/>
      <c r="Y838" s="109"/>
      <c r="Z838" s="109"/>
      <c r="AA838" s="109"/>
      <c r="AB838" s="109"/>
      <c r="AC838" s="109"/>
      <c r="AD838" s="109"/>
      <c r="AE838" s="109"/>
    </row>
    <row r="839" spans="3:31">
      <c r="C839" s="109"/>
      <c r="D839" s="109"/>
      <c r="F839" s="109"/>
      <c r="H839" s="109"/>
      <c r="I839" s="109"/>
      <c r="J839" s="109"/>
      <c r="K839" s="109"/>
      <c r="L839" s="109"/>
      <c r="M839" s="109"/>
      <c r="N839" s="109"/>
      <c r="O839" s="109"/>
      <c r="P839" s="109"/>
      <c r="Q839" s="109"/>
      <c r="R839" s="109"/>
      <c r="S839" s="109"/>
      <c r="T839" s="109"/>
      <c r="U839" s="109"/>
      <c r="V839" s="109"/>
      <c r="W839" s="109"/>
      <c r="X839" s="109"/>
      <c r="Y839" s="109"/>
      <c r="Z839" s="109"/>
      <c r="AA839" s="109"/>
      <c r="AB839" s="109"/>
      <c r="AC839" s="109"/>
      <c r="AD839" s="109"/>
      <c r="AE839" s="109"/>
    </row>
    <row r="840" spans="3:31">
      <c r="C840" s="109"/>
      <c r="D840" s="109"/>
      <c r="F840" s="109"/>
      <c r="H840" s="109"/>
      <c r="I840" s="109"/>
      <c r="J840" s="109"/>
      <c r="K840" s="109"/>
      <c r="L840" s="109"/>
      <c r="M840" s="109"/>
      <c r="N840" s="109"/>
      <c r="O840" s="109"/>
      <c r="P840" s="109"/>
      <c r="Q840" s="109"/>
      <c r="R840" s="109"/>
      <c r="S840" s="109"/>
      <c r="T840" s="109"/>
      <c r="U840" s="109"/>
      <c r="V840" s="109"/>
      <c r="W840" s="109"/>
      <c r="X840" s="109"/>
      <c r="Y840" s="109"/>
      <c r="Z840" s="109"/>
      <c r="AA840" s="109"/>
      <c r="AB840" s="109"/>
      <c r="AC840" s="109"/>
      <c r="AD840" s="109"/>
      <c r="AE840" s="109"/>
    </row>
    <row r="841" spans="3:31">
      <c r="C841" s="109"/>
      <c r="D841" s="109"/>
      <c r="F841" s="109"/>
      <c r="H841" s="109"/>
      <c r="I841" s="109"/>
      <c r="J841" s="109"/>
      <c r="K841" s="109"/>
      <c r="L841" s="109"/>
      <c r="M841" s="109"/>
      <c r="N841" s="109"/>
      <c r="O841" s="109"/>
      <c r="P841" s="109"/>
      <c r="Q841" s="109"/>
      <c r="R841" s="109"/>
      <c r="S841" s="109"/>
      <c r="T841" s="109"/>
      <c r="U841" s="109"/>
      <c r="V841" s="109"/>
      <c r="W841" s="109"/>
      <c r="X841" s="109"/>
      <c r="Y841" s="109"/>
      <c r="Z841" s="109"/>
      <c r="AA841" s="109"/>
      <c r="AB841" s="109"/>
      <c r="AC841" s="109"/>
      <c r="AD841" s="109"/>
      <c r="AE841" s="109"/>
    </row>
    <row r="842" spans="3:31">
      <c r="C842" s="109"/>
      <c r="D842" s="109"/>
      <c r="F842" s="109"/>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c r="AD842" s="110"/>
      <c r="AE842" s="110"/>
    </row>
    <row r="843" spans="3:31">
      <c r="C843" s="109"/>
      <c r="D843" s="109"/>
      <c r="F843" s="109"/>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c r="AD843" s="110"/>
      <c r="AE843" s="110"/>
    </row>
    <row r="844" spans="3:31">
      <c r="C844" s="109"/>
      <c r="D844" s="109"/>
      <c r="F844" s="109"/>
      <c r="H844" s="133"/>
      <c r="I844" s="133"/>
      <c r="J844" s="133"/>
      <c r="K844" s="133"/>
      <c r="L844" s="133"/>
      <c r="M844" s="133"/>
      <c r="N844" s="133"/>
      <c r="O844" s="133"/>
      <c r="P844" s="133"/>
      <c r="Q844" s="133"/>
      <c r="R844" s="133"/>
      <c r="S844" s="133"/>
      <c r="T844" s="133"/>
      <c r="U844" s="133"/>
      <c r="V844" s="133"/>
      <c r="W844" s="133"/>
      <c r="X844" s="133"/>
      <c r="Y844" s="133"/>
      <c r="Z844" s="133"/>
      <c r="AA844" s="133"/>
      <c r="AB844" s="133"/>
      <c r="AC844" s="133"/>
      <c r="AD844" s="133"/>
      <c r="AE844" s="133"/>
    </row>
    <row r="845" spans="3:31">
      <c r="C845" s="109"/>
      <c r="D845" s="109"/>
      <c r="F845" s="109"/>
      <c r="H845" s="133"/>
      <c r="I845" s="133"/>
      <c r="J845" s="133"/>
      <c r="K845" s="133"/>
      <c r="L845" s="133"/>
      <c r="M845" s="133"/>
      <c r="N845" s="133"/>
      <c r="O845" s="133"/>
      <c r="P845" s="133"/>
      <c r="Q845" s="133"/>
      <c r="R845" s="133"/>
      <c r="S845" s="133"/>
      <c r="T845" s="133"/>
      <c r="U845" s="133"/>
      <c r="V845" s="133"/>
      <c r="W845" s="133"/>
      <c r="X845" s="133"/>
      <c r="Y845" s="133"/>
      <c r="Z845" s="133"/>
      <c r="AA845" s="133"/>
      <c r="AB845" s="133"/>
      <c r="AC845" s="133"/>
      <c r="AD845" s="133"/>
      <c r="AE845" s="133"/>
    </row>
    <row r="846" spans="3:31">
      <c r="C846" s="109"/>
      <c r="D846" s="109"/>
      <c r="F846" s="109"/>
      <c r="H846" s="133"/>
      <c r="I846" s="133"/>
      <c r="J846" s="133"/>
      <c r="K846" s="133"/>
      <c r="L846" s="133"/>
      <c r="M846" s="133"/>
      <c r="N846" s="133"/>
      <c r="O846" s="133"/>
      <c r="P846" s="133"/>
      <c r="Q846" s="133"/>
      <c r="R846" s="133"/>
      <c r="S846" s="133"/>
      <c r="T846" s="133"/>
      <c r="U846" s="133"/>
      <c r="V846" s="133"/>
      <c r="W846" s="133"/>
      <c r="X846" s="133"/>
      <c r="Y846" s="133"/>
      <c r="Z846" s="133"/>
      <c r="AA846" s="133"/>
      <c r="AB846" s="133"/>
      <c r="AC846" s="133"/>
      <c r="AD846" s="133"/>
      <c r="AE846" s="133"/>
    </row>
    <row r="847" spans="3:31">
      <c r="C847" s="109"/>
      <c r="D847" s="109"/>
      <c r="F847" s="109"/>
      <c r="H847" s="133"/>
      <c r="I847" s="133"/>
      <c r="J847" s="133"/>
      <c r="K847" s="133"/>
      <c r="L847" s="133"/>
      <c r="M847" s="133"/>
      <c r="N847" s="133"/>
      <c r="O847" s="133"/>
      <c r="P847" s="133"/>
      <c r="Q847" s="133"/>
      <c r="R847" s="133"/>
      <c r="S847" s="133"/>
      <c r="T847" s="133"/>
      <c r="U847" s="133"/>
      <c r="V847" s="133"/>
      <c r="W847" s="133"/>
      <c r="X847" s="133"/>
      <c r="Y847" s="133"/>
      <c r="Z847" s="133"/>
      <c r="AA847" s="133"/>
      <c r="AB847" s="133"/>
      <c r="AC847" s="133"/>
      <c r="AD847" s="133"/>
      <c r="AE847" s="133"/>
    </row>
    <row r="848" spans="3:31">
      <c r="C848" s="109"/>
      <c r="D848" s="109"/>
      <c r="F848" s="109"/>
      <c r="H848" s="109"/>
      <c r="I848" s="109"/>
      <c r="J848" s="109"/>
      <c r="K848" s="109"/>
      <c r="L848" s="109"/>
      <c r="M848" s="109"/>
      <c r="N848" s="109"/>
      <c r="O848" s="109"/>
      <c r="P848" s="109"/>
      <c r="Q848" s="109"/>
      <c r="R848" s="109"/>
      <c r="S848" s="109"/>
      <c r="T848" s="109"/>
      <c r="U848" s="109"/>
      <c r="V848" s="109"/>
      <c r="W848" s="109"/>
      <c r="X848" s="109"/>
      <c r="Y848" s="109"/>
      <c r="Z848" s="109"/>
      <c r="AA848" s="109"/>
      <c r="AB848" s="109"/>
      <c r="AC848" s="109"/>
      <c r="AD848" s="109"/>
      <c r="AE848" s="109"/>
    </row>
    <row r="849" spans="3:31">
      <c r="C849" s="109"/>
      <c r="D849" s="109"/>
      <c r="F849" s="109"/>
      <c r="H849" s="109"/>
      <c r="I849" s="109"/>
      <c r="J849" s="109"/>
      <c r="K849" s="109"/>
      <c r="L849" s="109"/>
      <c r="M849" s="109"/>
      <c r="N849" s="109"/>
      <c r="O849" s="109"/>
      <c r="P849" s="109"/>
      <c r="Q849" s="109"/>
      <c r="R849" s="109"/>
      <c r="S849" s="109"/>
      <c r="T849" s="109"/>
      <c r="U849" s="109"/>
      <c r="V849" s="109"/>
      <c r="W849" s="109"/>
      <c r="X849" s="109"/>
      <c r="Y849" s="109"/>
      <c r="Z849" s="109"/>
      <c r="AA849" s="109"/>
      <c r="AB849" s="109"/>
      <c r="AC849" s="109"/>
      <c r="AD849" s="109"/>
      <c r="AE849" s="109"/>
    </row>
    <row r="850" spans="3:31">
      <c r="C850" s="109"/>
      <c r="D850" s="109"/>
      <c r="F850" s="109"/>
      <c r="H850" s="109"/>
      <c r="I850" s="109"/>
      <c r="J850" s="109"/>
      <c r="K850" s="109"/>
      <c r="L850" s="109"/>
      <c r="M850" s="109"/>
      <c r="N850" s="109"/>
      <c r="O850" s="109"/>
      <c r="P850" s="109"/>
      <c r="Q850" s="109"/>
      <c r="R850" s="109"/>
      <c r="S850" s="109"/>
      <c r="T850" s="109"/>
      <c r="U850" s="109"/>
      <c r="V850" s="109"/>
      <c r="W850" s="109"/>
      <c r="X850" s="109"/>
      <c r="Y850" s="109"/>
      <c r="Z850" s="109"/>
      <c r="AA850" s="109"/>
      <c r="AB850" s="109"/>
      <c r="AC850" s="109"/>
      <c r="AD850" s="109"/>
      <c r="AE850" s="109"/>
    </row>
    <row r="851" spans="3:31">
      <c r="C851" s="109"/>
      <c r="D851" s="109"/>
      <c r="F851" s="109"/>
      <c r="H851" s="109"/>
      <c r="I851" s="109"/>
      <c r="J851" s="109"/>
      <c r="K851" s="109"/>
      <c r="L851" s="109"/>
      <c r="M851" s="109"/>
      <c r="N851" s="109"/>
      <c r="O851" s="109"/>
      <c r="P851" s="109"/>
      <c r="Q851" s="109"/>
      <c r="R851" s="109"/>
      <c r="S851" s="109"/>
      <c r="T851" s="109"/>
      <c r="U851" s="109"/>
      <c r="V851" s="109"/>
      <c r="W851" s="109"/>
      <c r="X851" s="109"/>
      <c r="Y851" s="109"/>
      <c r="Z851" s="109"/>
      <c r="AA851" s="109"/>
      <c r="AB851" s="109"/>
      <c r="AC851" s="109"/>
      <c r="AD851" s="109"/>
      <c r="AE851" s="109"/>
    </row>
    <row r="852" spans="3:31">
      <c r="C852" s="109"/>
      <c r="D852" s="109"/>
      <c r="F852" s="109"/>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c r="AD852" s="110"/>
      <c r="AE852" s="110"/>
    </row>
    <row r="853" spans="3:31">
      <c r="C853" s="109"/>
      <c r="D853" s="109"/>
      <c r="F853" s="109"/>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c r="AD853" s="110"/>
      <c r="AE853" s="110"/>
    </row>
    <row r="854" spans="3:31">
      <c r="C854" s="109"/>
      <c r="D854" s="109"/>
      <c r="F854" s="109"/>
      <c r="H854" s="133"/>
      <c r="I854" s="133"/>
      <c r="J854" s="133"/>
      <c r="K854" s="133"/>
      <c r="L854" s="133"/>
      <c r="M854" s="133"/>
      <c r="N854" s="133"/>
      <c r="O854" s="133"/>
      <c r="P854" s="133"/>
      <c r="Q854" s="133"/>
      <c r="R854" s="133"/>
      <c r="S854" s="133"/>
      <c r="T854" s="133"/>
      <c r="U854" s="133"/>
      <c r="V854" s="133"/>
      <c r="W854" s="133"/>
      <c r="X854" s="133"/>
      <c r="Y854" s="133"/>
      <c r="Z854" s="133"/>
      <c r="AA854" s="133"/>
      <c r="AB854" s="133"/>
      <c r="AC854" s="133"/>
      <c r="AD854" s="133"/>
      <c r="AE854" s="133"/>
    </row>
    <row r="855" spans="3:31">
      <c r="C855" s="109"/>
      <c r="D855" s="109"/>
      <c r="F855" s="109"/>
      <c r="H855" s="133"/>
      <c r="I855" s="133"/>
      <c r="J855" s="133"/>
      <c r="K855" s="133"/>
      <c r="L855" s="133"/>
      <c r="M855" s="133"/>
      <c r="N855" s="133"/>
      <c r="O855" s="133"/>
      <c r="P855" s="133"/>
      <c r="Q855" s="133"/>
      <c r="R855" s="133"/>
      <c r="S855" s="133"/>
      <c r="T855" s="133"/>
      <c r="U855" s="133"/>
      <c r="V855" s="133"/>
      <c r="W855" s="133"/>
      <c r="X855" s="133"/>
      <c r="Y855" s="133"/>
      <c r="Z855" s="133"/>
      <c r="AA855" s="133"/>
      <c r="AB855" s="133"/>
      <c r="AC855" s="133"/>
      <c r="AD855" s="133"/>
      <c r="AE855" s="133"/>
    </row>
    <row r="856" spans="3:31">
      <c r="C856" s="109"/>
      <c r="D856" s="109"/>
      <c r="F856" s="109"/>
      <c r="H856" s="133"/>
      <c r="I856" s="133"/>
      <c r="J856" s="133"/>
      <c r="K856" s="133"/>
      <c r="L856" s="133"/>
      <c r="M856" s="133"/>
      <c r="N856" s="133"/>
      <c r="O856" s="133"/>
      <c r="P856" s="133"/>
      <c r="Q856" s="133"/>
      <c r="R856" s="133"/>
      <c r="S856" s="133"/>
      <c r="T856" s="133"/>
      <c r="U856" s="133"/>
      <c r="V856" s="133"/>
      <c r="W856" s="133"/>
      <c r="X856" s="133"/>
      <c r="Y856" s="133"/>
      <c r="Z856" s="133"/>
      <c r="AA856" s="133"/>
      <c r="AB856" s="133"/>
      <c r="AC856" s="133"/>
      <c r="AD856" s="133"/>
      <c r="AE856" s="133"/>
    </row>
    <row r="857" spans="3:31">
      <c r="C857" s="109"/>
      <c r="D857" s="109"/>
      <c r="F857" s="109"/>
      <c r="H857" s="133"/>
      <c r="I857" s="133"/>
      <c r="J857" s="133"/>
      <c r="K857" s="133"/>
      <c r="L857" s="133"/>
      <c r="M857" s="133"/>
      <c r="N857" s="133"/>
      <c r="O857" s="133"/>
      <c r="P857" s="133"/>
      <c r="Q857" s="133"/>
      <c r="R857" s="133"/>
      <c r="S857" s="133"/>
      <c r="T857" s="133"/>
      <c r="U857" s="133"/>
      <c r="V857" s="133"/>
      <c r="W857" s="133"/>
      <c r="X857" s="133"/>
      <c r="Y857" s="133"/>
      <c r="Z857" s="133"/>
      <c r="AA857" s="133"/>
      <c r="AB857" s="133"/>
      <c r="AC857" s="133"/>
      <c r="AD857" s="133"/>
      <c r="AE857" s="133"/>
    </row>
    <row r="858" spans="3:31">
      <c r="C858" s="109"/>
      <c r="D858" s="109"/>
      <c r="F858" s="109"/>
      <c r="H858" s="109"/>
      <c r="I858" s="109"/>
      <c r="J858" s="109"/>
      <c r="K858" s="109"/>
      <c r="L858" s="109"/>
      <c r="M858" s="109"/>
      <c r="N858" s="109"/>
      <c r="O858" s="109"/>
      <c r="P858" s="109"/>
      <c r="Q858" s="109"/>
      <c r="R858" s="109"/>
      <c r="S858" s="109"/>
      <c r="T858" s="109"/>
      <c r="U858" s="109"/>
      <c r="V858" s="109"/>
      <c r="W858" s="109"/>
      <c r="X858" s="109"/>
      <c r="Y858" s="109"/>
      <c r="Z858" s="109"/>
      <c r="AA858" s="109"/>
      <c r="AB858" s="109"/>
      <c r="AC858" s="109"/>
      <c r="AD858" s="109"/>
      <c r="AE858" s="109"/>
    </row>
    <row r="859" spans="3:31">
      <c r="C859" s="109"/>
      <c r="D859" s="109"/>
      <c r="F859" s="109"/>
      <c r="H859" s="109"/>
      <c r="I859" s="109"/>
      <c r="J859" s="109"/>
      <c r="K859" s="109"/>
      <c r="L859" s="109"/>
      <c r="M859" s="109"/>
      <c r="N859" s="109"/>
      <c r="O859" s="109"/>
      <c r="P859" s="109"/>
      <c r="Q859" s="109"/>
      <c r="R859" s="109"/>
      <c r="S859" s="109"/>
      <c r="T859" s="109"/>
      <c r="U859" s="109"/>
      <c r="V859" s="109"/>
      <c r="W859" s="109"/>
      <c r="X859" s="109"/>
      <c r="Y859" s="109"/>
      <c r="Z859" s="109"/>
      <c r="AA859" s="109"/>
      <c r="AB859" s="109"/>
      <c r="AC859" s="109"/>
      <c r="AD859" s="109"/>
      <c r="AE859" s="109"/>
    </row>
    <row r="860" spans="3:31">
      <c r="C860" s="109"/>
      <c r="D860" s="109"/>
      <c r="F860" s="109"/>
      <c r="H860" s="109"/>
      <c r="I860" s="109"/>
      <c r="J860" s="109"/>
      <c r="K860" s="109"/>
      <c r="L860" s="109"/>
      <c r="M860" s="109"/>
      <c r="N860" s="109"/>
      <c r="O860" s="109"/>
      <c r="P860" s="109"/>
      <c r="Q860" s="109"/>
      <c r="R860" s="109"/>
      <c r="S860" s="109"/>
      <c r="T860" s="109"/>
      <c r="U860" s="109"/>
      <c r="V860" s="109"/>
      <c r="W860" s="109"/>
      <c r="X860" s="109"/>
      <c r="Y860" s="109"/>
      <c r="Z860" s="109"/>
      <c r="AA860" s="109"/>
      <c r="AB860" s="109"/>
      <c r="AC860" s="109"/>
      <c r="AD860" s="109"/>
      <c r="AE860" s="109"/>
    </row>
    <row r="861" spans="3:31">
      <c r="C861" s="109"/>
      <c r="D861" s="109"/>
      <c r="F861" s="109"/>
      <c r="H861" s="109"/>
      <c r="I861" s="109"/>
      <c r="J861" s="109"/>
      <c r="K861" s="109"/>
      <c r="L861" s="109"/>
      <c r="M861" s="109"/>
      <c r="N861" s="109"/>
      <c r="O861" s="109"/>
      <c r="P861" s="109"/>
      <c r="Q861" s="109"/>
      <c r="R861" s="109"/>
      <c r="S861" s="109"/>
      <c r="T861" s="109"/>
      <c r="U861" s="109"/>
      <c r="V861" s="109"/>
      <c r="W861" s="109"/>
      <c r="X861" s="109"/>
      <c r="Y861" s="109"/>
      <c r="Z861" s="109"/>
      <c r="AA861" s="109"/>
      <c r="AB861" s="109"/>
      <c r="AC861" s="109"/>
      <c r="AD861" s="109"/>
      <c r="AE861" s="109"/>
    </row>
    <row r="862" spans="3:31">
      <c r="C862" s="109"/>
      <c r="D862" s="109"/>
      <c r="F862" s="109"/>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c r="AD862" s="110"/>
      <c r="AE862" s="110"/>
    </row>
    <row r="863" spans="3:31">
      <c r="C863" s="109"/>
      <c r="D863" s="109"/>
      <c r="F863" s="109"/>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c r="AD863" s="110"/>
      <c r="AE863" s="110"/>
    </row>
    <row r="864" spans="3:31">
      <c r="C864" s="109"/>
      <c r="D864" s="109"/>
      <c r="F864" s="109"/>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row>
    <row r="865" spans="3:31">
      <c r="C865" s="109"/>
      <c r="D865" s="109"/>
      <c r="F865" s="109"/>
      <c r="H865" s="133"/>
      <c r="I865" s="133"/>
      <c r="J865" s="133"/>
      <c r="K865" s="133"/>
      <c r="L865" s="133"/>
      <c r="M865" s="133"/>
      <c r="N865" s="133"/>
      <c r="O865" s="133"/>
      <c r="P865" s="133"/>
      <c r="Q865" s="133"/>
      <c r="R865" s="133"/>
      <c r="S865" s="133"/>
      <c r="T865" s="133"/>
      <c r="U865" s="133"/>
      <c r="V865" s="133"/>
      <c r="W865" s="133"/>
      <c r="X865" s="133"/>
      <c r="Y865" s="133"/>
      <c r="Z865" s="133"/>
      <c r="AA865" s="133"/>
      <c r="AB865" s="133"/>
      <c r="AC865" s="133"/>
      <c r="AD865" s="133"/>
      <c r="AE865" s="133"/>
    </row>
    <row r="866" spans="3:31">
      <c r="C866" s="109"/>
      <c r="D866" s="109"/>
      <c r="F866" s="109"/>
      <c r="H866" s="133"/>
      <c r="I866" s="133"/>
      <c r="J866" s="133"/>
      <c r="K866" s="133"/>
      <c r="L866" s="133"/>
      <c r="M866" s="133"/>
      <c r="N866" s="133"/>
      <c r="O866" s="133"/>
      <c r="P866" s="133"/>
      <c r="Q866" s="133"/>
      <c r="R866" s="133"/>
      <c r="S866" s="133"/>
      <c r="T866" s="133"/>
      <c r="U866" s="133"/>
      <c r="V866" s="133"/>
      <c r="W866" s="133"/>
      <c r="X866" s="133"/>
      <c r="Y866" s="133"/>
      <c r="Z866" s="133"/>
      <c r="AA866" s="133"/>
      <c r="AB866" s="133"/>
      <c r="AC866" s="133"/>
      <c r="AD866" s="133"/>
      <c r="AE866" s="133"/>
    </row>
    <row r="867" spans="3:31">
      <c r="C867" s="109"/>
      <c r="D867" s="109"/>
      <c r="F867" s="109"/>
      <c r="H867" s="133"/>
      <c r="I867" s="133"/>
      <c r="J867" s="133"/>
      <c r="K867" s="133"/>
      <c r="L867" s="133"/>
      <c r="M867" s="133"/>
      <c r="N867" s="133"/>
      <c r="O867" s="133"/>
      <c r="P867" s="133"/>
      <c r="Q867" s="133"/>
      <c r="R867" s="133"/>
      <c r="S867" s="133"/>
      <c r="T867" s="133"/>
      <c r="U867" s="133"/>
      <c r="V867" s="133"/>
      <c r="W867" s="133"/>
      <c r="X867" s="133"/>
      <c r="Y867" s="133"/>
      <c r="Z867" s="133"/>
      <c r="AA867" s="133"/>
      <c r="AB867" s="133"/>
      <c r="AC867" s="133"/>
      <c r="AD867" s="133"/>
      <c r="AE867" s="133"/>
    </row>
    <row r="868" spans="3:31">
      <c r="C868" s="109"/>
      <c r="D868" s="109"/>
      <c r="F868" s="109"/>
      <c r="H868" s="109"/>
      <c r="I868" s="109"/>
      <c r="J868" s="109"/>
      <c r="K868" s="109"/>
      <c r="L868" s="109"/>
      <c r="M868" s="109"/>
      <c r="N868" s="109"/>
      <c r="O868" s="109"/>
      <c r="P868" s="109"/>
      <c r="Q868" s="109"/>
      <c r="R868" s="109"/>
      <c r="S868" s="109"/>
      <c r="T868" s="109"/>
      <c r="U868" s="109"/>
      <c r="V868" s="109"/>
      <c r="W868" s="109"/>
      <c r="X868" s="109"/>
      <c r="Y868" s="109"/>
      <c r="Z868" s="109"/>
      <c r="AA868" s="109"/>
      <c r="AB868" s="109"/>
      <c r="AC868" s="109"/>
      <c r="AD868" s="109"/>
      <c r="AE868" s="109"/>
    </row>
    <row r="869" spans="3:31">
      <c r="C869" s="109"/>
      <c r="D869" s="109"/>
      <c r="F869" s="109"/>
      <c r="H869" s="109"/>
      <c r="I869" s="109"/>
      <c r="J869" s="109"/>
      <c r="K869" s="109"/>
      <c r="L869" s="109"/>
      <c r="M869" s="109"/>
      <c r="N869" s="109"/>
      <c r="O869" s="109"/>
      <c r="P869" s="109"/>
      <c r="Q869" s="109"/>
      <c r="R869" s="109"/>
      <c r="S869" s="109"/>
      <c r="T869" s="109"/>
      <c r="U869" s="109"/>
      <c r="V869" s="109"/>
      <c r="W869" s="109"/>
      <c r="X869" s="109"/>
      <c r="Y869" s="109"/>
      <c r="Z869" s="109"/>
      <c r="AA869" s="109"/>
      <c r="AB869" s="109"/>
      <c r="AC869" s="109"/>
      <c r="AD869" s="109"/>
      <c r="AE869" s="109"/>
    </row>
    <row r="870" spans="3:31">
      <c r="C870" s="109"/>
      <c r="D870" s="109"/>
      <c r="F870" s="109"/>
      <c r="H870" s="109"/>
      <c r="I870" s="109"/>
      <c r="J870" s="109"/>
      <c r="K870" s="109"/>
      <c r="L870" s="109"/>
      <c r="M870" s="109"/>
      <c r="N870" s="109"/>
      <c r="O870" s="109"/>
      <c r="P870" s="109"/>
      <c r="Q870" s="109"/>
      <c r="R870" s="109"/>
      <c r="S870" s="109"/>
      <c r="T870" s="109"/>
      <c r="U870" s="109"/>
      <c r="V870" s="109"/>
      <c r="W870" s="109"/>
      <c r="X870" s="109"/>
      <c r="Y870" s="109"/>
      <c r="Z870" s="109"/>
      <c r="AA870" s="109"/>
      <c r="AB870" s="109"/>
      <c r="AC870" s="109"/>
      <c r="AD870" s="109"/>
      <c r="AE870" s="109"/>
    </row>
    <row r="871" spans="3:31">
      <c r="C871" s="109"/>
      <c r="D871" s="109"/>
      <c r="F871" s="109"/>
      <c r="H871" s="109"/>
      <c r="I871" s="109"/>
      <c r="J871" s="109"/>
      <c r="K871" s="109"/>
      <c r="L871" s="109"/>
      <c r="M871" s="109"/>
      <c r="N871" s="109"/>
      <c r="O871" s="109"/>
      <c r="P871" s="109"/>
      <c r="Q871" s="109"/>
      <c r="R871" s="109"/>
      <c r="S871" s="109"/>
      <c r="T871" s="109"/>
      <c r="U871" s="109"/>
      <c r="V871" s="109"/>
      <c r="W871" s="109"/>
      <c r="X871" s="109"/>
      <c r="Y871" s="109"/>
      <c r="Z871" s="109"/>
      <c r="AA871" s="109"/>
      <c r="AB871" s="109"/>
      <c r="AC871" s="109"/>
      <c r="AD871" s="109"/>
      <c r="AE871" s="109"/>
    </row>
    <row r="872" spans="3:31">
      <c r="C872" s="109"/>
      <c r="D872" s="109"/>
      <c r="F872" s="109"/>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c r="AD872" s="110"/>
      <c r="AE872" s="110"/>
    </row>
    <row r="873" spans="3:31">
      <c r="C873" s="109"/>
      <c r="D873" s="109"/>
      <c r="F873" s="109"/>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c r="AD873" s="110"/>
      <c r="AE873" s="110"/>
    </row>
    <row r="874" spans="3:31">
      <c r="C874" s="109"/>
      <c r="D874" s="109"/>
      <c r="F874" s="109"/>
      <c r="H874" s="133"/>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row>
    <row r="875" spans="3:31">
      <c r="C875" s="109"/>
      <c r="D875" s="109"/>
      <c r="F875" s="109"/>
      <c r="H875" s="133"/>
      <c r="I875" s="133"/>
      <c r="J875" s="133"/>
      <c r="K875" s="133"/>
      <c r="L875" s="133"/>
      <c r="M875" s="133"/>
      <c r="N875" s="133"/>
      <c r="O875" s="133"/>
      <c r="P875" s="133"/>
      <c r="Q875" s="133"/>
      <c r="R875" s="133"/>
      <c r="S875" s="133"/>
      <c r="T875" s="133"/>
      <c r="U875" s="133"/>
      <c r="V875" s="133"/>
      <c r="W875" s="133"/>
      <c r="X875" s="133"/>
      <c r="Y875" s="133"/>
      <c r="Z875" s="133"/>
      <c r="AA875" s="133"/>
      <c r="AB875" s="133"/>
      <c r="AC875" s="133"/>
      <c r="AD875" s="133"/>
      <c r="AE875" s="133"/>
    </row>
    <row r="876" spans="3:31">
      <c r="C876" s="109"/>
      <c r="D876" s="109"/>
      <c r="F876" s="109"/>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row>
    <row r="877" spans="3:31">
      <c r="C877" s="109"/>
      <c r="D877" s="109"/>
      <c r="F877" s="109"/>
      <c r="H877" s="133"/>
      <c r="I877" s="133"/>
      <c r="J877" s="133"/>
      <c r="K877" s="133"/>
      <c r="L877" s="133"/>
      <c r="M877" s="133"/>
      <c r="N877" s="133"/>
      <c r="O877" s="133"/>
      <c r="P877" s="133"/>
      <c r="Q877" s="133"/>
      <c r="R877" s="133"/>
      <c r="S877" s="133"/>
      <c r="T877" s="133"/>
      <c r="U877" s="133"/>
      <c r="V877" s="133"/>
      <c r="W877" s="133"/>
      <c r="X877" s="133"/>
      <c r="Y877" s="133"/>
      <c r="Z877" s="133"/>
      <c r="AA877" s="133"/>
      <c r="AB877" s="133"/>
      <c r="AC877" s="133"/>
      <c r="AD877" s="133"/>
      <c r="AE877" s="133"/>
    </row>
    <row r="878" spans="3:31">
      <c r="C878" s="109"/>
      <c r="D878" s="109"/>
      <c r="F878" s="109"/>
      <c r="H878" s="109"/>
      <c r="I878" s="109"/>
      <c r="J878" s="109"/>
      <c r="K878" s="109"/>
      <c r="L878" s="109"/>
      <c r="M878" s="109"/>
      <c r="N878" s="109"/>
      <c r="O878" s="109"/>
      <c r="P878" s="109"/>
      <c r="Q878" s="109"/>
      <c r="R878" s="109"/>
      <c r="S878" s="109"/>
      <c r="T878" s="109"/>
      <c r="U878" s="109"/>
      <c r="V878" s="109"/>
      <c r="W878" s="109"/>
      <c r="X878" s="109"/>
      <c r="Y878" s="109"/>
      <c r="Z878" s="109"/>
      <c r="AA878" s="109"/>
      <c r="AB878" s="109"/>
      <c r="AC878" s="109"/>
      <c r="AD878" s="109"/>
      <c r="AE878" s="109"/>
    </row>
    <row r="879" spans="3:31">
      <c r="C879" s="109"/>
      <c r="D879" s="109"/>
      <c r="F879" s="109"/>
      <c r="H879" s="109"/>
      <c r="I879" s="109"/>
      <c r="J879" s="109"/>
      <c r="K879" s="109"/>
      <c r="L879" s="109"/>
      <c r="M879" s="109"/>
      <c r="N879" s="109"/>
      <c r="O879" s="109"/>
      <c r="P879" s="109"/>
      <c r="Q879" s="109"/>
      <c r="R879" s="109"/>
      <c r="S879" s="109"/>
      <c r="T879" s="109"/>
      <c r="U879" s="109"/>
      <c r="V879" s="109"/>
      <c r="W879" s="109"/>
      <c r="X879" s="109"/>
      <c r="Y879" s="109"/>
      <c r="Z879" s="109"/>
      <c r="AA879" s="109"/>
      <c r="AB879" s="109"/>
      <c r="AC879" s="109"/>
      <c r="AD879" s="109"/>
      <c r="AE879" s="109"/>
    </row>
    <row r="880" spans="3:31">
      <c r="C880" s="109"/>
      <c r="D880" s="109"/>
      <c r="F880" s="109"/>
      <c r="H880" s="109"/>
      <c r="I880" s="109"/>
      <c r="J880" s="109"/>
      <c r="K880" s="109"/>
      <c r="L880" s="109"/>
      <c r="M880" s="109"/>
      <c r="N880" s="109"/>
      <c r="O880" s="109"/>
      <c r="P880" s="109"/>
      <c r="Q880" s="109"/>
      <c r="R880" s="109"/>
      <c r="S880" s="109"/>
      <c r="T880" s="109"/>
      <c r="U880" s="109"/>
      <c r="V880" s="109"/>
      <c r="W880" s="109"/>
      <c r="X880" s="109"/>
      <c r="Y880" s="109"/>
      <c r="Z880" s="109"/>
      <c r="AA880" s="109"/>
      <c r="AB880" s="109"/>
      <c r="AC880" s="109"/>
      <c r="AD880" s="109"/>
      <c r="AE880" s="109"/>
    </row>
    <row r="881" spans="3:31">
      <c r="C881" s="109"/>
      <c r="D881" s="109"/>
      <c r="F881" s="109"/>
      <c r="H881" s="109"/>
      <c r="I881" s="109"/>
      <c r="J881" s="109"/>
      <c r="K881" s="109"/>
      <c r="L881" s="109"/>
      <c r="M881" s="109"/>
      <c r="N881" s="109"/>
      <c r="O881" s="109"/>
      <c r="P881" s="109"/>
      <c r="Q881" s="109"/>
      <c r="R881" s="109"/>
      <c r="S881" s="109"/>
      <c r="T881" s="109"/>
      <c r="U881" s="109"/>
      <c r="V881" s="109"/>
      <c r="W881" s="109"/>
      <c r="X881" s="109"/>
      <c r="Y881" s="109"/>
      <c r="Z881" s="109"/>
      <c r="AA881" s="109"/>
      <c r="AB881" s="109"/>
      <c r="AC881" s="109"/>
      <c r="AD881" s="109"/>
      <c r="AE881" s="109"/>
    </row>
    <row r="882" spans="3:31">
      <c r="C882" s="109"/>
      <c r="D882" s="109"/>
      <c r="F882" s="109"/>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c r="AD882" s="110"/>
      <c r="AE882" s="110"/>
    </row>
    <row r="883" spans="3:31">
      <c r="C883" s="109"/>
      <c r="D883" s="109"/>
      <c r="F883" s="109"/>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c r="AD883" s="110"/>
      <c r="AE883" s="110"/>
    </row>
    <row r="884" spans="3:31">
      <c r="C884" s="109"/>
      <c r="D884" s="109"/>
      <c r="F884" s="109"/>
      <c r="H884" s="133"/>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row>
    <row r="885" spans="3:31">
      <c r="C885" s="109"/>
      <c r="D885" s="109"/>
      <c r="F885" s="109"/>
      <c r="H885" s="133"/>
      <c r="I885" s="133"/>
      <c r="J885" s="133"/>
      <c r="K885" s="133"/>
      <c r="L885" s="133"/>
      <c r="M885" s="133"/>
      <c r="N885" s="133"/>
      <c r="O885" s="133"/>
      <c r="P885" s="133"/>
      <c r="Q885" s="133"/>
      <c r="R885" s="133"/>
      <c r="S885" s="133"/>
      <c r="T885" s="133"/>
      <c r="U885" s="133"/>
      <c r="V885" s="133"/>
      <c r="W885" s="133"/>
      <c r="X885" s="133"/>
      <c r="Y885" s="133"/>
      <c r="Z885" s="133"/>
      <c r="AA885" s="133"/>
      <c r="AB885" s="133"/>
      <c r="AC885" s="133"/>
      <c r="AD885" s="133"/>
      <c r="AE885" s="133"/>
    </row>
    <row r="886" spans="3:31">
      <c r="C886" s="109"/>
      <c r="D886" s="109"/>
      <c r="F886" s="109"/>
      <c r="H886" s="133"/>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row>
    <row r="887" spans="3:31">
      <c r="C887" s="109"/>
      <c r="D887" s="109"/>
      <c r="F887" s="109"/>
      <c r="H887" s="133"/>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row>
    <row r="888" spans="3:31">
      <c r="C888" s="109"/>
      <c r="D888" s="109"/>
      <c r="F888" s="109"/>
      <c r="H888" s="109"/>
      <c r="I888" s="109"/>
      <c r="J888" s="109"/>
      <c r="K888" s="109"/>
      <c r="L888" s="109"/>
      <c r="M888" s="109"/>
      <c r="N888" s="109"/>
      <c r="O888" s="109"/>
      <c r="P888" s="109"/>
      <c r="Q888" s="109"/>
      <c r="R888" s="109"/>
      <c r="S888" s="109"/>
      <c r="T888" s="109"/>
      <c r="U888" s="109"/>
      <c r="V888" s="109"/>
      <c r="W888" s="109"/>
      <c r="X888" s="109"/>
      <c r="Y888" s="109"/>
      <c r="Z888" s="109"/>
      <c r="AA888" s="109"/>
      <c r="AB888" s="109"/>
      <c r="AC888" s="109"/>
      <c r="AD888" s="109"/>
      <c r="AE888" s="109"/>
    </row>
    <row r="889" spans="3:31">
      <c r="C889" s="109"/>
      <c r="D889" s="109"/>
      <c r="F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c r="AD889" s="109"/>
      <c r="AE889" s="109"/>
    </row>
    <row r="890" spans="3:31">
      <c r="C890" s="109"/>
      <c r="D890" s="109"/>
      <c r="F890" s="109"/>
      <c r="H890" s="109"/>
      <c r="I890" s="109"/>
      <c r="J890" s="109"/>
      <c r="K890" s="109"/>
      <c r="L890" s="109"/>
      <c r="M890" s="109"/>
      <c r="N890" s="109"/>
      <c r="O890" s="109"/>
      <c r="P890" s="109"/>
      <c r="Q890" s="109"/>
      <c r="R890" s="109"/>
      <c r="S890" s="109"/>
      <c r="T890" s="109"/>
      <c r="U890" s="109"/>
      <c r="V890" s="109"/>
      <c r="W890" s="109"/>
      <c r="X890" s="109"/>
      <c r="Y890" s="109"/>
      <c r="Z890" s="109"/>
      <c r="AA890" s="109"/>
      <c r="AB890" s="109"/>
      <c r="AC890" s="109"/>
      <c r="AD890" s="109"/>
      <c r="AE890" s="109"/>
    </row>
    <row r="891" spans="3:31">
      <c r="C891" s="109"/>
      <c r="D891" s="109"/>
      <c r="F891" s="109"/>
      <c r="H891" s="109"/>
      <c r="I891" s="109"/>
      <c r="J891" s="109"/>
      <c r="K891" s="109"/>
      <c r="L891" s="109"/>
      <c r="M891" s="109"/>
      <c r="N891" s="109"/>
      <c r="O891" s="109"/>
      <c r="P891" s="109"/>
      <c r="Q891" s="109"/>
      <c r="R891" s="109"/>
      <c r="S891" s="109"/>
      <c r="T891" s="109"/>
      <c r="U891" s="109"/>
      <c r="V891" s="109"/>
      <c r="W891" s="109"/>
      <c r="X891" s="109"/>
      <c r="Y891" s="109"/>
      <c r="Z891" s="109"/>
      <c r="AA891" s="109"/>
      <c r="AB891" s="109"/>
      <c r="AC891" s="109"/>
      <c r="AD891" s="109"/>
      <c r="AE891" s="109"/>
    </row>
    <row r="892" spans="3:31">
      <c r="C892" s="109"/>
      <c r="D892" s="109"/>
      <c r="F892" s="109"/>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c r="AD892" s="110"/>
      <c r="AE892" s="110"/>
    </row>
    <row r="893" spans="3:31">
      <c r="C893" s="109"/>
      <c r="D893" s="109"/>
      <c r="F893" s="109"/>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c r="AD893" s="110"/>
      <c r="AE893" s="110"/>
    </row>
    <row r="894" spans="3:31">
      <c r="C894" s="109"/>
      <c r="D894" s="109"/>
      <c r="F894" s="109"/>
      <c r="H894" s="133"/>
      <c r="I894" s="133"/>
      <c r="J894" s="133"/>
      <c r="K894" s="133"/>
      <c r="L894" s="133"/>
      <c r="M894" s="133"/>
      <c r="N894" s="133"/>
      <c r="O894" s="133"/>
      <c r="P894" s="133"/>
      <c r="Q894" s="133"/>
      <c r="R894" s="133"/>
      <c r="S894" s="133"/>
      <c r="T894" s="133"/>
      <c r="U894" s="133"/>
      <c r="V894" s="133"/>
      <c r="W894" s="133"/>
      <c r="X894" s="133"/>
      <c r="Y894" s="133"/>
      <c r="Z894" s="133"/>
      <c r="AA894" s="133"/>
      <c r="AB894" s="133"/>
      <c r="AC894" s="133"/>
      <c r="AD894" s="133"/>
      <c r="AE894" s="133"/>
    </row>
    <row r="895" spans="3:31">
      <c r="C895" s="109"/>
      <c r="D895" s="109"/>
      <c r="F895" s="109"/>
      <c r="H895" s="133"/>
      <c r="I895" s="133"/>
      <c r="J895" s="133"/>
      <c r="K895" s="133"/>
      <c r="L895" s="133"/>
      <c r="M895" s="133"/>
      <c r="N895" s="133"/>
      <c r="O895" s="133"/>
      <c r="P895" s="133"/>
      <c r="Q895" s="133"/>
      <c r="R895" s="133"/>
      <c r="S895" s="133"/>
      <c r="T895" s="133"/>
      <c r="U895" s="133"/>
      <c r="V895" s="133"/>
      <c r="W895" s="133"/>
      <c r="X895" s="133"/>
      <c r="Y895" s="133"/>
      <c r="Z895" s="133"/>
      <c r="AA895" s="133"/>
      <c r="AB895" s="133"/>
      <c r="AC895" s="133"/>
      <c r="AD895" s="133"/>
      <c r="AE895" s="133"/>
    </row>
    <row r="896" spans="3:31">
      <c r="C896" s="109"/>
      <c r="D896" s="109"/>
      <c r="F896" s="109"/>
      <c r="H896" s="133"/>
      <c r="I896" s="133"/>
      <c r="J896" s="133"/>
      <c r="K896" s="133"/>
      <c r="L896" s="133"/>
      <c r="M896" s="133"/>
      <c r="N896" s="133"/>
      <c r="O896" s="133"/>
      <c r="P896" s="133"/>
      <c r="Q896" s="133"/>
      <c r="R896" s="133"/>
      <c r="S896" s="133"/>
      <c r="T896" s="133"/>
      <c r="U896" s="133"/>
      <c r="V896" s="133"/>
      <c r="W896" s="133"/>
      <c r="X896" s="133"/>
      <c r="Y896" s="133"/>
      <c r="Z896" s="133"/>
      <c r="AA896" s="133"/>
      <c r="AB896" s="133"/>
      <c r="AC896" s="133"/>
      <c r="AD896" s="133"/>
      <c r="AE896" s="133"/>
    </row>
    <row r="897" spans="3:31">
      <c r="C897" s="109"/>
      <c r="D897" s="109"/>
      <c r="F897" s="109"/>
      <c r="H897" s="133"/>
      <c r="I897" s="133"/>
      <c r="J897" s="133"/>
      <c r="K897" s="133"/>
      <c r="L897" s="133"/>
      <c r="M897" s="133"/>
      <c r="N897" s="133"/>
      <c r="O897" s="133"/>
      <c r="P897" s="133"/>
      <c r="Q897" s="133"/>
      <c r="R897" s="133"/>
      <c r="S897" s="133"/>
      <c r="T897" s="133"/>
      <c r="U897" s="133"/>
      <c r="V897" s="133"/>
      <c r="W897" s="133"/>
      <c r="X897" s="133"/>
      <c r="Y897" s="133"/>
      <c r="Z897" s="133"/>
      <c r="AA897" s="133"/>
      <c r="AB897" s="133"/>
      <c r="AC897" s="133"/>
      <c r="AD897" s="133"/>
      <c r="AE897" s="133"/>
    </row>
    <row r="898" spans="3:31">
      <c r="C898" s="109"/>
      <c r="D898" s="109"/>
      <c r="F898" s="109"/>
      <c r="H898" s="109"/>
      <c r="I898" s="109"/>
      <c r="J898" s="109"/>
      <c r="K898" s="109"/>
      <c r="L898" s="109"/>
      <c r="M898" s="109"/>
      <c r="N898" s="109"/>
      <c r="O898" s="109"/>
      <c r="P898" s="109"/>
      <c r="Q898" s="109"/>
      <c r="R898" s="109"/>
      <c r="S898" s="109"/>
      <c r="T898" s="109"/>
      <c r="U898" s="109"/>
      <c r="V898" s="109"/>
      <c r="W898" s="109"/>
      <c r="X898" s="109"/>
      <c r="Y898" s="109"/>
      <c r="Z898" s="109"/>
      <c r="AA898" s="109"/>
      <c r="AB898" s="109"/>
      <c r="AC898" s="109"/>
      <c r="AD898" s="109"/>
      <c r="AE898" s="109"/>
    </row>
    <row r="899" spans="3:31">
      <c r="C899" s="109"/>
      <c r="D899" s="109"/>
      <c r="F899" s="109"/>
      <c r="H899" s="109"/>
      <c r="I899" s="109"/>
      <c r="J899" s="109"/>
      <c r="K899" s="109"/>
      <c r="L899" s="109"/>
      <c r="M899" s="109"/>
      <c r="N899" s="109"/>
      <c r="O899" s="109"/>
      <c r="P899" s="109"/>
      <c r="Q899" s="109"/>
      <c r="R899" s="109"/>
      <c r="S899" s="109"/>
      <c r="T899" s="109"/>
      <c r="U899" s="109"/>
      <c r="V899" s="109"/>
      <c r="W899" s="109"/>
      <c r="X899" s="109"/>
      <c r="Y899" s="109"/>
      <c r="Z899" s="109"/>
      <c r="AA899" s="109"/>
      <c r="AB899" s="109"/>
      <c r="AC899" s="109"/>
      <c r="AD899" s="109"/>
      <c r="AE899" s="109"/>
    </row>
    <row r="900" spans="3:31">
      <c r="C900" s="109"/>
      <c r="D900" s="109"/>
      <c r="F900" s="109"/>
      <c r="H900" s="109"/>
      <c r="I900" s="109"/>
      <c r="J900" s="109"/>
      <c r="K900" s="109"/>
      <c r="L900" s="109"/>
      <c r="M900" s="109"/>
      <c r="N900" s="109"/>
      <c r="O900" s="109"/>
      <c r="P900" s="109"/>
      <c r="Q900" s="109"/>
      <c r="R900" s="109"/>
      <c r="S900" s="109"/>
      <c r="T900" s="109"/>
      <c r="U900" s="109"/>
      <c r="V900" s="109"/>
      <c r="W900" s="109"/>
      <c r="X900" s="109"/>
      <c r="Y900" s="109"/>
      <c r="Z900" s="109"/>
      <c r="AA900" s="109"/>
      <c r="AB900" s="109"/>
      <c r="AC900" s="109"/>
      <c r="AD900" s="109"/>
      <c r="AE900" s="109"/>
    </row>
    <row r="901" spans="3:31">
      <c r="C901" s="109"/>
      <c r="D901" s="109"/>
      <c r="F901" s="109"/>
      <c r="H901" s="109"/>
      <c r="I901" s="109"/>
      <c r="J901" s="109"/>
      <c r="K901" s="109"/>
      <c r="L901" s="109"/>
      <c r="M901" s="109"/>
      <c r="N901" s="109"/>
      <c r="O901" s="109"/>
      <c r="P901" s="109"/>
      <c r="Q901" s="109"/>
      <c r="R901" s="109"/>
      <c r="S901" s="109"/>
      <c r="T901" s="109"/>
      <c r="U901" s="109"/>
      <c r="V901" s="109"/>
      <c r="W901" s="109"/>
      <c r="X901" s="109"/>
      <c r="Y901" s="109"/>
      <c r="Z901" s="109"/>
      <c r="AA901" s="109"/>
      <c r="AB901" s="109"/>
      <c r="AC901" s="109"/>
      <c r="AD901" s="109"/>
      <c r="AE901" s="109"/>
    </row>
    <row r="902" spans="3:31">
      <c r="C902" s="109"/>
      <c r="D902" s="109"/>
      <c r="F902" s="109"/>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c r="AD902" s="110"/>
      <c r="AE902" s="110"/>
    </row>
    <row r="903" spans="3:31">
      <c r="C903" s="109"/>
      <c r="D903" s="109"/>
      <c r="F903" s="109"/>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c r="AD903" s="110"/>
      <c r="AE903" s="110"/>
    </row>
    <row r="904" spans="3:31">
      <c r="C904" s="109"/>
      <c r="D904" s="109"/>
      <c r="F904" s="109"/>
      <c r="H904" s="133"/>
      <c r="I904" s="133"/>
      <c r="J904" s="133"/>
      <c r="K904" s="133"/>
      <c r="L904" s="133"/>
      <c r="M904" s="133"/>
      <c r="N904" s="133"/>
      <c r="O904" s="133"/>
      <c r="P904" s="133"/>
      <c r="Q904" s="133"/>
      <c r="R904" s="133"/>
      <c r="S904" s="133"/>
      <c r="T904" s="133"/>
      <c r="U904" s="133"/>
      <c r="V904" s="133"/>
      <c r="W904" s="133"/>
      <c r="X904" s="133"/>
      <c r="Y904" s="133"/>
      <c r="Z904" s="133"/>
      <c r="AA904" s="133"/>
      <c r="AB904" s="133"/>
      <c r="AC904" s="133"/>
      <c r="AD904" s="133"/>
      <c r="AE904" s="133"/>
    </row>
    <row r="905" spans="3:31">
      <c r="C905" s="109"/>
      <c r="D905" s="109"/>
      <c r="F905" s="109"/>
      <c r="H905" s="133"/>
      <c r="I905" s="133"/>
      <c r="J905" s="133"/>
      <c r="K905" s="133"/>
      <c r="L905" s="133"/>
      <c r="M905" s="133"/>
      <c r="N905" s="133"/>
      <c r="O905" s="133"/>
      <c r="P905" s="133"/>
      <c r="Q905" s="133"/>
      <c r="R905" s="133"/>
      <c r="S905" s="133"/>
      <c r="T905" s="133"/>
      <c r="U905" s="133"/>
      <c r="V905" s="133"/>
      <c r="W905" s="133"/>
      <c r="X905" s="133"/>
      <c r="Y905" s="133"/>
      <c r="Z905" s="133"/>
      <c r="AA905" s="133"/>
      <c r="AB905" s="133"/>
      <c r="AC905" s="133"/>
      <c r="AD905" s="133"/>
      <c r="AE905" s="133"/>
    </row>
    <row r="906" spans="3:31">
      <c r="C906" s="109"/>
      <c r="D906" s="109"/>
      <c r="F906" s="109"/>
      <c r="H906" s="133"/>
      <c r="I906" s="133"/>
      <c r="J906" s="133"/>
      <c r="K906" s="133"/>
      <c r="L906" s="133"/>
      <c r="M906" s="133"/>
      <c r="N906" s="133"/>
      <c r="O906" s="133"/>
      <c r="P906" s="133"/>
      <c r="Q906" s="133"/>
      <c r="R906" s="133"/>
      <c r="S906" s="133"/>
      <c r="T906" s="133"/>
      <c r="U906" s="133"/>
      <c r="V906" s="133"/>
      <c r="W906" s="133"/>
      <c r="X906" s="133"/>
      <c r="Y906" s="133"/>
      <c r="Z906" s="133"/>
      <c r="AA906" s="133"/>
      <c r="AB906" s="133"/>
      <c r="AC906" s="133"/>
      <c r="AD906" s="133"/>
      <c r="AE906" s="133"/>
    </row>
    <row r="907" spans="3:31">
      <c r="C907" s="109"/>
      <c r="D907" s="109"/>
      <c r="F907" s="109"/>
      <c r="H907" s="133"/>
      <c r="I907" s="133"/>
      <c r="J907" s="133"/>
      <c r="K907" s="133"/>
      <c r="L907" s="133"/>
      <c r="M907" s="133"/>
      <c r="N907" s="133"/>
      <c r="O907" s="133"/>
      <c r="P907" s="133"/>
      <c r="Q907" s="133"/>
      <c r="R907" s="133"/>
      <c r="S907" s="133"/>
      <c r="T907" s="133"/>
      <c r="U907" s="133"/>
      <c r="V907" s="133"/>
      <c r="W907" s="133"/>
      <c r="X907" s="133"/>
      <c r="Y907" s="133"/>
      <c r="Z907" s="133"/>
      <c r="AA907" s="133"/>
      <c r="AB907" s="133"/>
      <c r="AC907" s="133"/>
      <c r="AD907" s="133"/>
      <c r="AE907" s="133"/>
    </row>
    <row r="908" spans="3:31">
      <c r="C908" s="109"/>
      <c r="D908" s="109"/>
      <c r="F908" s="109"/>
      <c r="H908" s="109"/>
      <c r="I908" s="109"/>
      <c r="J908" s="109"/>
      <c r="K908" s="109"/>
      <c r="L908" s="109"/>
      <c r="M908" s="109"/>
      <c r="N908" s="109"/>
      <c r="O908" s="109"/>
      <c r="P908" s="109"/>
      <c r="Q908" s="109"/>
      <c r="R908" s="109"/>
      <c r="S908" s="109"/>
      <c r="T908" s="109"/>
      <c r="U908" s="109"/>
      <c r="V908" s="109"/>
      <c r="W908" s="109"/>
      <c r="X908" s="109"/>
      <c r="Y908" s="109"/>
      <c r="Z908" s="109"/>
      <c r="AA908" s="109"/>
      <c r="AB908" s="109"/>
      <c r="AC908" s="109"/>
      <c r="AD908" s="109"/>
      <c r="AE908" s="109"/>
    </row>
    <row r="909" spans="3:31">
      <c r="C909" s="109"/>
      <c r="D909" s="109"/>
      <c r="F909" s="109"/>
      <c r="H909" s="109"/>
      <c r="I909" s="109"/>
      <c r="J909" s="109"/>
      <c r="K909" s="109"/>
      <c r="L909" s="109"/>
      <c r="M909" s="109"/>
      <c r="N909" s="109"/>
      <c r="O909" s="109"/>
      <c r="P909" s="109"/>
      <c r="Q909" s="109"/>
      <c r="R909" s="109"/>
      <c r="S909" s="109"/>
      <c r="T909" s="109"/>
      <c r="U909" s="109"/>
      <c r="V909" s="109"/>
      <c r="W909" s="109"/>
      <c r="X909" s="109"/>
      <c r="Y909" s="109"/>
      <c r="Z909" s="109"/>
      <c r="AA909" s="109"/>
      <c r="AB909" s="109"/>
      <c r="AC909" s="109"/>
      <c r="AD909" s="109"/>
      <c r="AE909" s="109"/>
    </row>
    <row r="910" spans="3:31">
      <c r="C910" s="109"/>
      <c r="D910" s="109"/>
      <c r="F910" s="109"/>
      <c r="H910" s="109"/>
      <c r="I910" s="109"/>
      <c r="J910" s="109"/>
      <c r="K910" s="109"/>
      <c r="L910" s="109"/>
      <c r="M910" s="109"/>
      <c r="N910" s="109"/>
      <c r="O910" s="109"/>
      <c r="P910" s="109"/>
      <c r="Q910" s="109"/>
      <c r="R910" s="109"/>
      <c r="S910" s="109"/>
      <c r="T910" s="109"/>
      <c r="U910" s="109"/>
      <c r="V910" s="109"/>
      <c r="W910" s="109"/>
      <c r="X910" s="109"/>
      <c r="Y910" s="109"/>
      <c r="Z910" s="109"/>
      <c r="AA910" s="109"/>
      <c r="AB910" s="109"/>
      <c r="AC910" s="109"/>
      <c r="AD910" s="109"/>
      <c r="AE910" s="109"/>
    </row>
    <row r="911" spans="3:31">
      <c r="C911" s="109"/>
      <c r="D911" s="109"/>
      <c r="F911" s="109"/>
      <c r="H911" s="109"/>
      <c r="I911" s="109"/>
      <c r="J911" s="109"/>
      <c r="K911" s="109"/>
      <c r="L911" s="109"/>
      <c r="M911" s="109"/>
      <c r="N911" s="109"/>
      <c r="O911" s="109"/>
      <c r="P911" s="109"/>
      <c r="Q911" s="109"/>
      <c r="R911" s="109"/>
      <c r="S911" s="109"/>
      <c r="T911" s="109"/>
      <c r="U911" s="109"/>
      <c r="V911" s="109"/>
      <c r="W911" s="109"/>
      <c r="X911" s="109"/>
      <c r="Y911" s="109"/>
      <c r="Z911" s="109"/>
      <c r="AA911" s="109"/>
      <c r="AB911" s="109"/>
      <c r="AC911" s="109"/>
      <c r="AD911" s="109"/>
      <c r="AE911" s="109"/>
    </row>
    <row r="912" spans="3:31">
      <c r="C912" s="109"/>
      <c r="D912" s="109"/>
      <c r="F912" s="109"/>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c r="AD912" s="110"/>
      <c r="AE912" s="110"/>
    </row>
    <row r="913" spans="3:31">
      <c r="C913" s="109"/>
      <c r="D913" s="109"/>
      <c r="F913" s="109"/>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c r="AD913" s="110"/>
      <c r="AE913" s="110"/>
    </row>
    <row r="914" spans="3:31">
      <c r="C914" s="109"/>
      <c r="D914" s="109"/>
      <c r="F914" s="109"/>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row>
    <row r="915" spans="3:31">
      <c r="C915" s="109"/>
      <c r="D915" s="109"/>
      <c r="F915" s="109"/>
      <c r="H915" s="133"/>
      <c r="I915" s="133"/>
      <c r="J915" s="133"/>
      <c r="K915" s="133"/>
      <c r="L915" s="133"/>
      <c r="M915" s="133"/>
      <c r="N915" s="133"/>
      <c r="O915" s="133"/>
      <c r="P915" s="133"/>
      <c r="Q915" s="133"/>
      <c r="R915" s="133"/>
      <c r="S915" s="133"/>
      <c r="T915" s="133"/>
      <c r="U915" s="133"/>
      <c r="V915" s="133"/>
      <c r="W915" s="133"/>
      <c r="X915" s="133"/>
      <c r="Y915" s="133"/>
      <c r="Z915" s="133"/>
      <c r="AA915" s="133"/>
      <c r="AB915" s="133"/>
      <c r="AC915" s="133"/>
      <c r="AD915" s="133"/>
      <c r="AE915" s="133"/>
    </row>
    <row r="916" spans="3:31">
      <c r="C916" s="109"/>
      <c r="D916" s="109"/>
      <c r="F916" s="109"/>
      <c r="H916" s="133"/>
      <c r="I916" s="133"/>
      <c r="J916" s="133"/>
      <c r="K916" s="133"/>
      <c r="L916" s="133"/>
      <c r="M916" s="133"/>
      <c r="N916" s="133"/>
      <c r="O916" s="133"/>
      <c r="P916" s="133"/>
      <c r="Q916" s="133"/>
      <c r="R916" s="133"/>
      <c r="S916" s="133"/>
      <c r="T916" s="133"/>
      <c r="U916" s="133"/>
      <c r="V916" s="133"/>
      <c r="W916" s="133"/>
      <c r="X916" s="133"/>
      <c r="Y916" s="133"/>
      <c r="Z916" s="133"/>
      <c r="AA916" s="133"/>
      <c r="AB916" s="133"/>
      <c r="AC916" s="133"/>
      <c r="AD916" s="133"/>
      <c r="AE916" s="133"/>
    </row>
    <row r="917" spans="3:31">
      <c r="C917" s="109"/>
      <c r="D917" s="109"/>
      <c r="F917" s="109"/>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row>
    <row r="918" spans="3:31">
      <c r="C918" s="109"/>
      <c r="D918" s="109"/>
      <c r="F918" s="109"/>
      <c r="H918" s="109"/>
      <c r="I918" s="109"/>
      <c r="J918" s="109"/>
      <c r="K918" s="109"/>
      <c r="L918" s="109"/>
      <c r="M918" s="109"/>
      <c r="N918" s="109"/>
      <c r="O918" s="109"/>
      <c r="P918" s="109"/>
      <c r="Q918" s="109"/>
      <c r="R918" s="109"/>
      <c r="S918" s="109"/>
      <c r="T918" s="109"/>
      <c r="U918" s="109"/>
      <c r="V918" s="109"/>
      <c r="W918" s="109"/>
      <c r="X918" s="109"/>
      <c r="Y918" s="109"/>
      <c r="Z918" s="109"/>
      <c r="AA918" s="109"/>
      <c r="AB918" s="109"/>
      <c r="AC918" s="109"/>
      <c r="AD918" s="109"/>
      <c r="AE918" s="109"/>
    </row>
    <row r="919" spans="3:31">
      <c r="C919" s="109"/>
      <c r="D919" s="109"/>
      <c r="F919" s="109"/>
      <c r="H919" s="109"/>
      <c r="I919" s="109"/>
      <c r="J919" s="109"/>
      <c r="K919" s="109"/>
      <c r="L919" s="109"/>
      <c r="M919" s="109"/>
      <c r="N919" s="109"/>
      <c r="O919" s="109"/>
      <c r="P919" s="109"/>
      <c r="Q919" s="109"/>
      <c r="R919" s="109"/>
      <c r="S919" s="109"/>
      <c r="T919" s="109"/>
      <c r="U919" s="109"/>
      <c r="V919" s="109"/>
      <c r="W919" s="109"/>
      <c r="X919" s="109"/>
      <c r="Y919" s="109"/>
      <c r="Z919" s="109"/>
      <c r="AA919" s="109"/>
      <c r="AB919" s="109"/>
      <c r="AC919" s="109"/>
      <c r="AD919" s="109"/>
      <c r="AE919" s="109"/>
    </row>
    <row r="920" spans="3:31">
      <c r="C920" s="109"/>
      <c r="D920" s="109"/>
      <c r="F920" s="109"/>
      <c r="H920" s="109"/>
      <c r="I920" s="109"/>
      <c r="J920" s="109"/>
      <c r="K920" s="109"/>
      <c r="L920" s="109"/>
      <c r="M920" s="109"/>
      <c r="N920" s="109"/>
      <c r="O920" s="109"/>
      <c r="P920" s="109"/>
      <c r="Q920" s="109"/>
      <c r="R920" s="109"/>
      <c r="S920" s="109"/>
      <c r="T920" s="109"/>
      <c r="U920" s="109"/>
      <c r="V920" s="109"/>
      <c r="W920" s="109"/>
      <c r="X920" s="109"/>
      <c r="Y920" s="109"/>
      <c r="Z920" s="109"/>
      <c r="AA920" s="109"/>
      <c r="AB920" s="109"/>
      <c r="AC920" s="109"/>
      <c r="AD920" s="109"/>
      <c r="AE920" s="109"/>
    </row>
    <row r="921" spans="3:31">
      <c r="C921" s="109"/>
      <c r="D921" s="109"/>
      <c r="F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09"/>
    </row>
    <row r="922" spans="3:31">
      <c r="C922" s="109"/>
      <c r="D922" s="109"/>
      <c r="F922" s="109"/>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c r="AD922" s="110"/>
      <c r="AE922" s="110"/>
    </row>
    <row r="923" spans="3:31">
      <c r="C923" s="109"/>
      <c r="D923" s="109"/>
      <c r="F923" s="109"/>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c r="AD923" s="110"/>
      <c r="AE923" s="110"/>
    </row>
    <row r="924" spans="3:31">
      <c r="C924" s="109"/>
      <c r="D924" s="109"/>
      <c r="F924" s="109"/>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row>
    <row r="925" spans="3:31">
      <c r="C925" s="109"/>
      <c r="D925" s="109"/>
      <c r="F925" s="109"/>
      <c r="H925" s="133"/>
      <c r="I925" s="133"/>
      <c r="J925" s="133"/>
      <c r="K925" s="133"/>
      <c r="L925" s="133"/>
      <c r="M925" s="133"/>
      <c r="N925" s="133"/>
      <c r="O925" s="133"/>
      <c r="P925" s="133"/>
      <c r="Q925" s="133"/>
      <c r="R925" s="133"/>
      <c r="S925" s="133"/>
      <c r="T925" s="133"/>
      <c r="U925" s="133"/>
      <c r="V925" s="133"/>
      <c r="W925" s="133"/>
      <c r="X925" s="133"/>
      <c r="Y925" s="133"/>
      <c r="Z925" s="133"/>
      <c r="AA925" s="133"/>
      <c r="AB925" s="133"/>
      <c r="AC925" s="133"/>
      <c r="AD925" s="133"/>
      <c r="AE925" s="133"/>
    </row>
    <row r="926" spans="3:31">
      <c r="C926" s="109"/>
      <c r="D926" s="109"/>
      <c r="F926" s="109"/>
      <c r="H926" s="133"/>
      <c r="I926" s="133"/>
      <c r="J926" s="133"/>
      <c r="K926" s="133"/>
      <c r="L926" s="133"/>
      <c r="M926" s="133"/>
      <c r="N926" s="133"/>
      <c r="O926" s="133"/>
      <c r="P926" s="133"/>
      <c r="Q926" s="133"/>
      <c r="R926" s="133"/>
      <c r="S926" s="133"/>
      <c r="T926" s="133"/>
      <c r="U926" s="133"/>
      <c r="V926" s="133"/>
      <c r="W926" s="133"/>
      <c r="X926" s="133"/>
      <c r="Y926" s="133"/>
      <c r="Z926" s="133"/>
      <c r="AA926" s="133"/>
      <c r="AB926" s="133"/>
      <c r="AC926" s="133"/>
      <c r="AD926" s="133"/>
      <c r="AE926" s="133"/>
    </row>
    <row r="927" spans="3:31">
      <c r="C927" s="109"/>
      <c r="D927" s="109"/>
      <c r="F927" s="109"/>
      <c r="H927" s="133"/>
      <c r="I927" s="133"/>
      <c r="J927" s="133"/>
      <c r="K927" s="133"/>
      <c r="L927" s="133"/>
      <c r="M927" s="133"/>
      <c r="N927" s="133"/>
      <c r="O927" s="133"/>
      <c r="P927" s="133"/>
      <c r="Q927" s="133"/>
      <c r="R927" s="133"/>
      <c r="S927" s="133"/>
      <c r="T927" s="133"/>
      <c r="U927" s="133"/>
      <c r="V927" s="133"/>
      <c r="W927" s="133"/>
      <c r="X927" s="133"/>
      <c r="Y927" s="133"/>
      <c r="Z927" s="133"/>
      <c r="AA927" s="133"/>
      <c r="AB927" s="133"/>
      <c r="AC927" s="133"/>
      <c r="AD927" s="133"/>
      <c r="AE927" s="133"/>
    </row>
    <row r="928" spans="3:31">
      <c r="C928" s="109"/>
      <c r="D928" s="109"/>
      <c r="F928" s="109"/>
      <c r="H928" s="109"/>
      <c r="I928" s="109"/>
      <c r="J928" s="109"/>
      <c r="K928" s="109"/>
      <c r="L928" s="109"/>
      <c r="M928" s="109"/>
      <c r="N928" s="109"/>
      <c r="O928" s="109"/>
      <c r="P928" s="109"/>
      <c r="Q928" s="109"/>
      <c r="R928" s="109"/>
      <c r="S928" s="109"/>
      <c r="T928" s="109"/>
      <c r="U928" s="109"/>
      <c r="V928" s="109"/>
      <c r="W928" s="109"/>
      <c r="X928" s="109"/>
      <c r="Y928" s="109"/>
      <c r="Z928" s="109"/>
      <c r="AA928" s="109"/>
      <c r="AB928" s="109"/>
      <c r="AC928" s="109"/>
      <c r="AD928" s="109"/>
      <c r="AE928" s="109"/>
    </row>
    <row r="929" spans="3:31">
      <c r="C929" s="109"/>
      <c r="D929" s="109"/>
      <c r="F929" s="109"/>
      <c r="H929" s="109"/>
      <c r="I929" s="109"/>
      <c r="J929" s="109"/>
      <c r="K929" s="109"/>
      <c r="L929" s="109"/>
      <c r="M929" s="109"/>
      <c r="N929" s="109"/>
      <c r="O929" s="109"/>
      <c r="P929" s="109"/>
      <c r="Q929" s="109"/>
      <c r="R929" s="109"/>
      <c r="S929" s="109"/>
      <c r="T929" s="109"/>
      <c r="U929" s="109"/>
      <c r="V929" s="109"/>
      <c r="W929" s="109"/>
      <c r="X929" s="109"/>
      <c r="Y929" s="109"/>
      <c r="Z929" s="109"/>
      <c r="AA929" s="109"/>
      <c r="AB929" s="109"/>
      <c r="AC929" s="109"/>
      <c r="AD929" s="109"/>
      <c r="AE929" s="109"/>
    </row>
    <row r="930" spans="3:31">
      <c r="C930" s="109"/>
      <c r="D930" s="109"/>
      <c r="F930" s="109"/>
      <c r="H930" s="109"/>
      <c r="I930" s="109"/>
      <c r="J930" s="109"/>
      <c r="K930" s="109"/>
      <c r="L930" s="109"/>
      <c r="M930" s="109"/>
      <c r="N930" s="109"/>
      <c r="O930" s="109"/>
      <c r="P930" s="109"/>
      <c r="Q930" s="109"/>
      <c r="R930" s="109"/>
      <c r="S930" s="109"/>
      <c r="T930" s="109"/>
      <c r="U930" s="109"/>
      <c r="V930" s="109"/>
      <c r="W930" s="109"/>
      <c r="X930" s="109"/>
      <c r="Y930" s="109"/>
      <c r="Z930" s="109"/>
      <c r="AA930" s="109"/>
      <c r="AB930" s="109"/>
      <c r="AC930" s="109"/>
      <c r="AD930" s="109"/>
      <c r="AE930" s="109"/>
    </row>
    <row r="931" spans="3:31">
      <c r="C931" s="109"/>
      <c r="D931" s="109"/>
      <c r="F931" s="109"/>
      <c r="H931" s="109"/>
      <c r="I931" s="109"/>
      <c r="J931" s="109"/>
      <c r="K931" s="109"/>
      <c r="L931" s="109"/>
      <c r="M931" s="109"/>
      <c r="N931" s="109"/>
      <c r="O931" s="109"/>
      <c r="P931" s="109"/>
      <c r="Q931" s="109"/>
      <c r="R931" s="109"/>
      <c r="S931" s="109"/>
      <c r="T931" s="109"/>
      <c r="U931" s="109"/>
      <c r="V931" s="109"/>
      <c r="W931" s="109"/>
      <c r="X931" s="109"/>
      <c r="Y931" s="109"/>
      <c r="Z931" s="109"/>
      <c r="AA931" s="109"/>
      <c r="AB931" s="109"/>
      <c r="AC931" s="109"/>
      <c r="AD931" s="109"/>
      <c r="AE931" s="109"/>
    </row>
    <row r="932" spans="3:31">
      <c r="C932" s="109"/>
      <c r="D932" s="109"/>
      <c r="F932" s="109"/>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c r="AD932" s="110"/>
      <c r="AE932" s="110"/>
    </row>
    <row r="933" spans="3:31">
      <c r="C933" s="109"/>
      <c r="D933" s="109"/>
      <c r="F933" s="109"/>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c r="AD933" s="110"/>
      <c r="AE933" s="110"/>
    </row>
    <row r="934" spans="3:31">
      <c r="C934" s="109"/>
      <c r="D934" s="109"/>
      <c r="F934" s="109"/>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row>
    <row r="935" spans="3:31">
      <c r="C935" s="109"/>
      <c r="D935" s="109"/>
      <c r="F935" s="109"/>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row>
    <row r="936" spans="3:31">
      <c r="C936" s="109"/>
      <c r="D936" s="109"/>
      <c r="F936" s="109"/>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row>
    <row r="937" spans="3:31">
      <c r="C937" s="109"/>
      <c r="D937" s="109"/>
      <c r="F937" s="109"/>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row>
    <row r="938" spans="3:31">
      <c r="C938" s="109"/>
      <c r="D938" s="109"/>
      <c r="F938" s="109"/>
      <c r="H938" s="109"/>
      <c r="I938" s="109"/>
      <c r="J938" s="109"/>
      <c r="K938" s="109"/>
      <c r="L938" s="109"/>
      <c r="M938" s="109"/>
      <c r="N938" s="109"/>
      <c r="O938" s="109"/>
      <c r="P938" s="109"/>
      <c r="Q938" s="109"/>
      <c r="R938" s="109"/>
      <c r="S938" s="109"/>
      <c r="T938" s="109"/>
      <c r="U938" s="109"/>
      <c r="V938" s="109"/>
      <c r="W938" s="109"/>
      <c r="X938" s="109"/>
      <c r="Y938" s="109"/>
      <c r="Z938" s="109"/>
      <c r="AA938" s="109"/>
      <c r="AB938" s="109"/>
      <c r="AC938" s="109"/>
      <c r="AD938" s="109"/>
      <c r="AE938" s="109"/>
    </row>
    <row r="939" spans="3:31">
      <c r="C939" s="109"/>
      <c r="D939" s="109"/>
      <c r="F939" s="109"/>
      <c r="H939" s="109"/>
      <c r="I939" s="109"/>
      <c r="J939" s="109"/>
      <c r="K939" s="109"/>
      <c r="L939" s="109"/>
      <c r="M939" s="109"/>
      <c r="N939" s="109"/>
      <c r="O939" s="109"/>
      <c r="P939" s="109"/>
      <c r="Q939" s="109"/>
      <c r="R939" s="109"/>
      <c r="S939" s="109"/>
      <c r="T939" s="109"/>
      <c r="U939" s="109"/>
      <c r="V939" s="109"/>
      <c r="W939" s="109"/>
      <c r="X939" s="109"/>
      <c r="Y939" s="109"/>
      <c r="Z939" s="109"/>
      <c r="AA939" s="109"/>
      <c r="AB939" s="109"/>
      <c r="AC939" s="109"/>
      <c r="AD939" s="109"/>
      <c r="AE939" s="109"/>
    </row>
    <row r="940" spans="3:31">
      <c r="C940" s="109"/>
      <c r="D940" s="109"/>
      <c r="F940" s="109"/>
      <c r="H940" s="109"/>
      <c r="I940" s="109"/>
      <c r="J940" s="109"/>
      <c r="K940" s="109"/>
      <c r="L940" s="109"/>
      <c r="M940" s="109"/>
      <c r="N940" s="109"/>
      <c r="O940" s="109"/>
      <c r="P940" s="109"/>
      <c r="Q940" s="109"/>
      <c r="R940" s="109"/>
      <c r="S940" s="109"/>
      <c r="T940" s="109"/>
      <c r="U940" s="109"/>
      <c r="V940" s="109"/>
      <c r="W940" s="109"/>
      <c r="X940" s="109"/>
      <c r="Y940" s="109"/>
      <c r="Z940" s="109"/>
      <c r="AA940" s="109"/>
      <c r="AB940" s="109"/>
      <c r="AC940" s="109"/>
      <c r="AD940" s="109"/>
      <c r="AE940" s="109"/>
    </row>
    <row r="941" spans="3:31">
      <c r="C941" s="109"/>
      <c r="D941" s="109"/>
      <c r="F941" s="109"/>
      <c r="H941" s="109"/>
      <c r="I941" s="109"/>
      <c r="J941" s="109"/>
      <c r="K941" s="109"/>
      <c r="L941" s="109"/>
      <c r="M941" s="109"/>
      <c r="N941" s="109"/>
      <c r="O941" s="109"/>
      <c r="P941" s="109"/>
      <c r="Q941" s="109"/>
      <c r="R941" s="109"/>
      <c r="S941" s="109"/>
      <c r="T941" s="109"/>
      <c r="U941" s="109"/>
      <c r="V941" s="109"/>
      <c r="W941" s="109"/>
      <c r="X941" s="109"/>
      <c r="Y941" s="109"/>
      <c r="Z941" s="109"/>
      <c r="AA941" s="109"/>
      <c r="AB941" s="109"/>
      <c r="AC941" s="109"/>
      <c r="AD941" s="109"/>
      <c r="AE941" s="109"/>
    </row>
    <row r="942" spans="3:31">
      <c r="C942" s="109"/>
      <c r="D942" s="109"/>
      <c r="F942" s="109"/>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c r="AD942" s="110"/>
      <c r="AE942" s="110"/>
    </row>
    <row r="943" spans="3:31">
      <c r="C943" s="109"/>
      <c r="D943" s="109"/>
      <c r="F943" s="109"/>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c r="AD943" s="110"/>
      <c r="AE943" s="110"/>
    </row>
    <row r="944" spans="3:31">
      <c r="C944" s="109"/>
      <c r="D944" s="109"/>
      <c r="F944" s="109"/>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row>
    <row r="945" spans="3:31">
      <c r="C945" s="109"/>
      <c r="D945" s="109"/>
      <c r="F945" s="109"/>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row>
    <row r="946" spans="3:31">
      <c r="C946" s="109"/>
      <c r="D946" s="109"/>
      <c r="F946" s="109"/>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row>
    <row r="947" spans="3:31">
      <c r="C947" s="109"/>
      <c r="D947" s="109"/>
      <c r="F947" s="109"/>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row>
    <row r="948" spans="3:31">
      <c r="C948" s="109"/>
      <c r="D948" s="109"/>
      <c r="F948" s="109"/>
      <c r="H948" s="109"/>
      <c r="I948" s="109"/>
      <c r="J948" s="109"/>
      <c r="K948" s="109"/>
      <c r="L948" s="109"/>
      <c r="M948" s="109"/>
      <c r="N948" s="109"/>
      <c r="O948" s="109"/>
      <c r="P948" s="109"/>
      <c r="Q948" s="109"/>
      <c r="R948" s="109"/>
      <c r="S948" s="109"/>
      <c r="T948" s="109"/>
      <c r="U948" s="109"/>
      <c r="V948" s="109"/>
      <c r="W948" s="109"/>
      <c r="X948" s="109"/>
      <c r="Y948" s="109"/>
      <c r="Z948" s="109"/>
      <c r="AA948" s="109"/>
      <c r="AB948" s="109"/>
      <c r="AC948" s="109"/>
      <c r="AD948" s="109"/>
      <c r="AE948" s="109"/>
    </row>
    <row r="949" spans="3:31">
      <c r="C949" s="109"/>
      <c r="D949" s="109"/>
      <c r="F949" s="109"/>
      <c r="H949" s="109"/>
      <c r="I949" s="109"/>
      <c r="J949" s="109"/>
      <c r="K949" s="109"/>
      <c r="L949" s="109"/>
      <c r="M949" s="109"/>
      <c r="N949" s="109"/>
      <c r="O949" s="109"/>
      <c r="P949" s="109"/>
      <c r="Q949" s="109"/>
      <c r="R949" s="109"/>
      <c r="S949" s="109"/>
      <c r="T949" s="109"/>
      <c r="U949" s="109"/>
      <c r="V949" s="109"/>
      <c r="W949" s="109"/>
      <c r="X949" s="109"/>
      <c r="Y949" s="109"/>
      <c r="Z949" s="109"/>
      <c r="AA949" s="109"/>
      <c r="AB949" s="109"/>
      <c r="AC949" s="109"/>
      <c r="AD949" s="109"/>
      <c r="AE949" s="109"/>
    </row>
    <row r="950" spans="3:31">
      <c r="C950" s="109"/>
      <c r="D950" s="109"/>
      <c r="F950" s="109"/>
      <c r="H950" s="109"/>
      <c r="I950" s="109"/>
      <c r="J950" s="109"/>
      <c r="K950" s="109"/>
      <c r="L950" s="109"/>
      <c r="M950" s="109"/>
      <c r="N950" s="109"/>
      <c r="O950" s="109"/>
      <c r="P950" s="109"/>
      <c r="Q950" s="109"/>
      <c r="R950" s="109"/>
      <c r="S950" s="109"/>
      <c r="T950" s="109"/>
      <c r="U950" s="109"/>
      <c r="V950" s="109"/>
      <c r="W950" s="109"/>
      <c r="X950" s="109"/>
      <c r="Y950" s="109"/>
      <c r="Z950" s="109"/>
      <c r="AA950" s="109"/>
      <c r="AB950" s="109"/>
      <c r="AC950" s="109"/>
      <c r="AD950" s="109"/>
      <c r="AE950" s="109"/>
    </row>
    <row r="951" spans="3:31">
      <c r="C951" s="109"/>
      <c r="D951" s="109"/>
      <c r="F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c r="AD951" s="109"/>
      <c r="AE951" s="109"/>
    </row>
    <row r="952" spans="3:31">
      <c r="C952" s="109"/>
      <c r="D952" s="109"/>
      <c r="F952" s="109"/>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c r="AD952" s="110"/>
      <c r="AE952" s="110"/>
    </row>
    <row r="953" spans="3:31">
      <c r="C953" s="109"/>
      <c r="D953" s="109"/>
      <c r="F953" s="109"/>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c r="AD953" s="110"/>
      <c r="AE953" s="110"/>
    </row>
    <row r="954" spans="3:31">
      <c r="C954" s="109"/>
      <c r="D954" s="109"/>
      <c r="F954" s="109"/>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row>
    <row r="955" spans="3:31">
      <c r="C955" s="109"/>
      <c r="D955" s="109"/>
      <c r="F955" s="109"/>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row>
    <row r="956" spans="3:31">
      <c r="C956" s="109"/>
      <c r="D956" s="109"/>
      <c r="F956" s="109"/>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row>
    <row r="957" spans="3:31">
      <c r="C957" s="109"/>
      <c r="D957" s="109"/>
      <c r="F957" s="109"/>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row>
    <row r="958" spans="3:31">
      <c r="C958" s="109"/>
      <c r="D958" s="109"/>
      <c r="F958" s="109"/>
      <c r="H958" s="109"/>
      <c r="I958" s="109"/>
      <c r="J958" s="109"/>
      <c r="K958" s="109"/>
      <c r="L958" s="109"/>
      <c r="M958" s="109"/>
      <c r="N958" s="109"/>
      <c r="O958" s="109"/>
      <c r="P958" s="109"/>
      <c r="Q958" s="109"/>
      <c r="R958" s="109"/>
      <c r="S958" s="109"/>
      <c r="T958" s="109"/>
      <c r="U958" s="109"/>
      <c r="V958" s="109"/>
      <c r="W958" s="109"/>
      <c r="X958" s="109"/>
      <c r="Y958" s="109"/>
      <c r="Z958" s="109"/>
      <c r="AA958" s="109"/>
      <c r="AB958" s="109"/>
      <c r="AC958" s="109"/>
      <c r="AD958" s="109"/>
      <c r="AE958" s="109"/>
    </row>
    <row r="959" spans="3:31">
      <c r="C959" s="109"/>
      <c r="D959" s="109"/>
      <c r="F959" s="109"/>
      <c r="H959" s="109"/>
      <c r="I959" s="109"/>
      <c r="J959" s="109"/>
      <c r="K959" s="109"/>
      <c r="L959" s="109"/>
      <c r="M959" s="109"/>
      <c r="N959" s="109"/>
      <c r="O959" s="109"/>
      <c r="P959" s="109"/>
      <c r="Q959" s="109"/>
      <c r="R959" s="109"/>
      <c r="S959" s="109"/>
      <c r="T959" s="109"/>
      <c r="U959" s="109"/>
      <c r="V959" s="109"/>
      <c r="W959" s="109"/>
      <c r="X959" s="109"/>
      <c r="Y959" s="109"/>
      <c r="Z959" s="109"/>
      <c r="AA959" s="109"/>
      <c r="AB959" s="109"/>
      <c r="AC959" s="109"/>
      <c r="AD959" s="109"/>
      <c r="AE959" s="109"/>
    </row>
    <row r="960" spans="3:31">
      <c r="C960" s="109"/>
      <c r="D960" s="109"/>
      <c r="F960" s="109"/>
      <c r="H960" s="109"/>
      <c r="I960" s="109"/>
      <c r="J960" s="109"/>
      <c r="K960" s="109"/>
      <c r="L960" s="109"/>
      <c r="M960" s="109"/>
      <c r="N960" s="109"/>
      <c r="O960" s="109"/>
      <c r="P960" s="109"/>
      <c r="Q960" s="109"/>
      <c r="R960" s="109"/>
      <c r="S960" s="109"/>
      <c r="T960" s="109"/>
      <c r="U960" s="109"/>
      <c r="V960" s="109"/>
      <c r="W960" s="109"/>
      <c r="X960" s="109"/>
      <c r="Y960" s="109"/>
      <c r="Z960" s="109"/>
      <c r="AA960" s="109"/>
      <c r="AB960" s="109"/>
      <c r="AC960" s="109"/>
      <c r="AD960" s="109"/>
      <c r="AE960" s="109"/>
    </row>
    <row r="961" spans="3:31">
      <c r="C961" s="109"/>
      <c r="D961" s="109"/>
      <c r="F961" s="109"/>
      <c r="H961" s="109"/>
      <c r="I961" s="109"/>
      <c r="J961" s="109"/>
      <c r="K961" s="109"/>
      <c r="L961" s="109"/>
      <c r="M961" s="109"/>
      <c r="N961" s="109"/>
      <c r="O961" s="109"/>
      <c r="P961" s="109"/>
      <c r="Q961" s="109"/>
      <c r="R961" s="109"/>
      <c r="S961" s="109"/>
      <c r="T961" s="109"/>
      <c r="U961" s="109"/>
      <c r="V961" s="109"/>
      <c r="W961" s="109"/>
      <c r="X961" s="109"/>
      <c r="Y961" s="109"/>
      <c r="Z961" s="109"/>
      <c r="AA961" s="109"/>
      <c r="AB961" s="109"/>
      <c r="AC961" s="109"/>
      <c r="AD961" s="109"/>
      <c r="AE961" s="109"/>
    </row>
    <row r="962" spans="3:31">
      <c r="C962" s="109"/>
      <c r="D962" s="109"/>
      <c r="F962" s="109"/>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c r="AD962" s="110"/>
      <c r="AE962" s="110"/>
    </row>
    <row r="963" spans="3:31">
      <c r="C963" s="109"/>
      <c r="D963" s="109"/>
      <c r="F963" s="109"/>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c r="AD963" s="110"/>
      <c r="AE963" s="110"/>
    </row>
    <row r="964" spans="3:31">
      <c r="C964" s="109"/>
      <c r="D964" s="109"/>
      <c r="F964" s="109"/>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row>
    <row r="965" spans="3:31">
      <c r="C965" s="109"/>
      <c r="D965" s="109"/>
      <c r="F965" s="109"/>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row>
    <row r="966" spans="3:31">
      <c r="C966" s="109"/>
      <c r="D966" s="109"/>
      <c r="F966" s="109"/>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row>
    <row r="967" spans="3:31">
      <c r="C967" s="109"/>
      <c r="D967" s="109"/>
      <c r="F967" s="109"/>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row>
    <row r="968" spans="3:31">
      <c r="C968" s="109"/>
      <c r="D968" s="109"/>
      <c r="F968" s="109"/>
      <c r="H968" s="109"/>
      <c r="I968" s="109"/>
      <c r="J968" s="109"/>
      <c r="K968" s="109"/>
      <c r="L968" s="109"/>
      <c r="M968" s="109"/>
      <c r="N968" s="109"/>
      <c r="O968" s="109"/>
      <c r="P968" s="109"/>
      <c r="Q968" s="109"/>
      <c r="R968" s="109"/>
      <c r="S968" s="109"/>
      <c r="T968" s="109"/>
      <c r="U968" s="109"/>
      <c r="V968" s="109"/>
      <c r="W968" s="109"/>
      <c r="X968" s="109"/>
      <c r="Y968" s="109"/>
      <c r="Z968" s="109"/>
      <c r="AA968" s="109"/>
      <c r="AB968" s="109"/>
      <c r="AC968" s="109"/>
      <c r="AD968" s="109"/>
      <c r="AE968" s="109"/>
    </row>
    <row r="969" spans="3:31">
      <c r="C969" s="109"/>
      <c r="D969" s="109"/>
      <c r="F969" s="109"/>
      <c r="H969" s="109"/>
      <c r="I969" s="109"/>
      <c r="J969" s="109"/>
      <c r="K969" s="109"/>
      <c r="L969" s="109"/>
      <c r="M969" s="109"/>
      <c r="N969" s="109"/>
      <c r="O969" s="109"/>
      <c r="P969" s="109"/>
      <c r="Q969" s="109"/>
      <c r="R969" s="109"/>
      <c r="S969" s="109"/>
      <c r="T969" s="109"/>
      <c r="U969" s="109"/>
      <c r="V969" s="109"/>
      <c r="W969" s="109"/>
      <c r="X969" s="109"/>
      <c r="Y969" s="109"/>
      <c r="Z969" s="109"/>
      <c r="AA969" s="109"/>
      <c r="AB969" s="109"/>
      <c r="AC969" s="109"/>
      <c r="AD969" s="109"/>
      <c r="AE969" s="109"/>
    </row>
    <row r="970" spans="3:31">
      <c r="C970" s="109"/>
      <c r="D970" s="109"/>
      <c r="F970" s="109"/>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c r="AD970" s="109"/>
      <c r="AE970" s="109"/>
    </row>
    <row r="971" spans="3:31">
      <c r="C971" s="109"/>
      <c r="D971" s="109"/>
      <c r="F971" s="109"/>
      <c r="H971" s="109"/>
      <c r="I971" s="109"/>
      <c r="J971" s="109"/>
      <c r="K971" s="109"/>
      <c r="L971" s="109"/>
      <c r="M971" s="109"/>
      <c r="N971" s="109"/>
      <c r="O971" s="109"/>
      <c r="P971" s="109"/>
      <c r="Q971" s="109"/>
      <c r="R971" s="109"/>
      <c r="S971" s="109"/>
      <c r="T971" s="109"/>
      <c r="U971" s="109"/>
      <c r="V971" s="109"/>
      <c r="W971" s="109"/>
      <c r="X971" s="109"/>
      <c r="Y971" s="109"/>
      <c r="Z971" s="109"/>
      <c r="AA971" s="109"/>
      <c r="AB971" s="109"/>
      <c r="AC971" s="109"/>
      <c r="AD971" s="109"/>
      <c r="AE971" s="109"/>
    </row>
    <row r="972" spans="3:31">
      <c r="C972" s="109"/>
      <c r="D972" s="109"/>
      <c r="F972" s="109"/>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row>
    <row r="973" spans="3:31">
      <c r="C973" s="109"/>
      <c r="D973" s="109"/>
      <c r="F973" s="109"/>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c r="AD973" s="110"/>
      <c r="AE973" s="110"/>
    </row>
    <row r="974" spans="3:31">
      <c r="C974" s="109"/>
      <c r="D974" s="109"/>
      <c r="F974" s="109"/>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row>
    <row r="975" spans="3:31">
      <c r="C975" s="109"/>
      <c r="D975" s="109"/>
      <c r="F975" s="109"/>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row>
    <row r="976" spans="3:31">
      <c r="C976" s="109"/>
      <c r="D976" s="109"/>
      <c r="F976" s="109"/>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row>
    <row r="977" spans="3:31">
      <c r="C977" s="109"/>
      <c r="D977" s="109"/>
      <c r="F977" s="109"/>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row>
    <row r="978" spans="3:31">
      <c r="C978" s="109"/>
      <c r="D978" s="109"/>
      <c r="F978" s="109"/>
      <c r="H978" s="109"/>
      <c r="I978" s="109"/>
      <c r="J978" s="109"/>
      <c r="K978" s="109"/>
      <c r="L978" s="109"/>
      <c r="M978" s="109"/>
      <c r="N978" s="109"/>
      <c r="O978" s="109"/>
      <c r="P978" s="109"/>
      <c r="Q978" s="109"/>
      <c r="R978" s="109"/>
      <c r="S978" s="109"/>
      <c r="T978" s="109"/>
      <c r="U978" s="109"/>
      <c r="V978" s="109"/>
      <c r="W978" s="109"/>
      <c r="X978" s="109"/>
      <c r="Y978" s="109"/>
      <c r="Z978" s="109"/>
      <c r="AA978" s="109"/>
      <c r="AB978" s="109"/>
      <c r="AC978" s="109"/>
      <c r="AD978" s="109"/>
      <c r="AE978" s="109"/>
    </row>
    <row r="979" spans="3:31">
      <c r="C979" s="109"/>
      <c r="D979" s="109"/>
      <c r="F979" s="109"/>
      <c r="H979" s="109"/>
      <c r="I979" s="109"/>
      <c r="J979" s="109"/>
      <c r="K979" s="109"/>
      <c r="L979" s="109"/>
      <c r="M979" s="109"/>
      <c r="N979" s="109"/>
      <c r="O979" s="109"/>
      <c r="P979" s="109"/>
      <c r="Q979" s="109"/>
      <c r="R979" s="109"/>
      <c r="S979" s="109"/>
      <c r="T979" s="109"/>
      <c r="U979" s="109"/>
      <c r="V979" s="109"/>
      <c r="W979" s="109"/>
      <c r="X979" s="109"/>
      <c r="Y979" s="109"/>
      <c r="Z979" s="109"/>
      <c r="AA979" s="109"/>
      <c r="AB979" s="109"/>
      <c r="AC979" s="109"/>
      <c r="AD979" s="109"/>
      <c r="AE979" s="109"/>
    </row>
    <row r="980" spans="3:31">
      <c r="C980" s="109"/>
      <c r="D980" s="109"/>
      <c r="F980" s="109"/>
      <c r="H980" s="109"/>
      <c r="I980" s="109"/>
      <c r="J980" s="109"/>
      <c r="K980" s="109"/>
      <c r="L980" s="109"/>
      <c r="M980" s="109"/>
      <c r="N980" s="109"/>
      <c r="O980" s="109"/>
      <c r="P980" s="109"/>
      <c r="Q980" s="109"/>
      <c r="R980" s="109"/>
      <c r="S980" s="109"/>
      <c r="T980" s="109"/>
      <c r="U980" s="109"/>
      <c r="V980" s="109"/>
      <c r="W980" s="109"/>
      <c r="X980" s="109"/>
      <c r="Y980" s="109"/>
      <c r="Z980" s="109"/>
      <c r="AA980" s="109"/>
      <c r="AB980" s="109"/>
      <c r="AC980" s="109"/>
      <c r="AD980" s="109"/>
      <c r="AE980" s="109"/>
    </row>
    <row r="981" spans="3:31">
      <c r="C981" s="109"/>
      <c r="D981" s="109"/>
      <c r="F981" s="109"/>
      <c r="H981" s="109"/>
      <c r="I981" s="109"/>
      <c r="J981" s="109"/>
      <c r="K981" s="109"/>
      <c r="L981" s="109"/>
      <c r="M981" s="109"/>
      <c r="N981" s="109"/>
      <c r="O981" s="109"/>
      <c r="P981" s="109"/>
      <c r="Q981" s="109"/>
      <c r="R981" s="109"/>
      <c r="S981" s="109"/>
      <c r="T981" s="109"/>
      <c r="U981" s="109"/>
      <c r="V981" s="109"/>
      <c r="W981" s="109"/>
      <c r="X981" s="109"/>
      <c r="Y981" s="109"/>
      <c r="Z981" s="109"/>
      <c r="AA981" s="109"/>
      <c r="AB981" s="109"/>
      <c r="AC981" s="109"/>
      <c r="AD981" s="109"/>
      <c r="AE981" s="109"/>
    </row>
    <row r="982" spans="3:31">
      <c r="C982" s="109"/>
      <c r="D982" s="109"/>
      <c r="F982" s="109"/>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c r="AD982" s="110"/>
      <c r="AE982" s="110"/>
    </row>
    <row r="983" spans="3:31">
      <c r="C983" s="109"/>
      <c r="D983" s="109"/>
      <c r="F983" s="109"/>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c r="AD983" s="110"/>
      <c r="AE983" s="110"/>
    </row>
    <row r="984" spans="3:31">
      <c r="C984" s="109"/>
      <c r="D984" s="109"/>
      <c r="F984" s="109"/>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row>
    <row r="985" spans="3:31">
      <c r="C985" s="109"/>
      <c r="D985" s="109"/>
      <c r="F985" s="109"/>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row>
    <row r="986" spans="3:31">
      <c r="C986" s="109"/>
      <c r="D986" s="109"/>
      <c r="F986" s="109"/>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row>
    <row r="987" spans="3:31">
      <c r="C987" s="109"/>
      <c r="D987" s="109"/>
      <c r="F987" s="109"/>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row>
    <row r="988" spans="3:31">
      <c r="C988" s="109"/>
      <c r="D988" s="109"/>
      <c r="F988" s="109"/>
      <c r="H988" s="109"/>
      <c r="I988" s="109"/>
      <c r="J988" s="109"/>
      <c r="K988" s="109"/>
      <c r="L988" s="109"/>
      <c r="M988" s="109"/>
      <c r="N988" s="109"/>
      <c r="O988" s="109"/>
      <c r="P988" s="109"/>
      <c r="Q988" s="109"/>
      <c r="R988" s="109"/>
      <c r="S988" s="109"/>
      <c r="T988" s="109"/>
      <c r="U988" s="109"/>
      <c r="V988" s="109"/>
      <c r="W988" s="109"/>
      <c r="X988" s="109"/>
      <c r="Y988" s="109"/>
      <c r="Z988" s="109"/>
      <c r="AA988" s="109"/>
      <c r="AB988" s="109"/>
      <c r="AC988" s="109"/>
      <c r="AD988" s="109"/>
      <c r="AE988" s="109"/>
    </row>
    <row r="989" spans="3:31">
      <c r="C989" s="109"/>
      <c r="D989" s="109"/>
      <c r="F989" s="109"/>
      <c r="H989" s="109"/>
      <c r="I989" s="109"/>
      <c r="J989" s="109"/>
      <c r="K989" s="109"/>
      <c r="L989" s="109"/>
      <c r="M989" s="109"/>
      <c r="N989" s="109"/>
      <c r="O989" s="109"/>
      <c r="P989" s="109"/>
      <c r="Q989" s="109"/>
      <c r="R989" s="109"/>
      <c r="S989" s="109"/>
      <c r="T989" s="109"/>
      <c r="U989" s="109"/>
      <c r="V989" s="109"/>
      <c r="W989" s="109"/>
      <c r="X989" s="109"/>
      <c r="Y989" s="109"/>
      <c r="Z989" s="109"/>
      <c r="AA989" s="109"/>
      <c r="AB989" s="109"/>
      <c r="AC989" s="109"/>
      <c r="AD989" s="109"/>
      <c r="AE989" s="109"/>
    </row>
    <row r="990" spans="3:31">
      <c r="C990" s="109"/>
      <c r="D990" s="109"/>
      <c r="F990" s="109"/>
      <c r="H990" s="109"/>
      <c r="I990" s="109"/>
      <c r="J990" s="109"/>
      <c r="K990" s="109"/>
      <c r="L990" s="109"/>
      <c r="M990" s="109"/>
      <c r="N990" s="109"/>
      <c r="O990" s="109"/>
      <c r="P990" s="109"/>
      <c r="Q990" s="109"/>
      <c r="R990" s="109"/>
      <c r="S990" s="109"/>
      <c r="T990" s="109"/>
      <c r="U990" s="109"/>
      <c r="V990" s="109"/>
      <c r="W990" s="109"/>
      <c r="X990" s="109"/>
      <c r="Y990" s="109"/>
      <c r="Z990" s="109"/>
      <c r="AA990" s="109"/>
      <c r="AB990" s="109"/>
      <c r="AC990" s="109"/>
      <c r="AD990" s="109"/>
      <c r="AE990" s="109"/>
    </row>
    <row r="991" spans="3:31">
      <c r="C991" s="109"/>
      <c r="D991" s="109"/>
      <c r="F991" s="109"/>
      <c r="H991" s="109"/>
      <c r="I991" s="109"/>
      <c r="J991" s="109"/>
      <c r="K991" s="109"/>
      <c r="L991" s="109"/>
      <c r="M991" s="109"/>
      <c r="N991" s="109"/>
      <c r="O991" s="109"/>
      <c r="P991" s="109"/>
      <c r="Q991" s="109"/>
      <c r="R991" s="109"/>
      <c r="S991" s="109"/>
      <c r="T991" s="109"/>
      <c r="U991" s="109"/>
      <c r="V991" s="109"/>
      <c r="W991" s="109"/>
      <c r="X991" s="109"/>
      <c r="Y991" s="109"/>
      <c r="Z991" s="109"/>
      <c r="AA991" s="109"/>
      <c r="AB991" s="109"/>
      <c r="AC991" s="109"/>
      <c r="AD991" s="109"/>
      <c r="AE991" s="109"/>
    </row>
    <row r="992" spans="3:31">
      <c r="C992" s="109"/>
      <c r="D992" s="109"/>
      <c r="F992" s="109"/>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c r="AD992" s="110"/>
      <c r="AE992" s="110"/>
    </row>
    <row r="993" spans="3:31">
      <c r="C993" s="109"/>
      <c r="D993" s="109"/>
      <c r="F993" s="109"/>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c r="AD993" s="110"/>
      <c r="AE993" s="110"/>
    </row>
    <row r="994" spans="3:31">
      <c r="C994" s="109"/>
      <c r="D994" s="109"/>
      <c r="F994" s="109"/>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row>
    <row r="995" spans="3:31">
      <c r="C995" s="109"/>
      <c r="D995" s="109"/>
      <c r="F995" s="109"/>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row>
    <row r="996" spans="3:31">
      <c r="C996" s="109"/>
      <c r="D996" s="109"/>
      <c r="F996" s="109"/>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row>
    <row r="997" spans="3:31">
      <c r="C997" s="109"/>
      <c r="D997" s="109"/>
      <c r="F997" s="109"/>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row>
    <row r="998" spans="3:31">
      <c r="C998" s="109"/>
      <c r="D998" s="109"/>
      <c r="F998" s="109"/>
      <c r="H998" s="109"/>
      <c r="I998" s="109"/>
      <c r="J998" s="109"/>
      <c r="K998" s="109"/>
      <c r="L998" s="109"/>
      <c r="M998" s="109"/>
      <c r="N998" s="109"/>
      <c r="O998" s="109"/>
      <c r="P998" s="109"/>
      <c r="Q998" s="109"/>
      <c r="R998" s="109"/>
      <c r="S998" s="109"/>
      <c r="T998" s="109"/>
      <c r="U998" s="109"/>
      <c r="V998" s="109"/>
      <c r="W998" s="109"/>
      <c r="X998" s="109"/>
      <c r="Y998" s="109"/>
      <c r="Z998" s="109"/>
      <c r="AA998" s="109"/>
      <c r="AB998" s="109"/>
      <c r="AC998" s="109"/>
      <c r="AD998" s="109"/>
      <c r="AE998" s="109"/>
    </row>
    <row r="999" spans="3:31">
      <c r="C999" s="109"/>
      <c r="D999" s="109"/>
      <c r="F999" s="109"/>
      <c r="H999" s="109"/>
      <c r="I999" s="109"/>
      <c r="J999" s="109"/>
      <c r="K999" s="109"/>
      <c r="L999" s="109"/>
      <c r="M999" s="109"/>
      <c r="N999" s="109"/>
      <c r="O999" s="109"/>
      <c r="P999" s="109"/>
      <c r="Q999" s="109"/>
      <c r="R999" s="109"/>
      <c r="S999" s="109"/>
      <c r="T999" s="109"/>
      <c r="U999" s="109"/>
      <c r="V999" s="109"/>
      <c r="W999" s="109"/>
      <c r="X999" s="109"/>
      <c r="Y999" s="109"/>
      <c r="Z999" s="109"/>
      <c r="AA999" s="109"/>
      <c r="AB999" s="109"/>
      <c r="AC999" s="109"/>
      <c r="AD999" s="109"/>
      <c r="AE999" s="109"/>
    </row>
    <row r="1000" spans="3:31">
      <c r="C1000" s="109"/>
      <c r="D1000" s="109"/>
      <c r="F1000" s="109"/>
      <c r="H1000" s="109"/>
      <c r="I1000" s="109"/>
      <c r="J1000" s="109"/>
      <c r="K1000" s="109"/>
      <c r="L1000" s="109"/>
      <c r="M1000" s="109"/>
      <c r="N1000" s="109"/>
      <c r="O1000" s="109"/>
      <c r="P1000" s="109"/>
      <c r="Q1000" s="109"/>
      <c r="R1000" s="109"/>
      <c r="S1000" s="109"/>
      <c r="T1000" s="109"/>
      <c r="U1000" s="109"/>
      <c r="V1000" s="109"/>
      <c r="W1000" s="109"/>
      <c r="X1000" s="109"/>
      <c r="Y1000" s="109"/>
      <c r="Z1000" s="109"/>
      <c r="AA1000" s="109"/>
      <c r="AB1000" s="109"/>
      <c r="AC1000" s="109"/>
      <c r="AD1000" s="109"/>
      <c r="AE1000" s="109"/>
    </row>
    <row r="1001" spans="3:31">
      <c r="C1001" s="109"/>
      <c r="D1001" s="109"/>
      <c r="F1001" s="109"/>
      <c r="H1001" s="109"/>
      <c r="I1001" s="109"/>
      <c r="J1001" s="109"/>
      <c r="K1001" s="109"/>
      <c r="L1001" s="109"/>
      <c r="M1001" s="109"/>
      <c r="N1001" s="109"/>
      <c r="O1001" s="109"/>
      <c r="P1001" s="109"/>
      <c r="Q1001" s="109"/>
      <c r="R1001" s="109"/>
      <c r="S1001" s="109"/>
      <c r="T1001" s="109"/>
      <c r="U1001" s="109"/>
      <c r="V1001" s="109"/>
      <c r="W1001" s="109"/>
      <c r="X1001" s="109"/>
      <c r="Y1001" s="109"/>
      <c r="Z1001" s="109"/>
      <c r="AA1001" s="109"/>
      <c r="AB1001" s="109"/>
      <c r="AC1001" s="109"/>
      <c r="AD1001" s="109"/>
      <c r="AE1001" s="109"/>
    </row>
    <row r="1002" spans="3:31">
      <c r="C1002" s="109"/>
      <c r="D1002" s="109"/>
      <c r="F1002" s="109"/>
      <c r="H1002" s="110"/>
      <c r="I1002" s="110"/>
      <c r="J1002" s="110"/>
      <c r="K1002" s="110"/>
      <c r="L1002" s="110"/>
      <c r="M1002" s="110"/>
      <c r="N1002" s="110"/>
      <c r="O1002" s="110"/>
      <c r="P1002" s="110"/>
      <c r="Q1002" s="110"/>
      <c r="R1002" s="110"/>
      <c r="S1002" s="110"/>
      <c r="T1002" s="110"/>
      <c r="U1002" s="110"/>
      <c r="V1002" s="110"/>
      <c r="W1002" s="110"/>
      <c r="X1002" s="110"/>
      <c r="Y1002" s="110"/>
      <c r="Z1002" s="110"/>
      <c r="AA1002" s="110"/>
      <c r="AB1002" s="110"/>
      <c r="AC1002" s="110"/>
      <c r="AD1002" s="110"/>
      <c r="AE1002" s="110"/>
    </row>
    <row r="1003" spans="3:31">
      <c r="C1003" s="109"/>
      <c r="D1003" s="109"/>
      <c r="F1003" s="109"/>
      <c r="H1003" s="110"/>
      <c r="I1003" s="110"/>
      <c r="J1003" s="110"/>
      <c r="K1003" s="110"/>
      <c r="L1003" s="110"/>
      <c r="M1003" s="110"/>
      <c r="N1003" s="110"/>
      <c r="O1003" s="110"/>
      <c r="P1003" s="110"/>
      <c r="Q1003" s="110"/>
      <c r="R1003" s="110"/>
      <c r="S1003" s="110"/>
      <c r="T1003" s="110"/>
      <c r="U1003" s="110"/>
      <c r="V1003" s="110"/>
      <c r="W1003" s="110"/>
      <c r="X1003" s="110"/>
      <c r="Y1003" s="110"/>
      <c r="Z1003" s="110"/>
      <c r="AA1003" s="110"/>
      <c r="AB1003" s="110"/>
      <c r="AC1003" s="110"/>
      <c r="AD1003" s="110"/>
      <c r="AE1003" s="110"/>
    </row>
    <row r="1004" spans="3:31">
      <c r="C1004" s="109"/>
      <c r="D1004" s="109"/>
      <c r="F1004" s="109"/>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row>
    <row r="1005" spans="3:31">
      <c r="C1005" s="109"/>
      <c r="D1005" s="109"/>
      <c r="F1005" s="109"/>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row>
    <row r="1006" spans="3:31">
      <c r="C1006" s="109"/>
      <c r="D1006" s="109"/>
      <c r="F1006" s="109"/>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row>
    <row r="1007" spans="3:31">
      <c r="C1007" s="109"/>
      <c r="D1007" s="109"/>
      <c r="F1007" s="109"/>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row>
    <row r="1008" spans="3:31">
      <c r="C1008" s="109"/>
      <c r="D1008" s="109"/>
      <c r="F1008" s="109"/>
      <c r="H1008" s="109"/>
      <c r="I1008" s="109"/>
      <c r="J1008" s="109"/>
      <c r="K1008" s="109"/>
      <c r="L1008" s="109"/>
      <c r="M1008" s="109"/>
      <c r="N1008" s="109"/>
      <c r="O1008" s="109"/>
      <c r="P1008" s="109"/>
      <c r="Q1008" s="109"/>
      <c r="R1008" s="109"/>
      <c r="S1008" s="109"/>
      <c r="T1008" s="109"/>
      <c r="U1008" s="109"/>
      <c r="V1008" s="109"/>
      <c r="W1008" s="109"/>
      <c r="X1008" s="109"/>
      <c r="Y1008" s="109"/>
      <c r="Z1008" s="109"/>
      <c r="AA1008" s="109"/>
      <c r="AB1008" s="109"/>
      <c r="AC1008" s="109"/>
      <c r="AD1008" s="109"/>
      <c r="AE1008" s="109"/>
    </row>
    <row r="1009" spans="3:31">
      <c r="C1009" s="109"/>
      <c r="D1009" s="109"/>
      <c r="F1009" s="109"/>
      <c r="H1009" s="109"/>
      <c r="I1009" s="109"/>
      <c r="J1009" s="109"/>
      <c r="K1009" s="109"/>
      <c r="L1009" s="109"/>
      <c r="M1009" s="109"/>
      <c r="N1009" s="109"/>
      <c r="O1009" s="109"/>
      <c r="P1009" s="109"/>
      <c r="Q1009" s="109"/>
      <c r="R1009" s="109"/>
      <c r="S1009" s="109"/>
      <c r="T1009" s="109"/>
      <c r="U1009" s="109"/>
      <c r="V1009" s="109"/>
      <c r="W1009" s="109"/>
      <c r="X1009" s="109"/>
      <c r="Y1009" s="109"/>
      <c r="Z1009" s="109"/>
      <c r="AA1009" s="109"/>
      <c r="AB1009" s="109"/>
      <c r="AC1009" s="109"/>
      <c r="AD1009" s="109"/>
      <c r="AE1009" s="109"/>
    </row>
    <row r="1010" spans="3:31">
      <c r="C1010" s="109"/>
      <c r="D1010" s="109"/>
      <c r="F1010" s="109"/>
      <c r="H1010" s="109"/>
      <c r="I1010" s="109"/>
      <c r="J1010" s="109"/>
      <c r="K1010" s="109"/>
      <c r="L1010" s="109"/>
      <c r="M1010" s="109"/>
      <c r="N1010" s="109"/>
      <c r="O1010" s="109"/>
      <c r="P1010" s="109"/>
      <c r="Q1010" s="109"/>
      <c r="R1010" s="109"/>
      <c r="S1010" s="109"/>
      <c r="T1010" s="109"/>
      <c r="U1010" s="109"/>
      <c r="V1010" s="109"/>
      <c r="W1010" s="109"/>
      <c r="X1010" s="109"/>
      <c r="Y1010" s="109"/>
      <c r="Z1010" s="109"/>
      <c r="AA1010" s="109"/>
      <c r="AB1010" s="109"/>
      <c r="AC1010" s="109"/>
      <c r="AD1010" s="109"/>
      <c r="AE1010" s="109"/>
    </row>
    <row r="1011" spans="3:31">
      <c r="C1011" s="109"/>
      <c r="D1011" s="109"/>
      <c r="F1011" s="109"/>
      <c r="H1011" s="109"/>
      <c r="I1011" s="109"/>
      <c r="J1011" s="109"/>
      <c r="K1011" s="109"/>
      <c r="L1011" s="109"/>
      <c r="M1011" s="109"/>
      <c r="N1011" s="109"/>
      <c r="O1011" s="109"/>
      <c r="P1011" s="109"/>
      <c r="Q1011" s="109"/>
      <c r="R1011" s="109"/>
      <c r="S1011" s="109"/>
      <c r="T1011" s="109"/>
      <c r="U1011" s="109"/>
      <c r="V1011" s="109"/>
      <c r="W1011" s="109"/>
      <c r="X1011" s="109"/>
      <c r="Y1011" s="109"/>
      <c r="Z1011" s="109"/>
      <c r="AA1011" s="109"/>
      <c r="AB1011" s="109"/>
      <c r="AC1011" s="109"/>
      <c r="AD1011" s="109"/>
      <c r="AE1011" s="109"/>
    </row>
    <row r="1012" spans="3:31">
      <c r="C1012" s="109"/>
      <c r="D1012" s="109"/>
      <c r="F1012" s="109"/>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row>
    <row r="1013" spans="3:31">
      <c r="C1013" s="109"/>
      <c r="D1013" s="109"/>
      <c r="F1013" s="109"/>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row>
    <row r="1014" spans="3:31">
      <c r="C1014" s="109"/>
      <c r="D1014" s="109"/>
      <c r="F1014" s="109"/>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row>
    <row r="1015" spans="3:31">
      <c r="C1015" s="109"/>
      <c r="D1015" s="109"/>
      <c r="F1015" s="109"/>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row>
    <row r="1016" spans="3:31">
      <c r="C1016" s="109"/>
      <c r="D1016" s="109"/>
      <c r="F1016" s="109"/>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row>
    <row r="1017" spans="3:31">
      <c r="C1017" s="109"/>
      <c r="D1017" s="109"/>
      <c r="F1017" s="109"/>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row>
    <row r="1018" spans="3:31">
      <c r="C1018" s="109"/>
      <c r="D1018" s="109"/>
      <c r="F1018" s="109"/>
      <c r="H1018" s="109"/>
      <c r="I1018" s="109"/>
      <c r="J1018" s="109"/>
      <c r="K1018" s="109"/>
      <c r="L1018" s="109"/>
      <c r="M1018" s="109"/>
      <c r="N1018" s="109"/>
      <c r="O1018" s="109"/>
      <c r="P1018" s="109"/>
      <c r="Q1018" s="109"/>
      <c r="R1018" s="109"/>
      <c r="S1018" s="109"/>
      <c r="T1018" s="109"/>
      <c r="U1018" s="109"/>
      <c r="V1018" s="109"/>
      <c r="W1018" s="109"/>
      <c r="X1018" s="109"/>
      <c r="Y1018" s="109"/>
      <c r="Z1018" s="109"/>
      <c r="AA1018" s="109"/>
      <c r="AB1018" s="109"/>
      <c r="AC1018" s="109"/>
      <c r="AD1018" s="109"/>
      <c r="AE1018" s="109"/>
    </row>
    <row r="1019" spans="3:31">
      <c r="C1019" s="109"/>
      <c r="D1019" s="109"/>
      <c r="F1019" s="109"/>
      <c r="H1019" s="109"/>
      <c r="I1019" s="109"/>
      <c r="J1019" s="109"/>
      <c r="K1019" s="109"/>
      <c r="L1019" s="109"/>
      <c r="M1019" s="109"/>
      <c r="N1019" s="109"/>
      <c r="O1019" s="109"/>
      <c r="P1019" s="109"/>
      <c r="Q1019" s="109"/>
      <c r="R1019" s="109"/>
      <c r="S1019" s="109"/>
      <c r="T1019" s="109"/>
      <c r="U1019" s="109"/>
      <c r="V1019" s="109"/>
      <c r="W1019" s="109"/>
      <c r="X1019" s="109"/>
      <c r="Y1019" s="109"/>
      <c r="Z1019" s="109"/>
      <c r="AA1019" s="109"/>
      <c r="AB1019" s="109"/>
      <c r="AC1019" s="109"/>
      <c r="AD1019" s="109"/>
      <c r="AE1019" s="109"/>
    </row>
    <row r="1020" spans="3:31">
      <c r="C1020" s="109"/>
      <c r="D1020" s="109"/>
      <c r="F1020" s="109"/>
      <c r="H1020" s="109"/>
      <c r="I1020" s="109"/>
      <c r="J1020" s="109"/>
      <c r="K1020" s="109"/>
      <c r="L1020" s="109"/>
      <c r="M1020" s="109"/>
      <c r="N1020" s="109"/>
      <c r="O1020" s="109"/>
      <c r="P1020" s="109"/>
      <c r="Q1020" s="109"/>
      <c r="R1020" s="109"/>
      <c r="S1020" s="109"/>
      <c r="T1020" s="109"/>
      <c r="U1020" s="109"/>
      <c r="V1020" s="109"/>
      <c r="W1020" s="109"/>
      <c r="X1020" s="109"/>
      <c r="Y1020" s="109"/>
      <c r="Z1020" s="109"/>
      <c r="AA1020" s="109"/>
      <c r="AB1020" s="109"/>
      <c r="AC1020" s="109"/>
      <c r="AD1020" s="109"/>
      <c r="AE1020" s="109"/>
    </row>
    <row r="1021" spans="3:31">
      <c r="C1021" s="109"/>
      <c r="D1021" s="109"/>
      <c r="F1021" s="109"/>
      <c r="H1021" s="109"/>
      <c r="I1021" s="109"/>
      <c r="J1021" s="109"/>
      <c r="K1021" s="109"/>
      <c r="L1021" s="109"/>
      <c r="M1021" s="109"/>
      <c r="N1021" s="109"/>
      <c r="O1021" s="109"/>
      <c r="P1021" s="109"/>
      <c r="Q1021" s="109"/>
      <c r="R1021" s="109"/>
      <c r="S1021" s="109"/>
      <c r="T1021" s="109"/>
      <c r="U1021" s="109"/>
      <c r="V1021" s="109"/>
      <c r="W1021" s="109"/>
      <c r="X1021" s="109"/>
      <c r="Y1021" s="109"/>
      <c r="Z1021" s="109"/>
      <c r="AA1021" s="109"/>
      <c r="AB1021" s="109"/>
      <c r="AC1021" s="109"/>
      <c r="AD1021" s="109"/>
      <c r="AE1021" s="109"/>
    </row>
    <row r="1022" spans="3:31">
      <c r="C1022" s="109"/>
      <c r="D1022" s="109"/>
      <c r="F1022" s="109"/>
      <c r="H1022" s="110"/>
      <c r="I1022" s="110"/>
      <c r="J1022" s="110"/>
      <c r="K1022" s="110"/>
      <c r="L1022" s="110"/>
      <c r="M1022" s="110"/>
      <c r="N1022" s="110"/>
      <c r="O1022" s="110"/>
      <c r="P1022" s="110"/>
      <c r="Q1022" s="110"/>
      <c r="R1022" s="110"/>
      <c r="S1022" s="110"/>
      <c r="T1022" s="110"/>
      <c r="U1022" s="110"/>
      <c r="V1022" s="110"/>
      <c r="W1022" s="110"/>
      <c r="X1022" s="110"/>
      <c r="Y1022" s="110"/>
      <c r="Z1022" s="110"/>
      <c r="AA1022" s="110"/>
      <c r="AB1022" s="110"/>
      <c r="AC1022" s="110"/>
      <c r="AD1022" s="110"/>
      <c r="AE1022" s="110"/>
    </row>
    <row r="1023" spans="3:31">
      <c r="C1023" s="109"/>
      <c r="D1023" s="109"/>
      <c r="F1023" s="109"/>
      <c r="H1023" s="110"/>
      <c r="I1023" s="110"/>
      <c r="J1023" s="110"/>
      <c r="K1023" s="110"/>
      <c r="L1023" s="110"/>
      <c r="M1023" s="110"/>
      <c r="N1023" s="110"/>
      <c r="O1023" s="110"/>
      <c r="P1023" s="110"/>
      <c r="Q1023" s="110"/>
      <c r="R1023" s="110"/>
      <c r="S1023" s="110"/>
      <c r="T1023" s="110"/>
      <c r="U1023" s="110"/>
      <c r="V1023" s="110"/>
      <c r="W1023" s="110"/>
      <c r="X1023" s="110"/>
      <c r="Y1023" s="110"/>
      <c r="Z1023" s="110"/>
      <c r="AA1023" s="110"/>
      <c r="AB1023" s="110"/>
      <c r="AC1023" s="110"/>
      <c r="AD1023" s="110"/>
      <c r="AE1023" s="110"/>
    </row>
    <row r="1024" spans="3:31">
      <c r="C1024" s="109"/>
      <c r="D1024" s="109"/>
      <c r="F1024" s="109"/>
      <c r="H1024" s="133"/>
      <c r="I1024" s="133"/>
      <c r="J1024" s="133"/>
      <c r="K1024" s="133"/>
      <c r="L1024" s="133"/>
      <c r="M1024" s="133"/>
      <c r="N1024" s="133"/>
      <c r="O1024" s="133"/>
      <c r="P1024" s="133"/>
      <c r="Q1024" s="133"/>
      <c r="R1024" s="133"/>
      <c r="S1024" s="133"/>
      <c r="T1024" s="133"/>
      <c r="U1024" s="133"/>
      <c r="V1024" s="133"/>
      <c r="W1024" s="133"/>
      <c r="X1024" s="133"/>
      <c r="Y1024" s="133"/>
      <c r="Z1024" s="133"/>
      <c r="AA1024" s="133"/>
      <c r="AB1024" s="133"/>
      <c r="AC1024" s="133"/>
      <c r="AD1024" s="133"/>
      <c r="AE1024" s="133"/>
    </row>
    <row r="1025" spans="3:31">
      <c r="C1025" s="109"/>
      <c r="D1025" s="109"/>
      <c r="F1025" s="109"/>
      <c r="H1025" s="133"/>
      <c r="I1025" s="133"/>
      <c r="J1025" s="133"/>
      <c r="K1025" s="133"/>
      <c r="L1025" s="133"/>
      <c r="M1025" s="133"/>
      <c r="N1025" s="133"/>
      <c r="O1025" s="133"/>
      <c r="P1025" s="133"/>
      <c r="Q1025" s="133"/>
      <c r="R1025" s="133"/>
      <c r="S1025" s="133"/>
      <c r="T1025" s="133"/>
      <c r="U1025" s="133"/>
      <c r="V1025" s="133"/>
      <c r="W1025" s="133"/>
      <c r="X1025" s="133"/>
      <c r="Y1025" s="133"/>
      <c r="Z1025" s="133"/>
      <c r="AA1025" s="133"/>
      <c r="AB1025" s="133"/>
      <c r="AC1025" s="133"/>
      <c r="AD1025" s="133"/>
      <c r="AE1025" s="133"/>
    </row>
    <row r="1026" spans="3:31">
      <c r="C1026" s="109"/>
      <c r="D1026" s="109"/>
      <c r="F1026" s="109"/>
      <c r="H1026" s="133"/>
      <c r="I1026" s="133"/>
      <c r="J1026" s="133"/>
      <c r="K1026" s="133"/>
      <c r="L1026" s="133"/>
      <c r="M1026" s="133"/>
      <c r="N1026" s="133"/>
      <c r="O1026" s="133"/>
      <c r="P1026" s="133"/>
      <c r="Q1026" s="133"/>
      <c r="R1026" s="133"/>
      <c r="S1026" s="133"/>
      <c r="T1026" s="133"/>
      <c r="U1026" s="133"/>
      <c r="V1026" s="133"/>
      <c r="W1026" s="133"/>
      <c r="X1026" s="133"/>
      <c r="Y1026" s="133"/>
      <c r="Z1026" s="133"/>
      <c r="AA1026" s="133"/>
      <c r="AB1026" s="133"/>
      <c r="AC1026" s="133"/>
      <c r="AD1026" s="133"/>
      <c r="AE1026" s="133"/>
    </row>
    <row r="1027" spans="3:31">
      <c r="C1027" s="109"/>
      <c r="D1027" s="109"/>
      <c r="F1027" s="109"/>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row>
    <row r="1028" spans="3:31">
      <c r="C1028" s="109"/>
      <c r="D1028" s="109"/>
      <c r="F1028" s="109"/>
      <c r="H1028" s="109"/>
      <c r="I1028" s="109"/>
      <c r="J1028" s="109"/>
      <c r="K1028" s="109"/>
      <c r="L1028" s="109"/>
      <c r="M1028" s="109"/>
      <c r="N1028" s="109"/>
      <c r="O1028" s="109"/>
      <c r="P1028" s="109"/>
      <c r="Q1028" s="109"/>
      <c r="R1028" s="109"/>
      <c r="S1028" s="109"/>
      <c r="T1028" s="109"/>
      <c r="U1028" s="109"/>
      <c r="V1028" s="109"/>
      <c r="W1028" s="109"/>
      <c r="X1028" s="109"/>
      <c r="Y1028" s="109"/>
      <c r="Z1028" s="109"/>
      <c r="AA1028" s="109"/>
      <c r="AB1028" s="109"/>
      <c r="AC1028" s="109"/>
      <c r="AD1028" s="109"/>
      <c r="AE1028" s="109"/>
    </row>
    <row r="1029" spans="3:31">
      <c r="C1029" s="109"/>
      <c r="D1029" s="109"/>
      <c r="F1029" s="109"/>
      <c r="H1029" s="109"/>
      <c r="I1029" s="109"/>
      <c r="J1029" s="109"/>
      <c r="K1029" s="109"/>
      <c r="L1029" s="109"/>
      <c r="M1029" s="109"/>
      <c r="N1029" s="109"/>
      <c r="O1029" s="109"/>
      <c r="P1029" s="109"/>
      <c r="Q1029" s="109"/>
      <c r="R1029" s="109"/>
      <c r="S1029" s="109"/>
      <c r="T1029" s="109"/>
      <c r="U1029" s="109"/>
      <c r="V1029" s="109"/>
      <c r="W1029" s="109"/>
      <c r="X1029" s="109"/>
      <c r="Y1029" s="109"/>
      <c r="Z1029" s="109"/>
      <c r="AA1029" s="109"/>
      <c r="AB1029" s="109"/>
      <c r="AC1029" s="109"/>
      <c r="AD1029" s="109"/>
      <c r="AE1029" s="109"/>
    </row>
    <row r="1030" spans="3:31">
      <c r="C1030" s="109"/>
      <c r="D1030" s="109"/>
      <c r="F1030" s="109"/>
      <c r="H1030" s="109"/>
      <c r="I1030" s="109"/>
      <c r="J1030" s="109"/>
      <c r="K1030" s="109"/>
      <c r="L1030" s="109"/>
      <c r="M1030" s="109"/>
      <c r="N1030" s="109"/>
      <c r="O1030" s="109"/>
      <c r="P1030" s="109"/>
      <c r="Q1030" s="109"/>
      <c r="R1030" s="109"/>
      <c r="S1030" s="109"/>
      <c r="T1030" s="109"/>
      <c r="U1030" s="109"/>
      <c r="V1030" s="109"/>
      <c r="W1030" s="109"/>
      <c r="X1030" s="109"/>
      <c r="Y1030" s="109"/>
      <c r="Z1030" s="109"/>
      <c r="AA1030" s="109"/>
      <c r="AB1030" s="109"/>
      <c r="AC1030" s="109"/>
      <c r="AD1030" s="109"/>
      <c r="AE1030" s="109"/>
    </row>
    <row r="1031" spans="3:31">
      <c r="C1031" s="109"/>
      <c r="D1031" s="109"/>
      <c r="F1031" s="109"/>
      <c r="H1031" s="109"/>
      <c r="I1031" s="109"/>
      <c r="J1031" s="109"/>
      <c r="K1031" s="109"/>
      <c r="L1031" s="109"/>
      <c r="M1031" s="109"/>
      <c r="N1031" s="109"/>
      <c r="O1031" s="109"/>
      <c r="P1031" s="109"/>
      <c r="Q1031" s="109"/>
      <c r="R1031" s="109"/>
      <c r="S1031" s="109"/>
      <c r="T1031" s="109"/>
      <c r="U1031" s="109"/>
      <c r="V1031" s="109"/>
      <c r="W1031" s="109"/>
      <c r="X1031" s="109"/>
      <c r="Y1031" s="109"/>
      <c r="Z1031" s="109"/>
      <c r="AA1031" s="109"/>
      <c r="AB1031" s="109"/>
      <c r="AC1031" s="109"/>
      <c r="AD1031" s="109"/>
      <c r="AE1031" s="109"/>
    </row>
    <row r="1032" spans="3:31">
      <c r="C1032" s="109"/>
      <c r="D1032" s="109"/>
      <c r="F1032" s="109"/>
      <c r="H1032" s="110"/>
      <c r="I1032" s="110"/>
      <c r="J1032" s="110"/>
      <c r="K1032" s="110"/>
      <c r="L1032" s="110"/>
      <c r="M1032" s="110"/>
      <c r="N1032" s="110"/>
      <c r="O1032" s="110"/>
      <c r="P1032" s="110"/>
      <c r="Q1032" s="110"/>
      <c r="R1032" s="110"/>
      <c r="S1032" s="110"/>
      <c r="T1032" s="110"/>
      <c r="U1032" s="110"/>
      <c r="V1032" s="110"/>
      <c r="W1032" s="110"/>
      <c r="X1032" s="110"/>
      <c r="Y1032" s="110"/>
      <c r="Z1032" s="110"/>
      <c r="AA1032" s="110"/>
      <c r="AB1032" s="110"/>
      <c r="AC1032" s="110"/>
      <c r="AD1032" s="110"/>
      <c r="AE1032" s="110"/>
    </row>
    <row r="1033" spans="3:31">
      <c r="C1033" s="109"/>
      <c r="D1033" s="109"/>
      <c r="F1033" s="109"/>
      <c r="H1033" s="110"/>
      <c r="I1033" s="110"/>
      <c r="J1033" s="110"/>
      <c r="K1033" s="110"/>
      <c r="L1033" s="110"/>
      <c r="M1033" s="110"/>
      <c r="N1033" s="110"/>
      <c r="O1033" s="110"/>
      <c r="P1033" s="110"/>
      <c r="Q1033" s="110"/>
      <c r="R1033" s="110"/>
      <c r="S1033" s="110"/>
      <c r="T1033" s="110"/>
      <c r="U1033" s="110"/>
      <c r="V1033" s="110"/>
      <c r="W1033" s="110"/>
      <c r="X1033" s="110"/>
      <c r="Y1033" s="110"/>
      <c r="Z1033" s="110"/>
      <c r="AA1033" s="110"/>
      <c r="AB1033" s="110"/>
      <c r="AC1033" s="110"/>
      <c r="AD1033" s="110"/>
      <c r="AE1033" s="110"/>
    </row>
    <row r="1034" spans="3:31">
      <c r="C1034" s="109"/>
      <c r="D1034" s="109"/>
      <c r="F1034" s="109"/>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row>
    <row r="1035" spans="3:31">
      <c r="C1035" s="109"/>
      <c r="D1035" s="109"/>
      <c r="F1035" s="109"/>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row>
    <row r="1036" spans="3:31">
      <c r="C1036" s="109"/>
      <c r="D1036" s="109"/>
      <c r="F1036" s="109"/>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row>
    <row r="1037" spans="3:31">
      <c r="C1037" s="109"/>
      <c r="D1037" s="109"/>
      <c r="F1037" s="109"/>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row>
    <row r="1038" spans="3:31">
      <c r="C1038" s="109"/>
      <c r="D1038" s="109"/>
      <c r="F1038" s="109"/>
      <c r="H1038" s="109"/>
      <c r="I1038" s="109"/>
      <c r="J1038" s="109"/>
      <c r="K1038" s="109"/>
      <c r="L1038" s="109"/>
      <c r="M1038" s="109"/>
      <c r="N1038" s="109"/>
      <c r="O1038" s="109"/>
      <c r="P1038" s="109"/>
      <c r="Q1038" s="109"/>
      <c r="R1038" s="109"/>
      <c r="S1038" s="109"/>
      <c r="T1038" s="109"/>
      <c r="U1038" s="109"/>
      <c r="V1038" s="109"/>
      <c r="W1038" s="109"/>
      <c r="X1038" s="109"/>
      <c r="Y1038" s="109"/>
      <c r="Z1038" s="109"/>
      <c r="AA1038" s="109"/>
      <c r="AB1038" s="109"/>
      <c r="AC1038" s="109"/>
      <c r="AD1038" s="109"/>
      <c r="AE1038" s="109"/>
    </row>
    <row r="1039" spans="3:31">
      <c r="C1039" s="109"/>
      <c r="D1039" s="109"/>
      <c r="F1039" s="109"/>
      <c r="H1039" s="109"/>
      <c r="I1039" s="109"/>
      <c r="J1039" s="109"/>
      <c r="K1039" s="109"/>
      <c r="L1039" s="109"/>
      <c r="M1039" s="109"/>
      <c r="N1039" s="109"/>
      <c r="O1039" s="109"/>
      <c r="P1039" s="109"/>
      <c r="Q1039" s="109"/>
      <c r="R1039" s="109"/>
      <c r="S1039" s="109"/>
      <c r="T1039" s="109"/>
      <c r="U1039" s="109"/>
      <c r="V1039" s="109"/>
      <c r="W1039" s="109"/>
      <c r="X1039" s="109"/>
      <c r="Y1039" s="109"/>
      <c r="Z1039" s="109"/>
      <c r="AA1039" s="109"/>
      <c r="AB1039" s="109"/>
      <c r="AC1039" s="109"/>
      <c r="AD1039" s="109"/>
      <c r="AE1039" s="109"/>
    </row>
    <row r="1040" spans="3:31">
      <c r="C1040" s="109"/>
      <c r="D1040" s="109"/>
      <c r="F1040" s="109"/>
      <c r="H1040" s="109"/>
      <c r="I1040" s="109"/>
      <c r="J1040" s="109"/>
      <c r="K1040" s="109"/>
      <c r="L1040" s="109"/>
      <c r="M1040" s="109"/>
      <c r="N1040" s="109"/>
      <c r="O1040" s="109"/>
      <c r="P1040" s="109"/>
      <c r="Q1040" s="109"/>
      <c r="R1040" s="109"/>
      <c r="S1040" s="109"/>
      <c r="T1040" s="109"/>
      <c r="U1040" s="109"/>
      <c r="V1040" s="109"/>
      <c r="W1040" s="109"/>
      <c r="X1040" s="109"/>
      <c r="Y1040" s="109"/>
      <c r="Z1040" s="109"/>
      <c r="AA1040" s="109"/>
      <c r="AB1040" s="109"/>
      <c r="AC1040" s="109"/>
      <c r="AD1040" s="109"/>
      <c r="AE1040" s="109"/>
    </row>
    <row r="1041" spans="3:31">
      <c r="C1041" s="109"/>
      <c r="D1041" s="109"/>
      <c r="F1041" s="109"/>
      <c r="H1041" s="109"/>
      <c r="I1041" s="109"/>
      <c r="J1041" s="109"/>
      <c r="K1041" s="109"/>
      <c r="L1041" s="109"/>
      <c r="M1041" s="109"/>
      <c r="N1041" s="109"/>
      <c r="O1041" s="109"/>
      <c r="P1041" s="109"/>
      <c r="Q1041" s="109"/>
      <c r="R1041" s="109"/>
      <c r="S1041" s="109"/>
      <c r="T1041" s="109"/>
      <c r="U1041" s="109"/>
      <c r="V1041" s="109"/>
      <c r="W1041" s="109"/>
      <c r="X1041" s="109"/>
      <c r="Y1041" s="109"/>
      <c r="Z1041" s="109"/>
      <c r="AA1041" s="109"/>
      <c r="AB1041" s="109"/>
      <c r="AC1041" s="109"/>
      <c r="AD1041" s="109"/>
      <c r="AE1041" s="109"/>
    </row>
    <row r="1042" spans="3:31">
      <c r="C1042" s="109"/>
      <c r="D1042" s="109"/>
      <c r="F1042" s="109"/>
      <c r="H1042" s="110"/>
      <c r="I1042" s="110"/>
      <c r="J1042" s="110"/>
      <c r="K1042" s="110"/>
      <c r="L1042" s="110"/>
      <c r="M1042" s="110"/>
      <c r="N1042" s="110"/>
      <c r="O1042" s="110"/>
      <c r="P1042" s="110"/>
      <c r="Q1042" s="110"/>
      <c r="R1042" s="110"/>
      <c r="S1042" s="110"/>
      <c r="T1042" s="110"/>
      <c r="U1042" s="110"/>
      <c r="V1042" s="110"/>
      <c r="W1042" s="110"/>
      <c r="X1042" s="110"/>
      <c r="Y1042" s="110"/>
      <c r="Z1042" s="110"/>
      <c r="AA1042" s="110"/>
      <c r="AB1042" s="110"/>
      <c r="AC1042" s="110"/>
      <c r="AD1042" s="110"/>
      <c r="AE1042" s="110"/>
    </row>
    <row r="1043" spans="3:31">
      <c r="C1043" s="109"/>
      <c r="D1043" s="109"/>
      <c r="F1043" s="109"/>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row>
    <row r="1044" spans="3:31">
      <c r="C1044" s="109"/>
      <c r="D1044" s="109"/>
      <c r="F1044" s="109"/>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row>
    <row r="1045" spans="3:31">
      <c r="C1045" s="109"/>
      <c r="D1045" s="109"/>
      <c r="F1045" s="109"/>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row>
    <row r="1046" spans="3:31">
      <c r="C1046" s="109"/>
      <c r="D1046" s="109"/>
      <c r="F1046" s="109"/>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row>
    <row r="1047" spans="3:31">
      <c r="C1047" s="109"/>
      <c r="D1047" s="109"/>
      <c r="F1047" s="109"/>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row>
    <row r="1048" spans="3:31">
      <c r="C1048" s="109"/>
      <c r="D1048" s="109"/>
      <c r="F1048" s="109"/>
      <c r="H1048" s="109"/>
      <c r="I1048" s="109"/>
      <c r="J1048" s="109"/>
      <c r="K1048" s="109"/>
      <c r="L1048" s="109"/>
      <c r="M1048" s="109"/>
      <c r="N1048" s="109"/>
      <c r="O1048" s="109"/>
      <c r="P1048" s="109"/>
      <c r="Q1048" s="109"/>
      <c r="R1048" s="109"/>
      <c r="S1048" s="109"/>
      <c r="T1048" s="109"/>
      <c r="U1048" s="109"/>
      <c r="V1048" s="109"/>
      <c r="W1048" s="109"/>
      <c r="X1048" s="109"/>
      <c r="Y1048" s="109"/>
      <c r="Z1048" s="109"/>
      <c r="AA1048" s="109"/>
      <c r="AB1048" s="109"/>
      <c r="AC1048" s="109"/>
      <c r="AD1048" s="109"/>
      <c r="AE1048" s="109"/>
    </row>
    <row r="1049" spans="3:31">
      <c r="C1049" s="109"/>
      <c r="D1049" s="109"/>
      <c r="F1049" s="109"/>
      <c r="H1049" s="109"/>
      <c r="I1049" s="109"/>
      <c r="J1049" s="109"/>
      <c r="K1049" s="109"/>
      <c r="L1049" s="109"/>
      <c r="M1049" s="109"/>
      <c r="N1049" s="109"/>
      <c r="O1049" s="109"/>
      <c r="P1049" s="109"/>
      <c r="Q1049" s="109"/>
      <c r="R1049" s="109"/>
      <c r="S1049" s="109"/>
      <c r="T1049" s="109"/>
      <c r="U1049" s="109"/>
      <c r="V1049" s="109"/>
      <c r="W1049" s="109"/>
      <c r="X1049" s="109"/>
      <c r="Y1049" s="109"/>
      <c r="Z1049" s="109"/>
      <c r="AA1049" s="109"/>
      <c r="AB1049" s="109"/>
      <c r="AC1049" s="109"/>
      <c r="AD1049" s="109"/>
      <c r="AE1049" s="109"/>
    </row>
    <row r="1050" spans="3:31">
      <c r="C1050" s="109"/>
      <c r="D1050" s="109"/>
      <c r="F1050" s="109"/>
      <c r="H1050" s="109"/>
      <c r="I1050" s="109"/>
      <c r="J1050" s="109"/>
      <c r="K1050" s="109"/>
      <c r="L1050" s="109"/>
      <c r="M1050" s="109"/>
      <c r="N1050" s="109"/>
      <c r="O1050" s="109"/>
      <c r="P1050" s="109"/>
      <c r="Q1050" s="109"/>
      <c r="R1050" s="109"/>
      <c r="S1050" s="109"/>
      <c r="T1050" s="109"/>
      <c r="U1050" s="109"/>
      <c r="V1050" s="109"/>
      <c r="W1050" s="109"/>
      <c r="X1050" s="109"/>
      <c r="Y1050" s="109"/>
      <c r="Z1050" s="109"/>
      <c r="AA1050" s="109"/>
      <c r="AB1050" s="109"/>
      <c r="AC1050" s="109"/>
      <c r="AD1050" s="109"/>
      <c r="AE1050" s="109"/>
    </row>
    <row r="1051" spans="3:31">
      <c r="C1051" s="109"/>
      <c r="D1051" s="109"/>
      <c r="F1051" s="109"/>
      <c r="H1051" s="109"/>
      <c r="I1051" s="109"/>
      <c r="J1051" s="109"/>
      <c r="K1051" s="109"/>
      <c r="L1051" s="109"/>
      <c r="M1051" s="109"/>
      <c r="N1051" s="109"/>
      <c r="O1051" s="109"/>
      <c r="P1051" s="109"/>
      <c r="Q1051" s="109"/>
      <c r="R1051" s="109"/>
      <c r="S1051" s="109"/>
      <c r="T1051" s="109"/>
      <c r="U1051" s="109"/>
      <c r="V1051" s="109"/>
      <c r="W1051" s="109"/>
      <c r="X1051" s="109"/>
      <c r="Y1051" s="109"/>
      <c r="Z1051" s="109"/>
      <c r="AA1051" s="109"/>
      <c r="AB1051" s="109"/>
      <c r="AC1051" s="109"/>
      <c r="AD1051" s="109"/>
      <c r="AE1051" s="109"/>
    </row>
    <row r="1052" spans="3:31">
      <c r="C1052" s="109"/>
      <c r="D1052" s="109"/>
      <c r="F1052" s="109"/>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row>
    <row r="1053" spans="3:31">
      <c r="C1053" s="109"/>
      <c r="D1053" s="109"/>
      <c r="F1053" s="109"/>
      <c r="H1053" s="110"/>
      <c r="I1053" s="110"/>
      <c r="J1053" s="110"/>
      <c r="K1053" s="110"/>
      <c r="L1053" s="110"/>
      <c r="M1053" s="110"/>
      <c r="N1053" s="110"/>
      <c r="O1053" s="110"/>
      <c r="P1053" s="110"/>
      <c r="Q1053" s="110"/>
      <c r="R1053" s="110"/>
      <c r="S1053" s="110"/>
      <c r="T1053" s="110"/>
      <c r="U1053" s="110"/>
      <c r="V1053" s="110"/>
      <c r="W1053" s="110"/>
      <c r="X1053" s="110"/>
      <c r="Y1053" s="110"/>
      <c r="Z1053" s="110"/>
      <c r="AA1053" s="110"/>
      <c r="AB1053" s="110"/>
      <c r="AC1053" s="110"/>
      <c r="AD1053" s="110"/>
      <c r="AE1053" s="110"/>
    </row>
    <row r="1054" spans="3:31">
      <c r="C1054" s="109"/>
      <c r="D1054" s="109"/>
      <c r="F1054" s="109"/>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row>
    <row r="1055" spans="3:31">
      <c r="C1055" s="109"/>
      <c r="D1055" s="109"/>
      <c r="F1055" s="109"/>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row>
    <row r="1056" spans="3:31">
      <c r="C1056" s="109"/>
      <c r="D1056" s="109"/>
      <c r="F1056" s="109"/>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row>
    <row r="1057" spans="3:31">
      <c r="C1057" s="109"/>
      <c r="D1057" s="109"/>
      <c r="F1057" s="109"/>
      <c r="H1057" s="133"/>
      <c r="I1057" s="133"/>
      <c r="J1057" s="133"/>
      <c r="K1057" s="133"/>
      <c r="L1057" s="133"/>
      <c r="M1057" s="133"/>
      <c r="N1057" s="133"/>
      <c r="O1057" s="133"/>
      <c r="P1057" s="133"/>
      <c r="Q1057" s="133"/>
      <c r="R1057" s="133"/>
      <c r="S1057" s="133"/>
      <c r="T1057" s="133"/>
      <c r="U1057" s="133"/>
      <c r="V1057" s="133"/>
      <c r="W1057" s="133"/>
      <c r="X1057" s="133"/>
      <c r="Y1057" s="133"/>
      <c r="Z1057" s="133"/>
      <c r="AA1057" s="133"/>
      <c r="AB1057" s="133"/>
      <c r="AC1057" s="133"/>
      <c r="AD1057" s="133"/>
      <c r="AE1057" s="133"/>
    </row>
    <row r="1058" spans="3:31">
      <c r="C1058" s="109"/>
      <c r="D1058" s="109"/>
      <c r="F1058" s="109"/>
      <c r="H1058" s="109"/>
      <c r="I1058" s="109"/>
      <c r="J1058" s="109"/>
      <c r="K1058" s="109"/>
      <c r="L1058" s="109"/>
      <c r="M1058" s="109"/>
      <c r="N1058" s="109"/>
      <c r="O1058" s="109"/>
      <c r="P1058" s="109"/>
      <c r="Q1058" s="109"/>
      <c r="R1058" s="109"/>
      <c r="S1058" s="109"/>
      <c r="T1058" s="109"/>
      <c r="U1058" s="109"/>
      <c r="V1058" s="109"/>
      <c r="W1058" s="109"/>
      <c r="X1058" s="109"/>
      <c r="Y1058" s="109"/>
      <c r="Z1058" s="109"/>
      <c r="AA1058" s="109"/>
      <c r="AB1058" s="109"/>
      <c r="AC1058" s="109"/>
      <c r="AD1058" s="109"/>
      <c r="AE1058" s="109"/>
    </row>
    <row r="1059" spans="3:31">
      <c r="C1059" s="109"/>
      <c r="D1059" s="109"/>
      <c r="F1059" s="109"/>
      <c r="H1059" s="109"/>
      <c r="I1059" s="109"/>
      <c r="J1059" s="109"/>
      <c r="K1059" s="109"/>
      <c r="L1059" s="109"/>
      <c r="M1059" s="109"/>
      <c r="N1059" s="109"/>
      <c r="O1059" s="109"/>
      <c r="P1059" s="109"/>
      <c r="Q1059" s="109"/>
      <c r="R1059" s="109"/>
      <c r="S1059" s="109"/>
      <c r="T1059" s="109"/>
      <c r="U1059" s="109"/>
      <c r="V1059" s="109"/>
      <c r="W1059" s="109"/>
      <c r="X1059" s="109"/>
      <c r="Y1059" s="109"/>
      <c r="Z1059" s="109"/>
      <c r="AA1059" s="109"/>
      <c r="AB1059" s="109"/>
      <c r="AC1059" s="109"/>
      <c r="AD1059" s="109"/>
      <c r="AE1059" s="109"/>
    </row>
    <row r="1060" spans="3:31">
      <c r="C1060" s="109"/>
      <c r="D1060" s="109"/>
      <c r="F1060" s="109"/>
      <c r="H1060" s="109"/>
      <c r="I1060" s="109"/>
      <c r="J1060" s="109"/>
      <c r="K1060" s="109"/>
      <c r="L1060" s="109"/>
      <c r="M1060" s="109"/>
      <c r="N1060" s="109"/>
      <c r="O1060" s="109"/>
      <c r="P1060" s="109"/>
      <c r="Q1060" s="109"/>
      <c r="R1060" s="109"/>
      <c r="S1060" s="109"/>
      <c r="T1060" s="109"/>
      <c r="U1060" s="109"/>
      <c r="V1060" s="109"/>
      <c r="W1060" s="109"/>
      <c r="X1060" s="109"/>
      <c r="Y1060" s="109"/>
      <c r="Z1060" s="109"/>
      <c r="AA1060" s="109"/>
      <c r="AB1060" s="109"/>
      <c r="AC1060" s="109"/>
      <c r="AD1060" s="109"/>
      <c r="AE1060" s="109"/>
    </row>
    <row r="1061" spans="3:31">
      <c r="C1061" s="109"/>
      <c r="D1061" s="109"/>
      <c r="F1061" s="109"/>
      <c r="H1061" s="109"/>
      <c r="I1061" s="109"/>
      <c r="J1061" s="109"/>
      <c r="K1061" s="109"/>
      <c r="L1061" s="109"/>
      <c r="M1061" s="109"/>
      <c r="N1061" s="109"/>
      <c r="O1061" s="109"/>
      <c r="P1061" s="109"/>
      <c r="Q1061" s="109"/>
      <c r="R1061" s="109"/>
      <c r="S1061" s="109"/>
      <c r="T1061" s="109"/>
      <c r="U1061" s="109"/>
      <c r="V1061" s="109"/>
      <c r="W1061" s="109"/>
      <c r="X1061" s="109"/>
      <c r="Y1061" s="109"/>
      <c r="Z1061" s="109"/>
      <c r="AA1061" s="109"/>
      <c r="AB1061" s="109"/>
      <c r="AC1061" s="109"/>
      <c r="AD1061" s="109"/>
      <c r="AE1061" s="109"/>
    </row>
    <row r="1062" spans="3:31">
      <c r="C1062" s="109"/>
      <c r="D1062" s="109"/>
      <c r="F1062" s="109"/>
      <c r="H1062" s="110"/>
      <c r="I1062" s="110"/>
      <c r="J1062" s="110"/>
      <c r="K1062" s="110"/>
      <c r="L1062" s="110"/>
      <c r="M1062" s="110"/>
      <c r="N1062" s="110"/>
      <c r="O1062" s="110"/>
      <c r="P1062" s="110"/>
      <c r="Q1062" s="110"/>
      <c r="R1062" s="110"/>
      <c r="S1062" s="110"/>
      <c r="T1062" s="110"/>
      <c r="U1062" s="110"/>
      <c r="V1062" s="110"/>
      <c r="W1062" s="110"/>
      <c r="X1062" s="110"/>
      <c r="Y1062" s="110"/>
      <c r="Z1062" s="110"/>
      <c r="AA1062" s="110"/>
      <c r="AB1062" s="110"/>
      <c r="AC1062" s="110"/>
      <c r="AD1062" s="110"/>
      <c r="AE1062" s="110"/>
    </row>
    <row r="1063" spans="3:31">
      <c r="C1063" s="109"/>
      <c r="D1063" s="109"/>
      <c r="F1063" s="109"/>
      <c r="H1063" s="110"/>
      <c r="I1063" s="110"/>
      <c r="J1063" s="110"/>
      <c r="K1063" s="110"/>
      <c r="L1063" s="110"/>
      <c r="M1063" s="110"/>
      <c r="N1063" s="110"/>
      <c r="O1063" s="110"/>
      <c r="P1063" s="110"/>
      <c r="Q1063" s="110"/>
      <c r="R1063" s="110"/>
      <c r="S1063" s="110"/>
      <c r="T1063" s="110"/>
      <c r="U1063" s="110"/>
      <c r="V1063" s="110"/>
      <c r="W1063" s="110"/>
      <c r="X1063" s="110"/>
      <c r="Y1063" s="110"/>
      <c r="Z1063" s="110"/>
      <c r="AA1063" s="110"/>
      <c r="AB1063" s="110"/>
      <c r="AC1063" s="110"/>
      <c r="AD1063" s="110"/>
      <c r="AE1063" s="110"/>
    </row>
    <row r="1064" spans="3:31">
      <c r="C1064" s="109"/>
      <c r="D1064" s="109"/>
      <c r="F1064" s="109"/>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row>
    <row r="1065" spans="3:31">
      <c r="C1065" s="109"/>
      <c r="D1065" s="109"/>
      <c r="F1065" s="109"/>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row>
    <row r="1066" spans="3:31">
      <c r="C1066" s="109"/>
      <c r="D1066" s="109"/>
      <c r="F1066" s="109"/>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row>
    <row r="1067" spans="3:31">
      <c r="C1067" s="109"/>
      <c r="D1067" s="109"/>
      <c r="F1067" s="109"/>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row>
    <row r="1068" spans="3:31">
      <c r="C1068" s="109"/>
      <c r="D1068" s="109"/>
      <c r="F1068" s="109"/>
      <c r="H1068" s="109"/>
      <c r="I1068" s="109"/>
      <c r="J1068" s="109"/>
      <c r="K1068" s="109"/>
      <c r="L1068" s="109"/>
      <c r="M1068" s="109"/>
      <c r="N1068" s="109"/>
      <c r="O1068" s="109"/>
      <c r="P1068" s="109"/>
      <c r="Q1068" s="109"/>
      <c r="R1068" s="109"/>
      <c r="S1068" s="109"/>
      <c r="T1068" s="109"/>
      <c r="U1068" s="109"/>
      <c r="V1068" s="109"/>
      <c r="W1068" s="109"/>
      <c r="X1068" s="109"/>
      <c r="Y1068" s="109"/>
      <c r="Z1068" s="109"/>
      <c r="AA1068" s="109"/>
      <c r="AB1068" s="109"/>
      <c r="AC1068" s="109"/>
      <c r="AD1068" s="109"/>
      <c r="AE1068" s="109"/>
    </row>
    <row r="1069" spans="3:31">
      <c r="C1069" s="109"/>
      <c r="D1069" s="109"/>
      <c r="F1069" s="109"/>
      <c r="H1069" s="109"/>
      <c r="I1069" s="109"/>
      <c r="J1069" s="109"/>
      <c r="K1069" s="109"/>
      <c r="L1069" s="109"/>
      <c r="M1069" s="109"/>
      <c r="N1069" s="109"/>
      <c r="O1069" s="109"/>
      <c r="P1069" s="109"/>
      <c r="Q1069" s="109"/>
      <c r="R1069" s="109"/>
      <c r="S1069" s="109"/>
      <c r="T1069" s="109"/>
      <c r="U1069" s="109"/>
      <c r="V1069" s="109"/>
      <c r="W1069" s="109"/>
      <c r="X1069" s="109"/>
      <c r="Y1069" s="109"/>
      <c r="Z1069" s="109"/>
      <c r="AA1069" s="109"/>
      <c r="AB1069" s="109"/>
      <c r="AC1069" s="109"/>
      <c r="AD1069" s="109"/>
      <c r="AE1069" s="109"/>
    </row>
    <row r="1070" spans="3:31">
      <c r="C1070" s="109"/>
      <c r="D1070" s="109"/>
      <c r="F1070" s="109"/>
      <c r="H1070" s="109"/>
      <c r="I1070" s="109"/>
      <c r="J1070" s="109"/>
      <c r="K1070" s="109"/>
      <c r="L1070" s="109"/>
      <c r="M1070" s="109"/>
      <c r="N1070" s="109"/>
      <c r="O1070" s="109"/>
      <c r="P1070" s="109"/>
      <c r="Q1070" s="109"/>
      <c r="R1070" s="109"/>
      <c r="S1070" s="109"/>
      <c r="T1070" s="109"/>
      <c r="U1070" s="109"/>
      <c r="V1070" s="109"/>
      <c r="W1070" s="109"/>
      <c r="X1070" s="109"/>
      <c r="Y1070" s="109"/>
      <c r="Z1070" s="109"/>
      <c r="AA1070" s="109"/>
      <c r="AB1070" s="109"/>
      <c r="AC1070" s="109"/>
      <c r="AD1070" s="109"/>
      <c r="AE1070" s="109"/>
    </row>
    <row r="1071" spans="3:31">
      <c r="C1071" s="109"/>
      <c r="D1071" s="109"/>
      <c r="F1071" s="109"/>
      <c r="H1071" s="109"/>
      <c r="I1071" s="109"/>
      <c r="J1071" s="109"/>
      <c r="K1071" s="109"/>
      <c r="L1071" s="109"/>
      <c r="M1071" s="109"/>
      <c r="N1071" s="109"/>
      <c r="O1071" s="109"/>
      <c r="P1071" s="109"/>
      <c r="Q1071" s="109"/>
      <c r="R1071" s="109"/>
      <c r="S1071" s="109"/>
      <c r="T1071" s="109"/>
      <c r="U1071" s="109"/>
      <c r="V1071" s="109"/>
      <c r="W1071" s="109"/>
      <c r="X1071" s="109"/>
      <c r="Y1071" s="109"/>
      <c r="Z1071" s="109"/>
      <c r="AA1071" s="109"/>
      <c r="AB1071" s="109"/>
      <c r="AC1071" s="109"/>
      <c r="AD1071" s="109"/>
      <c r="AE1071" s="109"/>
    </row>
    <row r="1072" spans="3:31">
      <c r="C1072" s="109"/>
      <c r="D1072" s="109"/>
      <c r="F1072" s="109"/>
      <c r="H1072" s="110"/>
      <c r="I1072" s="110"/>
      <c r="J1072" s="110"/>
      <c r="K1072" s="110"/>
      <c r="L1072" s="110"/>
      <c r="M1072" s="110"/>
      <c r="N1072" s="110"/>
      <c r="O1072" s="110"/>
      <c r="P1072" s="110"/>
      <c r="Q1072" s="110"/>
      <c r="R1072" s="110"/>
      <c r="S1072" s="110"/>
      <c r="T1072" s="110"/>
      <c r="U1072" s="110"/>
      <c r="V1072" s="110"/>
      <c r="W1072" s="110"/>
      <c r="X1072" s="110"/>
      <c r="Y1072" s="110"/>
      <c r="Z1072" s="110"/>
      <c r="AA1072" s="110"/>
      <c r="AB1072" s="110"/>
      <c r="AC1072" s="110"/>
      <c r="AD1072" s="110"/>
      <c r="AE1072" s="110"/>
    </row>
    <row r="1073" spans="3:31">
      <c r="C1073" s="109"/>
      <c r="D1073" s="109"/>
      <c r="F1073" s="109"/>
      <c r="H1073" s="110"/>
      <c r="I1073" s="110"/>
      <c r="J1073" s="110"/>
      <c r="K1073" s="110"/>
      <c r="L1073" s="110"/>
      <c r="M1073" s="110"/>
      <c r="N1073" s="110"/>
      <c r="O1073" s="110"/>
      <c r="P1073" s="110"/>
      <c r="Q1073" s="110"/>
      <c r="R1073" s="110"/>
      <c r="S1073" s="110"/>
      <c r="T1073" s="110"/>
      <c r="U1073" s="110"/>
      <c r="V1073" s="110"/>
      <c r="W1073" s="110"/>
      <c r="X1073" s="110"/>
      <c r="Y1073" s="110"/>
      <c r="Z1073" s="110"/>
      <c r="AA1073" s="110"/>
      <c r="AB1073" s="110"/>
      <c r="AC1073" s="110"/>
      <c r="AD1073" s="110"/>
      <c r="AE1073" s="110"/>
    </row>
    <row r="1074" spans="3:31">
      <c r="C1074" s="109"/>
      <c r="D1074" s="109"/>
      <c r="F1074" s="109"/>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row>
    <row r="1075" spans="3:31">
      <c r="C1075" s="109"/>
      <c r="D1075" s="109"/>
      <c r="F1075" s="109"/>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row>
    <row r="1076" spans="3:31">
      <c r="C1076" s="109"/>
      <c r="D1076" s="109"/>
      <c r="F1076" s="109"/>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row>
    <row r="1077" spans="3:31">
      <c r="C1077" s="109"/>
      <c r="D1077" s="109"/>
      <c r="F1077" s="109"/>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row>
    <row r="1078" spans="3:31">
      <c r="C1078" s="109"/>
      <c r="D1078" s="109"/>
      <c r="F1078" s="109"/>
      <c r="H1078" s="109"/>
      <c r="I1078" s="109"/>
      <c r="J1078" s="109"/>
      <c r="K1078" s="109"/>
      <c r="L1078" s="109"/>
      <c r="M1078" s="109"/>
      <c r="N1078" s="109"/>
      <c r="O1078" s="109"/>
      <c r="P1078" s="109"/>
      <c r="Q1078" s="109"/>
      <c r="R1078" s="109"/>
      <c r="S1078" s="109"/>
      <c r="T1078" s="109"/>
      <c r="U1078" s="109"/>
      <c r="V1078" s="109"/>
      <c r="W1078" s="109"/>
      <c r="X1078" s="109"/>
      <c r="Y1078" s="109"/>
      <c r="Z1078" s="109"/>
      <c r="AA1078" s="109"/>
      <c r="AB1078" s="109"/>
      <c r="AC1078" s="109"/>
      <c r="AD1078" s="109"/>
      <c r="AE1078" s="109"/>
    </row>
    <row r="1079" spans="3:31">
      <c r="C1079" s="109"/>
      <c r="D1079" s="109"/>
      <c r="F1079" s="109"/>
      <c r="H1079" s="109"/>
      <c r="I1079" s="109"/>
      <c r="J1079" s="109"/>
      <c r="K1079" s="109"/>
      <c r="L1079" s="109"/>
      <c r="M1079" s="109"/>
      <c r="N1079" s="109"/>
      <c r="O1079" s="109"/>
      <c r="P1079" s="109"/>
      <c r="Q1079" s="109"/>
      <c r="R1079" s="109"/>
      <c r="S1079" s="109"/>
      <c r="T1079" s="109"/>
      <c r="U1079" s="109"/>
      <c r="V1079" s="109"/>
      <c r="W1079" s="109"/>
      <c r="X1079" s="109"/>
      <c r="Y1079" s="109"/>
      <c r="Z1079" s="109"/>
      <c r="AA1079" s="109"/>
      <c r="AB1079" s="109"/>
      <c r="AC1079" s="109"/>
      <c r="AD1079" s="109"/>
      <c r="AE1079" s="109"/>
    </row>
    <row r="1080" spans="3:31">
      <c r="C1080" s="109"/>
      <c r="D1080" s="109"/>
      <c r="F1080" s="109"/>
      <c r="H1080" s="109"/>
      <c r="I1080" s="109"/>
      <c r="J1080" s="109"/>
      <c r="K1080" s="109"/>
      <c r="L1080" s="109"/>
      <c r="M1080" s="109"/>
      <c r="N1080" s="109"/>
      <c r="O1080" s="109"/>
      <c r="P1080" s="109"/>
      <c r="Q1080" s="109"/>
      <c r="R1080" s="109"/>
      <c r="S1080" s="109"/>
      <c r="T1080" s="109"/>
      <c r="U1080" s="109"/>
      <c r="V1080" s="109"/>
      <c r="W1080" s="109"/>
      <c r="X1080" s="109"/>
      <c r="Y1080" s="109"/>
      <c r="Z1080" s="109"/>
      <c r="AA1080" s="109"/>
      <c r="AB1080" s="109"/>
      <c r="AC1080" s="109"/>
      <c r="AD1080" s="109"/>
      <c r="AE1080" s="109"/>
    </row>
    <row r="1081" spans="3:31">
      <c r="C1081" s="109"/>
      <c r="D1081" s="109"/>
      <c r="F1081" s="109"/>
      <c r="H1081" s="109"/>
      <c r="I1081" s="109"/>
      <c r="J1081" s="109"/>
      <c r="K1081" s="109"/>
      <c r="L1081" s="109"/>
      <c r="M1081" s="109"/>
      <c r="N1081" s="109"/>
      <c r="O1081" s="109"/>
      <c r="P1081" s="109"/>
      <c r="Q1081" s="109"/>
      <c r="R1081" s="109"/>
      <c r="S1081" s="109"/>
      <c r="T1081" s="109"/>
      <c r="U1081" s="109"/>
      <c r="V1081" s="109"/>
      <c r="W1081" s="109"/>
      <c r="X1081" s="109"/>
      <c r="Y1081" s="109"/>
      <c r="Z1081" s="109"/>
      <c r="AA1081" s="109"/>
      <c r="AB1081" s="109"/>
      <c r="AC1081" s="109"/>
      <c r="AD1081" s="109"/>
      <c r="AE1081" s="109"/>
    </row>
    <row r="1082" spans="3:31">
      <c r="C1082" s="109"/>
      <c r="D1082" s="109"/>
      <c r="F1082" s="109"/>
      <c r="H1082" s="110"/>
      <c r="I1082" s="110"/>
      <c r="J1082" s="110"/>
      <c r="K1082" s="110"/>
      <c r="L1082" s="110"/>
      <c r="M1082" s="110"/>
      <c r="N1082" s="110"/>
      <c r="O1082" s="110"/>
      <c r="P1082" s="110"/>
      <c r="Q1082" s="110"/>
      <c r="R1082" s="110"/>
      <c r="S1082" s="110"/>
      <c r="T1082" s="110"/>
      <c r="U1082" s="110"/>
      <c r="V1082" s="110"/>
      <c r="W1082" s="110"/>
      <c r="X1082" s="110"/>
      <c r="Y1082" s="110"/>
      <c r="Z1082" s="110"/>
      <c r="AA1082" s="110"/>
      <c r="AB1082" s="110"/>
      <c r="AC1082" s="110"/>
      <c r="AD1082" s="110"/>
      <c r="AE1082" s="110"/>
    </row>
    <row r="1083" spans="3:31">
      <c r="C1083" s="109"/>
      <c r="D1083" s="109"/>
      <c r="F1083" s="109"/>
      <c r="H1083" s="110"/>
      <c r="I1083" s="110"/>
      <c r="J1083" s="110"/>
      <c r="K1083" s="110"/>
      <c r="L1083" s="110"/>
      <c r="M1083" s="110"/>
      <c r="N1083" s="110"/>
      <c r="O1083" s="110"/>
      <c r="P1083" s="110"/>
      <c r="Q1083" s="110"/>
      <c r="R1083" s="110"/>
      <c r="S1083" s="110"/>
      <c r="T1083" s="110"/>
      <c r="U1083" s="110"/>
      <c r="V1083" s="110"/>
      <c r="W1083" s="110"/>
      <c r="X1083" s="110"/>
      <c r="Y1083" s="110"/>
      <c r="Z1083" s="110"/>
      <c r="AA1083" s="110"/>
      <c r="AB1083" s="110"/>
      <c r="AC1083" s="110"/>
      <c r="AD1083" s="110"/>
      <c r="AE1083" s="110"/>
    </row>
    <row r="1084" spans="3:31">
      <c r="C1084" s="109"/>
      <c r="D1084" s="109"/>
      <c r="F1084" s="109"/>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row>
    <row r="1085" spans="3:31">
      <c r="C1085" s="109"/>
      <c r="D1085" s="109"/>
      <c r="F1085" s="109"/>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row>
    <row r="1086" spans="3:31">
      <c r="C1086" s="109"/>
      <c r="D1086" s="109"/>
      <c r="F1086" s="109"/>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row>
    <row r="1087" spans="3:31">
      <c r="C1087" s="109"/>
      <c r="D1087" s="109"/>
      <c r="F1087" s="109"/>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row>
    <row r="1088" spans="3:31">
      <c r="C1088" s="109"/>
      <c r="D1088" s="109"/>
      <c r="F1088" s="109"/>
      <c r="H1088" s="109"/>
      <c r="I1088" s="109"/>
      <c r="J1088" s="109"/>
      <c r="K1088" s="109"/>
      <c r="L1088" s="109"/>
      <c r="M1088" s="109"/>
      <c r="N1088" s="109"/>
      <c r="O1088" s="109"/>
      <c r="P1088" s="109"/>
      <c r="Q1088" s="109"/>
      <c r="R1088" s="109"/>
      <c r="S1088" s="109"/>
      <c r="T1088" s="109"/>
      <c r="U1088" s="109"/>
      <c r="V1088" s="109"/>
      <c r="W1088" s="109"/>
      <c r="X1088" s="109"/>
      <c r="Y1088" s="109"/>
      <c r="Z1088" s="109"/>
      <c r="AA1088" s="109"/>
      <c r="AB1088" s="109"/>
      <c r="AC1088" s="109"/>
      <c r="AD1088" s="109"/>
      <c r="AE1088" s="109"/>
    </row>
    <row r="1089" spans="3:31">
      <c r="C1089" s="109"/>
      <c r="D1089" s="109"/>
      <c r="F1089" s="109"/>
      <c r="H1089" s="109"/>
      <c r="I1089" s="109"/>
      <c r="J1089" s="109"/>
      <c r="K1089" s="109"/>
      <c r="L1089" s="109"/>
      <c r="M1089" s="109"/>
      <c r="N1089" s="109"/>
      <c r="O1089" s="109"/>
      <c r="P1089" s="109"/>
      <c r="Q1089" s="109"/>
      <c r="R1089" s="109"/>
      <c r="S1089" s="109"/>
      <c r="T1089" s="109"/>
      <c r="U1089" s="109"/>
      <c r="V1089" s="109"/>
      <c r="W1089" s="109"/>
      <c r="X1089" s="109"/>
      <c r="Y1089" s="109"/>
      <c r="Z1089" s="109"/>
      <c r="AA1089" s="109"/>
      <c r="AB1089" s="109"/>
      <c r="AC1089" s="109"/>
      <c r="AD1089" s="109"/>
      <c r="AE1089" s="109"/>
    </row>
    <row r="1090" spans="3:31">
      <c r="C1090" s="109"/>
      <c r="D1090" s="109"/>
      <c r="F1090" s="109"/>
      <c r="H1090" s="109"/>
      <c r="I1090" s="109"/>
      <c r="J1090" s="109"/>
      <c r="K1090" s="109"/>
      <c r="L1090" s="109"/>
      <c r="M1090" s="109"/>
      <c r="N1090" s="109"/>
      <c r="O1090" s="109"/>
      <c r="P1090" s="109"/>
      <c r="Q1090" s="109"/>
      <c r="R1090" s="109"/>
      <c r="S1090" s="109"/>
      <c r="T1090" s="109"/>
      <c r="U1090" s="109"/>
      <c r="V1090" s="109"/>
      <c r="W1090" s="109"/>
      <c r="X1090" s="109"/>
      <c r="Y1090" s="109"/>
      <c r="Z1090" s="109"/>
      <c r="AA1090" s="109"/>
      <c r="AB1090" s="109"/>
      <c r="AC1090" s="109"/>
      <c r="AD1090" s="109"/>
      <c r="AE1090" s="109"/>
    </row>
    <row r="1091" spans="3:31">
      <c r="C1091" s="109"/>
      <c r="D1091" s="109"/>
      <c r="F1091" s="109"/>
      <c r="H1091" s="109"/>
      <c r="I1091" s="109"/>
      <c r="J1091" s="109"/>
      <c r="K1091" s="109"/>
      <c r="L1091" s="109"/>
      <c r="M1091" s="109"/>
      <c r="N1091" s="109"/>
      <c r="O1091" s="109"/>
      <c r="P1091" s="109"/>
      <c r="Q1091" s="109"/>
      <c r="R1091" s="109"/>
      <c r="S1091" s="109"/>
      <c r="T1091" s="109"/>
      <c r="U1091" s="109"/>
      <c r="V1091" s="109"/>
      <c r="W1091" s="109"/>
      <c r="X1091" s="109"/>
      <c r="Y1091" s="109"/>
      <c r="Z1091" s="109"/>
      <c r="AA1091" s="109"/>
      <c r="AB1091" s="109"/>
      <c r="AC1091" s="109"/>
      <c r="AD1091" s="109"/>
      <c r="AE1091" s="109"/>
    </row>
    <row r="1092" spans="3:31">
      <c r="C1092" s="109"/>
      <c r="D1092" s="109"/>
      <c r="F1092" s="109"/>
      <c r="H1092" s="110"/>
      <c r="I1092" s="110"/>
      <c r="J1092" s="110"/>
      <c r="K1092" s="110"/>
      <c r="L1092" s="110"/>
      <c r="M1092" s="110"/>
      <c r="N1092" s="110"/>
      <c r="O1092" s="110"/>
      <c r="P1092" s="110"/>
      <c r="Q1092" s="110"/>
      <c r="R1092" s="110"/>
      <c r="S1092" s="110"/>
      <c r="T1092" s="110"/>
      <c r="U1092" s="110"/>
      <c r="V1092" s="110"/>
      <c r="W1092" s="110"/>
      <c r="X1092" s="110"/>
      <c r="Y1092" s="110"/>
      <c r="Z1092" s="110"/>
      <c r="AA1092" s="110"/>
      <c r="AB1092" s="110"/>
      <c r="AC1092" s="110"/>
      <c r="AD1092" s="110"/>
      <c r="AE1092" s="110"/>
    </row>
    <row r="1093" spans="3:31">
      <c r="C1093" s="109"/>
      <c r="D1093" s="109"/>
      <c r="F1093" s="109"/>
      <c r="H1093" s="110"/>
      <c r="I1093" s="110"/>
      <c r="J1093" s="110"/>
      <c r="K1093" s="110"/>
      <c r="L1093" s="110"/>
      <c r="M1093" s="110"/>
      <c r="N1093" s="110"/>
      <c r="O1093" s="110"/>
      <c r="P1093" s="110"/>
      <c r="Q1093" s="110"/>
      <c r="R1093" s="110"/>
      <c r="S1093" s="110"/>
      <c r="T1093" s="110"/>
      <c r="U1093" s="110"/>
      <c r="V1093" s="110"/>
      <c r="W1093" s="110"/>
      <c r="X1093" s="110"/>
      <c r="Y1093" s="110"/>
      <c r="Z1093" s="110"/>
      <c r="AA1093" s="110"/>
      <c r="AB1093" s="110"/>
      <c r="AC1093" s="110"/>
      <c r="AD1093" s="110"/>
      <c r="AE1093" s="110"/>
    </row>
    <row r="1094" spans="3:31">
      <c r="C1094" s="109"/>
      <c r="D1094" s="109"/>
      <c r="F1094" s="109"/>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row>
    <row r="1095" spans="3:31">
      <c r="C1095" s="109"/>
      <c r="D1095" s="109"/>
      <c r="F1095" s="109"/>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row>
    <row r="1096" spans="3:31">
      <c r="C1096" s="109"/>
      <c r="D1096" s="109"/>
      <c r="F1096" s="109"/>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row>
    <row r="1097" spans="3:31">
      <c r="C1097" s="109"/>
      <c r="D1097" s="109"/>
      <c r="F1097" s="109"/>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row>
    <row r="1098" spans="3:31">
      <c r="C1098" s="109"/>
      <c r="D1098" s="109"/>
      <c r="F1098" s="109"/>
      <c r="H1098" s="109"/>
      <c r="I1098" s="109"/>
      <c r="J1098" s="109"/>
      <c r="K1098" s="109"/>
      <c r="L1098" s="109"/>
      <c r="M1098" s="109"/>
      <c r="N1098" s="109"/>
      <c r="O1098" s="109"/>
      <c r="P1098" s="109"/>
      <c r="Q1098" s="109"/>
      <c r="R1098" s="109"/>
      <c r="S1098" s="109"/>
      <c r="T1098" s="109"/>
      <c r="U1098" s="109"/>
      <c r="V1098" s="109"/>
      <c r="W1098" s="109"/>
      <c r="X1098" s="109"/>
      <c r="Y1098" s="109"/>
      <c r="Z1098" s="109"/>
      <c r="AA1098" s="109"/>
      <c r="AB1098" s="109"/>
      <c r="AC1098" s="109"/>
      <c r="AD1098" s="109"/>
      <c r="AE1098" s="109"/>
    </row>
    <row r="1099" spans="3:31">
      <c r="C1099" s="109"/>
      <c r="D1099" s="109"/>
      <c r="F1099" s="109"/>
      <c r="H1099" s="109"/>
      <c r="I1099" s="109"/>
      <c r="J1099" s="109"/>
      <c r="K1099" s="109"/>
      <c r="L1099" s="109"/>
      <c r="M1099" s="109"/>
      <c r="N1099" s="109"/>
      <c r="O1099" s="109"/>
      <c r="P1099" s="109"/>
      <c r="Q1099" s="109"/>
      <c r="R1099" s="109"/>
      <c r="S1099" s="109"/>
      <c r="T1099" s="109"/>
      <c r="U1099" s="109"/>
      <c r="V1099" s="109"/>
      <c r="W1099" s="109"/>
      <c r="X1099" s="109"/>
      <c r="Y1099" s="109"/>
      <c r="Z1099" s="109"/>
      <c r="AA1099" s="109"/>
      <c r="AB1099" s="109"/>
      <c r="AC1099" s="109"/>
      <c r="AD1099" s="109"/>
      <c r="AE1099" s="109"/>
    </row>
    <row r="1100" spans="3:31">
      <c r="C1100" s="109"/>
      <c r="D1100" s="109"/>
      <c r="F1100" s="109"/>
      <c r="H1100" s="109"/>
      <c r="I1100" s="109"/>
      <c r="J1100" s="109"/>
      <c r="K1100" s="109"/>
      <c r="L1100" s="109"/>
      <c r="M1100" s="109"/>
      <c r="N1100" s="109"/>
      <c r="O1100" s="109"/>
      <c r="P1100" s="109"/>
      <c r="Q1100" s="109"/>
      <c r="R1100" s="109"/>
      <c r="S1100" s="109"/>
      <c r="T1100" s="109"/>
      <c r="U1100" s="109"/>
      <c r="V1100" s="109"/>
      <c r="W1100" s="109"/>
      <c r="X1100" s="109"/>
      <c r="Y1100" s="109"/>
      <c r="Z1100" s="109"/>
      <c r="AA1100" s="109"/>
      <c r="AB1100" s="109"/>
      <c r="AC1100" s="109"/>
      <c r="AD1100" s="109"/>
      <c r="AE1100" s="109"/>
    </row>
    <row r="1101" spans="3:31">
      <c r="C1101" s="109"/>
      <c r="D1101" s="109"/>
      <c r="F1101" s="109"/>
      <c r="H1101" s="109"/>
      <c r="I1101" s="109"/>
      <c r="J1101" s="109"/>
      <c r="K1101" s="109"/>
      <c r="L1101" s="109"/>
      <c r="M1101" s="109"/>
      <c r="N1101" s="109"/>
      <c r="O1101" s="109"/>
      <c r="P1101" s="109"/>
      <c r="Q1101" s="109"/>
      <c r="R1101" s="109"/>
      <c r="S1101" s="109"/>
      <c r="T1101" s="109"/>
      <c r="U1101" s="109"/>
      <c r="V1101" s="109"/>
      <c r="W1101" s="109"/>
      <c r="X1101" s="109"/>
      <c r="Y1101" s="109"/>
      <c r="Z1101" s="109"/>
      <c r="AA1101" s="109"/>
      <c r="AB1101" s="109"/>
      <c r="AC1101" s="109"/>
      <c r="AD1101" s="109"/>
      <c r="AE1101" s="109"/>
    </row>
    <row r="1102" spans="3:31">
      <c r="C1102" s="109"/>
      <c r="D1102" s="109"/>
      <c r="F1102" s="109"/>
      <c r="H1102" s="110"/>
      <c r="I1102" s="110"/>
      <c r="J1102" s="110"/>
      <c r="K1102" s="110"/>
      <c r="L1102" s="110"/>
      <c r="M1102" s="110"/>
      <c r="N1102" s="110"/>
      <c r="O1102" s="110"/>
      <c r="P1102" s="110"/>
      <c r="Q1102" s="110"/>
      <c r="R1102" s="110"/>
      <c r="S1102" s="110"/>
      <c r="T1102" s="110"/>
      <c r="U1102" s="110"/>
      <c r="V1102" s="110"/>
      <c r="W1102" s="110"/>
      <c r="X1102" s="110"/>
      <c r="Y1102" s="110"/>
      <c r="Z1102" s="110"/>
      <c r="AA1102" s="110"/>
      <c r="AB1102" s="110"/>
      <c r="AC1102" s="110"/>
      <c r="AD1102" s="110"/>
      <c r="AE1102" s="110"/>
    </row>
    <row r="1103" spans="3:31">
      <c r="C1103" s="109"/>
      <c r="D1103" s="109"/>
      <c r="F1103" s="109"/>
      <c r="H1103" s="110"/>
      <c r="I1103" s="110"/>
      <c r="J1103" s="110"/>
      <c r="K1103" s="110"/>
      <c r="L1103" s="110"/>
      <c r="M1103" s="110"/>
      <c r="N1103" s="110"/>
      <c r="O1103" s="110"/>
      <c r="P1103" s="110"/>
      <c r="Q1103" s="110"/>
      <c r="R1103" s="110"/>
      <c r="S1103" s="110"/>
      <c r="T1103" s="110"/>
      <c r="U1103" s="110"/>
      <c r="V1103" s="110"/>
      <c r="W1103" s="110"/>
      <c r="X1103" s="110"/>
      <c r="Y1103" s="110"/>
      <c r="Z1103" s="110"/>
      <c r="AA1103" s="110"/>
      <c r="AB1103" s="110"/>
      <c r="AC1103" s="110"/>
      <c r="AD1103" s="110"/>
      <c r="AE1103" s="110"/>
    </row>
    <row r="1104" spans="3:31">
      <c r="C1104" s="109"/>
      <c r="D1104" s="109"/>
      <c r="F1104" s="109"/>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row>
    <row r="1105" spans="3:31">
      <c r="C1105" s="109"/>
      <c r="D1105" s="109"/>
      <c r="F1105" s="109"/>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row>
    <row r="1106" spans="3:31">
      <c r="C1106" s="109"/>
      <c r="D1106" s="109"/>
      <c r="F1106" s="109"/>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row>
    <row r="1107" spans="3:31">
      <c r="C1107" s="109"/>
      <c r="D1107" s="109"/>
      <c r="F1107" s="109"/>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row>
    <row r="1108" spans="3:31">
      <c r="C1108" s="109"/>
      <c r="D1108" s="109"/>
      <c r="F1108" s="109"/>
      <c r="H1108" s="109"/>
      <c r="I1108" s="109"/>
      <c r="J1108" s="109"/>
      <c r="K1108" s="109"/>
      <c r="L1108" s="109"/>
      <c r="M1108" s="109"/>
      <c r="N1108" s="109"/>
      <c r="O1108" s="109"/>
      <c r="P1108" s="109"/>
      <c r="Q1108" s="109"/>
      <c r="R1108" s="109"/>
      <c r="S1108" s="109"/>
      <c r="T1108" s="109"/>
      <c r="U1108" s="109"/>
      <c r="V1108" s="109"/>
      <c r="W1108" s="109"/>
      <c r="X1108" s="109"/>
      <c r="Y1108" s="109"/>
      <c r="Z1108" s="109"/>
      <c r="AA1108" s="109"/>
      <c r="AB1108" s="109"/>
      <c r="AC1108" s="109"/>
      <c r="AD1108" s="109"/>
      <c r="AE1108" s="109"/>
    </row>
    <row r="1109" spans="3:31">
      <c r="C1109" s="109"/>
      <c r="D1109" s="109"/>
      <c r="F1109" s="109"/>
      <c r="H1109" s="109"/>
      <c r="I1109" s="109"/>
      <c r="J1109" s="109"/>
      <c r="K1109" s="109"/>
      <c r="L1109" s="109"/>
      <c r="M1109" s="109"/>
      <c r="N1109" s="109"/>
      <c r="O1109" s="109"/>
      <c r="P1109" s="109"/>
      <c r="Q1109" s="109"/>
      <c r="R1109" s="109"/>
      <c r="S1109" s="109"/>
      <c r="T1109" s="109"/>
      <c r="U1109" s="109"/>
      <c r="V1109" s="109"/>
      <c r="W1109" s="109"/>
      <c r="X1109" s="109"/>
      <c r="Y1109" s="109"/>
      <c r="Z1109" s="109"/>
      <c r="AA1109" s="109"/>
      <c r="AB1109" s="109"/>
      <c r="AC1109" s="109"/>
      <c r="AD1109" s="109"/>
      <c r="AE1109" s="109"/>
    </row>
    <row r="1110" spans="3:31">
      <c r="C1110" s="109"/>
      <c r="D1110" s="109"/>
      <c r="F1110" s="109"/>
      <c r="H1110" s="109"/>
      <c r="I1110" s="109"/>
      <c r="J1110" s="109"/>
      <c r="K1110" s="109"/>
      <c r="L1110" s="109"/>
      <c r="M1110" s="109"/>
      <c r="N1110" s="109"/>
      <c r="O1110" s="109"/>
      <c r="P1110" s="109"/>
      <c r="Q1110" s="109"/>
      <c r="R1110" s="109"/>
      <c r="S1110" s="109"/>
      <c r="T1110" s="109"/>
      <c r="U1110" s="109"/>
      <c r="V1110" s="109"/>
      <c r="W1110" s="109"/>
      <c r="X1110" s="109"/>
      <c r="Y1110" s="109"/>
      <c r="Z1110" s="109"/>
      <c r="AA1110" s="109"/>
      <c r="AB1110" s="109"/>
      <c r="AC1110" s="109"/>
      <c r="AD1110" s="109"/>
      <c r="AE1110" s="109"/>
    </row>
    <row r="1111" spans="3:31">
      <c r="C1111" s="109"/>
      <c r="D1111" s="109"/>
      <c r="F1111" s="109"/>
      <c r="H1111" s="109"/>
      <c r="I1111" s="109"/>
      <c r="J1111" s="109"/>
      <c r="K1111" s="109"/>
      <c r="L1111" s="109"/>
      <c r="M1111" s="109"/>
      <c r="N1111" s="109"/>
      <c r="O1111" s="109"/>
      <c r="P1111" s="109"/>
      <c r="Q1111" s="109"/>
      <c r="R1111" s="109"/>
      <c r="S1111" s="109"/>
      <c r="T1111" s="109"/>
      <c r="U1111" s="109"/>
      <c r="V1111" s="109"/>
      <c r="W1111" s="109"/>
      <c r="X1111" s="109"/>
      <c r="Y1111" s="109"/>
      <c r="Z1111" s="109"/>
      <c r="AA1111" s="109"/>
      <c r="AB1111" s="109"/>
      <c r="AC1111" s="109"/>
      <c r="AD1111" s="109"/>
      <c r="AE1111" s="109"/>
    </row>
    <row r="1112" spans="3:31">
      <c r="C1112" s="109"/>
      <c r="D1112" s="109"/>
      <c r="F1112" s="109"/>
      <c r="H1112" s="110"/>
      <c r="I1112" s="110"/>
      <c r="J1112" s="110"/>
      <c r="K1112" s="110"/>
      <c r="L1112" s="110"/>
      <c r="M1112" s="110"/>
      <c r="N1112" s="110"/>
      <c r="O1112" s="110"/>
      <c r="P1112" s="110"/>
      <c r="Q1112" s="110"/>
      <c r="R1112" s="110"/>
      <c r="S1112" s="110"/>
      <c r="T1112" s="110"/>
      <c r="U1112" s="110"/>
      <c r="V1112" s="110"/>
      <c r="W1112" s="110"/>
      <c r="X1112" s="110"/>
      <c r="Y1112" s="110"/>
      <c r="Z1112" s="110"/>
      <c r="AA1112" s="110"/>
      <c r="AB1112" s="110"/>
      <c r="AC1112" s="110"/>
      <c r="AD1112" s="110"/>
      <c r="AE1112" s="110"/>
    </row>
    <row r="1113" spans="3:31">
      <c r="C1113" s="109"/>
      <c r="D1113" s="109"/>
      <c r="F1113" s="109"/>
      <c r="H1113" s="110"/>
      <c r="I1113" s="110"/>
      <c r="J1113" s="110"/>
      <c r="K1113" s="110"/>
      <c r="L1113" s="110"/>
      <c r="M1113" s="110"/>
      <c r="N1113" s="110"/>
      <c r="O1113" s="110"/>
      <c r="P1113" s="110"/>
      <c r="Q1113" s="110"/>
      <c r="R1113" s="110"/>
      <c r="S1113" s="110"/>
      <c r="T1113" s="110"/>
      <c r="U1113" s="110"/>
      <c r="V1113" s="110"/>
      <c r="W1113" s="110"/>
      <c r="X1113" s="110"/>
      <c r="Y1113" s="110"/>
      <c r="Z1113" s="110"/>
      <c r="AA1113" s="110"/>
      <c r="AB1113" s="110"/>
      <c r="AC1113" s="110"/>
      <c r="AD1113" s="110"/>
      <c r="AE1113" s="110"/>
    </row>
    <row r="1114" spans="3:31">
      <c r="C1114" s="109"/>
      <c r="D1114" s="109"/>
      <c r="F1114" s="109"/>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row>
    <row r="1115" spans="3:31">
      <c r="C1115" s="109"/>
      <c r="D1115" s="109"/>
      <c r="F1115" s="109"/>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row>
    <row r="1116" spans="3:31">
      <c r="C1116" s="109"/>
      <c r="D1116" s="109"/>
      <c r="F1116" s="109"/>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row>
    <row r="1117" spans="3:31">
      <c r="C1117" s="109"/>
      <c r="D1117" s="109"/>
      <c r="F1117" s="109"/>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row>
    <row r="1118" spans="3:31">
      <c r="C1118" s="109"/>
      <c r="D1118" s="109"/>
      <c r="F1118" s="109"/>
      <c r="H1118" s="109"/>
      <c r="I1118" s="109"/>
      <c r="J1118" s="109"/>
      <c r="K1118" s="109"/>
      <c r="L1118" s="109"/>
      <c r="M1118" s="109"/>
      <c r="N1118" s="109"/>
      <c r="O1118" s="109"/>
      <c r="P1118" s="109"/>
      <c r="Q1118" s="109"/>
      <c r="R1118" s="109"/>
      <c r="S1118" s="109"/>
      <c r="T1118" s="109"/>
      <c r="U1118" s="109"/>
      <c r="V1118" s="109"/>
      <c r="W1118" s="109"/>
      <c r="X1118" s="109"/>
      <c r="Y1118" s="109"/>
      <c r="Z1118" s="109"/>
      <c r="AA1118" s="109"/>
      <c r="AB1118" s="109"/>
      <c r="AC1118" s="109"/>
      <c r="AD1118" s="109"/>
      <c r="AE1118" s="109"/>
    </row>
    <row r="1119" spans="3:31">
      <c r="C1119" s="109"/>
      <c r="D1119" s="109"/>
      <c r="F1119" s="109"/>
      <c r="H1119" s="109"/>
      <c r="I1119" s="109"/>
      <c r="J1119" s="109"/>
      <c r="K1119" s="109"/>
      <c r="L1119" s="109"/>
      <c r="M1119" s="109"/>
      <c r="N1119" s="109"/>
      <c r="O1119" s="109"/>
      <c r="P1119" s="109"/>
      <c r="Q1119" s="109"/>
      <c r="R1119" s="109"/>
      <c r="S1119" s="109"/>
      <c r="T1119" s="109"/>
      <c r="U1119" s="109"/>
      <c r="V1119" s="109"/>
      <c r="W1119" s="109"/>
      <c r="X1119" s="109"/>
      <c r="Y1119" s="109"/>
      <c r="Z1119" s="109"/>
      <c r="AA1119" s="109"/>
      <c r="AB1119" s="109"/>
      <c r="AC1119" s="109"/>
      <c r="AD1119" s="109"/>
      <c r="AE1119" s="109"/>
    </row>
    <row r="1120" spans="3:31">
      <c r="C1120" s="109"/>
      <c r="D1120" s="109"/>
      <c r="F1120" s="109"/>
      <c r="H1120" s="109"/>
      <c r="I1120" s="109"/>
      <c r="J1120" s="109"/>
      <c r="K1120" s="109"/>
      <c r="L1120" s="109"/>
      <c r="M1120" s="109"/>
      <c r="N1120" s="109"/>
      <c r="O1120" s="109"/>
      <c r="P1120" s="109"/>
      <c r="Q1120" s="109"/>
      <c r="R1120" s="109"/>
      <c r="S1120" s="109"/>
      <c r="T1120" s="109"/>
      <c r="U1120" s="109"/>
      <c r="V1120" s="109"/>
      <c r="W1120" s="109"/>
      <c r="X1120" s="109"/>
      <c r="Y1120" s="109"/>
      <c r="Z1120" s="109"/>
      <c r="AA1120" s="109"/>
      <c r="AB1120" s="109"/>
      <c r="AC1120" s="109"/>
      <c r="AD1120" s="109"/>
      <c r="AE1120" s="109"/>
    </row>
    <row r="1121" spans="3:31">
      <c r="C1121" s="109"/>
      <c r="D1121" s="109"/>
      <c r="F1121" s="109"/>
      <c r="H1121" s="109"/>
      <c r="I1121" s="109"/>
      <c r="J1121" s="109"/>
      <c r="K1121" s="109"/>
      <c r="L1121" s="109"/>
      <c r="M1121" s="109"/>
      <c r="N1121" s="109"/>
      <c r="O1121" s="109"/>
      <c r="P1121" s="109"/>
      <c r="Q1121" s="109"/>
      <c r="R1121" s="109"/>
      <c r="S1121" s="109"/>
      <c r="T1121" s="109"/>
      <c r="U1121" s="109"/>
      <c r="V1121" s="109"/>
      <c r="W1121" s="109"/>
      <c r="X1121" s="109"/>
      <c r="Y1121" s="109"/>
      <c r="Z1121" s="109"/>
      <c r="AA1121" s="109"/>
      <c r="AB1121" s="109"/>
      <c r="AC1121" s="109"/>
      <c r="AD1121" s="109"/>
      <c r="AE1121" s="109"/>
    </row>
    <row r="1122" spans="3:31">
      <c r="C1122" s="109"/>
      <c r="D1122" s="109"/>
      <c r="F1122" s="109"/>
      <c r="H1122" s="110"/>
      <c r="I1122" s="110"/>
      <c r="J1122" s="110"/>
      <c r="K1122" s="110"/>
      <c r="L1122" s="110"/>
      <c r="M1122" s="110"/>
      <c r="N1122" s="110"/>
      <c r="O1122" s="110"/>
      <c r="P1122" s="110"/>
      <c r="Q1122" s="110"/>
      <c r="R1122" s="110"/>
      <c r="S1122" s="110"/>
      <c r="T1122" s="110"/>
      <c r="U1122" s="110"/>
      <c r="V1122" s="110"/>
      <c r="W1122" s="110"/>
      <c r="X1122" s="110"/>
      <c r="Y1122" s="110"/>
      <c r="Z1122" s="110"/>
      <c r="AA1122" s="110"/>
      <c r="AB1122" s="110"/>
      <c r="AC1122" s="110"/>
      <c r="AD1122" s="110"/>
      <c r="AE1122" s="110"/>
    </row>
    <row r="1123" spans="3:31">
      <c r="C1123" s="109"/>
      <c r="D1123" s="109"/>
      <c r="F1123" s="109"/>
      <c r="H1123" s="110"/>
      <c r="I1123" s="110"/>
      <c r="J1123" s="110"/>
      <c r="K1123" s="110"/>
      <c r="L1123" s="110"/>
      <c r="M1123" s="110"/>
      <c r="N1123" s="110"/>
      <c r="O1123" s="110"/>
      <c r="P1123" s="110"/>
      <c r="Q1123" s="110"/>
      <c r="R1123" s="110"/>
      <c r="S1123" s="110"/>
      <c r="T1123" s="110"/>
      <c r="U1123" s="110"/>
      <c r="V1123" s="110"/>
      <c r="W1123" s="110"/>
      <c r="X1123" s="110"/>
      <c r="Y1123" s="110"/>
      <c r="Z1123" s="110"/>
      <c r="AA1123" s="110"/>
      <c r="AB1123" s="110"/>
      <c r="AC1123" s="110"/>
      <c r="AD1123" s="110"/>
      <c r="AE1123" s="110"/>
    </row>
    <row r="1124" spans="3:31">
      <c r="C1124" s="109"/>
      <c r="D1124" s="109"/>
      <c r="F1124" s="109"/>
      <c r="H1124" s="133"/>
      <c r="I1124" s="133"/>
      <c r="J1124" s="133"/>
      <c r="K1124" s="133"/>
      <c r="L1124" s="133"/>
      <c r="M1124" s="133"/>
      <c r="N1124" s="133"/>
      <c r="O1124" s="133"/>
      <c r="P1124" s="133"/>
      <c r="Q1124" s="133"/>
      <c r="R1124" s="133"/>
      <c r="S1124" s="133"/>
      <c r="T1124" s="133"/>
      <c r="U1124" s="133"/>
      <c r="V1124" s="133"/>
      <c r="W1124" s="133"/>
      <c r="X1124" s="133"/>
      <c r="Y1124" s="133"/>
      <c r="Z1124" s="133"/>
      <c r="AA1124" s="133"/>
      <c r="AB1124" s="133"/>
      <c r="AC1124" s="133"/>
      <c r="AD1124" s="133"/>
      <c r="AE1124" s="133"/>
    </row>
    <row r="1125" spans="3:31">
      <c r="C1125" s="109"/>
      <c r="D1125" s="109"/>
      <c r="F1125" s="109"/>
      <c r="H1125" s="133"/>
      <c r="I1125" s="133"/>
      <c r="J1125" s="133"/>
      <c r="K1125" s="133"/>
      <c r="L1125" s="133"/>
      <c r="M1125" s="133"/>
      <c r="N1125" s="133"/>
      <c r="O1125" s="133"/>
      <c r="P1125" s="133"/>
      <c r="Q1125" s="133"/>
      <c r="R1125" s="133"/>
      <c r="S1125" s="133"/>
      <c r="T1125" s="133"/>
      <c r="U1125" s="133"/>
      <c r="V1125" s="133"/>
      <c r="W1125" s="133"/>
      <c r="X1125" s="133"/>
      <c r="Y1125" s="133"/>
      <c r="Z1125" s="133"/>
      <c r="AA1125" s="133"/>
      <c r="AB1125" s="133"/>
      <c r="AC1125" s="133"/>
      <c r="AD1125" s="133"/>
      <c r="AE1125" s="133"/>
    </row>
    <row r="1126" spans="3:31">
      <c r="C1126" s="109"/>
      <c r="D1126" s="109"/>
      <c r="F1126" s="109"/>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row>
    <row r="1127" spans="3:31">
      <c r="C1127" s="109"/>
      <c r="D1127" s="109"/>
      <c r="F1127" s="109"/>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row>
    <row r="1128" spans="3:31">
      <c r="C1128" s="109"/>
      <c r="D1128" s="109"/>
      <c r="F1128" s="109"/>
      <c r="H1128" s="109"/>
      <c r="I1128" s="109"/>
      <c r="J1128" s="109"/>
      <c r="K1128" s="109"/>
      <c r="L1128" s="109"/>
      <c r="M1128" s="109"/>
      <c r="N1128" s="109"/>
      <c r="O1128" s="109"/>
      <c r="P1128" s="109"/>
      <c r="Q1128" s="109"/>
      <c r="R1128" s="109"/>
      <c r="S1128" s="109"/>
      <c r="T1128" s="109"/>
      <c r="U1128" s="109"/>
      <c r="V1128" s="109"/>
      <c r="W1128" s="109"/>
      <c r="X1128" s="109"/>
      <c r="Y1128" s="109"/>
      <c r="Z1128" s="109"/>
      <c r="AA1128" s="109"/>
      <c r="AB1128" s="109"/>
      <c r="AC1128" s="109"/>
      <c r="AD1128" s="109"/>
      <c r="AE1128" s="109"/>
    </row>
    <row r="1129" spans="3:31">
      <c r="C1129" s="109"/>
      <c r="D1129" s="109"/>
      <c r="F1129" s="109"/>
      <c r="H1129" s="109"/>
      <c r="I1129" s="109"/>
      <c r="J1129" s="109"/>
      <c r="K1129" s="109"/>
      <c r="L1129" s="109"/>
      <c r="M1129" s="109"/>
      <c r="N1129" s="109"/>
      <c r="O1129" s="109"/>
      <c r="P1129" s="109"/>
      <c r="Q1129" s="109"/>
      <c r="R1129" s="109"/>
      <c r="S1129" s="109"/>
      <c r="T1129" s="109"/>
      <c r="U1129" s="109"/>
      <c r="V1129" s="109"/>
      <c r="W1129" s="109"/>
      <c r="X1129" s="109"/>
      <c r="Y1129" s="109"/>
      <c r="Z1129" s="109"/>
      <c r="AA1129" s="109"/>
      <c r="AB1129" s="109"/>
      <c r="AC1129" s="109"/>
      <c r="AD1129" s="109"/>
      <c r="AE1129" s="109"/>
    </row>
    <row r="1130" spans="3:31">
      <c r="C1130" s="109"/>
      <c r="D1130" s="109"/>
      <c r="F1130" s="109"/>
      <c r="H1130" s="109"/>
      <c r="I1130" s="109"/>
      <c r="J1130" s="109"/>
      <c r="K1130" s="109"/>
      <c r="L1130" s="109"/>
      <c r="M1130" s="109"/>
      <c r="N1130" s="109"/>
      <c r="O1130" s="109"/>
      <c r="P1130" s="109"/>
      <c r="Q1130" s="109"/>
      <c r="R1130" s="109"/>
      <c r="S1130" s="109"/>
      <c r="T1130" s="109"/>
      <c r="U1130" s="109"/>
      <c r="V1130" s="109"/>
      <c r="W1130" s="109"/>
      <c r="X1130" s="109"/>
      <c r="Y1130" s="109"/>
      <c r="Z1130" s="109"/>
      <c r="AA1130" s="109"/>
      <c r="AB1130" s="109"/>
      <c r="AC1130" s="109"/>
      <c r="AD1130" s="109"/>
      <c r="AE1130" s="109"/>
    </row>
    <row r="1131" spans="3:31">
      <c r="C1131" s="109"/>
      <c r="D1131" s="109"/>
      <c r="F1131" s="109"/>
      <c r="H1131" s="109"/>
      <c r="I1131" s="109"/>
      <c r="J1131" s="109"/>
      <c r="K1131" s="109"/>
      <c r="L1131" s="109"/>
      <c r="M1131" s="109"/>
      <c r="N1131" s="109"/>
      <c r="O1131" s="109"/>
      <c r="P1131" s="109"/>
      <c r="Q1131" s="109"/>
      <c r="R1131" s="109"/>
      <c r="S1131" s="109"/>
      <c r="T1131" s="109"/>
      <c r="U1131" s="109"/>
      <c r="V1131" s="109"/>
      <c r="W1131" s="109"/>
      <c r="X1131" s="109"/>
      <c r="Y1131" s="109"/>
      <c r="Z1131" s="109"/>
      <c r="AA1131" s="109"/>
      <c r="AB1131" s="109"/>
      <c r="AC1131" s="109"/>
      <c r="AD1131" s="109"/>
      <c r="AE1131" s="109"/>
    </row>
    <row r="1132" spans="3:31">
      <c r="C1132" s="109"/>
      <c r="D1132" s="109"/>
      <c r="F1132" s="109"/>
      <c r="H1132" s="110"/>
      <c r="I1132" s="110"/>
      <c r="J1132" s="110"/>
      <c r="K1132" s="110"/>
      <c r="L1132" s="110"/>
      <c r="M1132" s="110"/>
      <c r="N1132" s="110"/>
      <c r="O1132" s="110"/>
      <c r="P1132" s="110"/>
      <c r="Q1132" s="110"/>
      <c r="R1132" s="110"/>
      <c r="S1132" s="110"/>
      <c r="T1132" s="110"/>
      <c r="U1132" s="110"/>
      <c r="V1132" s="110"/>
      <c r="W1132" s="110"/>
      <c r="X1132" s="110"/>
      <c r="Y1132" s="110"/>
      <c r="Z1132" s="110"/>
      <c r="AA1132" s="110"/>
      <c r="AB1132" s="110"/>
      <c r="AC1132" s="110"/>
      <c r="AD1132" s="110"/>
      <c r="AE1132" s="110"/>
    </row>
    <row r="1133" spans="3:31">
      <c r="C1133" s="109"/>
      <c r="D1133" s="109"/>
      <c r="F1133" s="109"/>
      <c r="H1133" s="110"/>
      <c r="I1133" s="110"/>
      <c r="J1133" s="110"/>
      <c r="K1133" s="110"/>
      <c r="L1133" s="110"/>
      <c r="M1133" s="110"/>
      <c r="N1133" s="110"/>
      <c r="O1133" s="110"/>
      <c r="P1133" s="110"/>
      <c r="Q1133" s="110"/>
      <c r="R1133" s="110"/>
      <c r="S1133" s="110"/>
      <c r="T1133" s="110"/>
      <c r="U1133" s="110"/>
      <c r="V1133" s="110"/>
      <c r="W1133" s="110"/>
      <c r="X1133" s="110"/>
      <c r="Y1133" s="110"/>
      <c r="Z1133" s="110"/>
      <c r="AA1133" s="110"/>
      <c r="AB1133" s="110"/>
      <c r="AC1133" s="110"/>
      <c r="AD1133" s="110"/>
      <c r="AE1133" s="110"/>
    </row>
    <row r="1134" spans="3:31">
      <c r="C1134" s="109"/>
      <c r="D1134" s="109"/>
      <c r="F1134" s="109"/>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row>
    <row r="1135" spans="3:31">
      <c r="C1135" s="109"/>
      <c r="D1135" s="109"/>
      <c r="F1135" s="109"/>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row>
    <row r="1136" spans="3:31">
      <c r="C1136" s="109"/>
      <c r="D1136" s="109"/>
      <c r="F1136" s="109"/>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row>
    <row r="1137" spans="3:31">
      <c r="C1137" s="109"/>
      <c r="D1137" s="109"/>
      <c r="F1137" s="109"/>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row>
    <row r="1138" spans="3:31">
      <c r="C1138" s="109"/>
      <c r="D1138" s="109"/>
      <c r="F1138" s="109"/>
      <c r="H1138" s="109"/>
      <c r="I1138" s="109"/>
      <c r="J1138" s="109"/>
      <c r="K1138" s="109"/>
      <c r="L1138" s="109"/>
      <c r="M1138" s="109"/>
      <c r="N1138" s="109"/>
      <c r="O1138" s="109"/>
      <c r="P1138" s="109"/>
      <c r="Q1138" s="109"/>
      <c r="R1138" s="109"/>
      <c r="S1138" s="109"/>
      <c r="T1138" s="109"/>
      <c r="U1138" s="109"/>
      <c r="V1138" s="109"/>
      <c r="W1138" s="109"/>
      <c r="X1138" s="109"/>
      <c r="Y1138" s="109"/>
      <c r="Z1138" s="109"/>
      <c r="AA1138" s="109"/>
      <c r="AB1138" s="109"/>
      <c r="AC1138" s="109"/>
      <c r="AD1138" s="109"/>
      <c r="AE1138" s="109"/>
    </row>
    <row r="1139" spans="3:31">
      <c r="C1139" s="109"/>
      <c r="D1139" s="109"/>
      <c r="F1139" s="109"/>
      <c r="H1139" s="109"/>
      <c r="I1139" s="109"/>
      <c r="J1139" s="109"/>
      <c r="K1139" s="109"/>
      <c r="L1139" s="109"/>
      <c r="M1139" s="109"/>
      <c r="N1139" s="109"/>
      <c r="O1139" s="109"/>
      <c r="P1139" s="109"/>
      <c r="Q1139" s="109"/>
      <c r="R1139" s="109"/>
      <c r="S1139" s="109"/>
      <c r="T1139" s="109"/>
      <c r="U1139" s="109"/>
      <c r="V1139" s="109"/>
      <c r="W1139" s="109"/>
      <c r="X1139" s="109"/>
      <c r="Y1139" s="109"/>
      <c r="Z1139" s="109"/>
      <c r="AA1139" s="109"/>
      <c r="AB1139" s="109"/>
      <c r="AC1139" s="109"/>
      <c r="AD1139" s="109"/>
      <c r="AE1139" s="109"/>
    </row>
    <row r="1140" spans="3:31">
      <c r="C1140" s="109"/>
      <c r="D1140" s="109"/>
      <c r="F1140" s="109"/>
      <c r="H1140" s="109"/>
      <c r="I1140" s="109"/>
      <c r="J1140" s="109"/>
      <c r="K1140" s="109"/>
      <c r="L1140" s="109"/>
      <c r="M1140" s="109"/>
      <c r="N1140" s="109"/>
      <c r="O1140" s="109"/>
      <c r="P1140" s="109"/>
      <c r="Q1140" s="109"/>
      <c r="R1140" s="109"/>
      <c r="S1140" s="109"/>
      <c r="T1140" s="109"/>
      <c r="U1140" s="109"/>
      <c r="V1140" s="109"/>
      <c r="W1140" s="109"/>
      <c r="X1140" s="109"/>
      <c r="Y1140" s="109"/>
      <c r="Z1140" s="109"/>
      <c r="AA1140" s="109"/>
      <c r="AB1140" s="109"/>
      <c r="AC1140" s="109"/>
      <c r="AD1140" s="109"/>
      <c r="AE1140" s="109"/>
    </row>
    <row r="1141" spans="3:31">
      <c r="C1141" s="109"/>
      <c r="D1141" s="109"/>
      <c r="F1141" s="109"/>
      <c r="H1141" s="109"/>
      <c r="I1141" s="109"/>
      <c r="J1141" s="109"/>
      <c r="K1141" s="109"/>
      <c r="L1141" s="109"/>
      <c r="M1141" s="109"/>
      <c r="N1141" s="109"/>
      <c r="O1141" s="109"/>
      <c r="P1141" s="109"/>
      <c r="Q1141" s="109"/>
      <c r="R1141" s="109"/>
      <c r="S1141" s="109"/>
      <c r="T1141" s="109"/>
      <c r="U1141" s="109"/>
      <c r="V1141" s="109"/>
      <c r="W1141" s="109"/>
      <c r="X1141" s="109"/>
      <c r="Y1141" s="109"/>
      <c r="Z1141" s="109"/>
      <c r="AA1141" s="109"/>
      <c r="AB1141" s="109"/>
      <c r="AC1141" s="109"/>
      <c r="AD1141" s="109"/>
      <c r="AE1141" s="109"/>
    </row>
    <row r="1142" spans="3:31">
      <c r="C1142" s="109"/>
      <c r="D1142" s="109"/>
      <c r="F1142" s="109"/>
      <c r="H1142" s="110"/>
      <c r="I1142" s="110"/>
      <c r="J1142" s="110"/>
      <c r="K1142" s="110"/>
      <c r="L1142" s="110"/>
      <c r="M1142" s="110"/>
      <c r="N1142" s="110"/>
      <c r="O1142" s="110"/>
      <c r="P1142" s="110"/>
      <c r="Q1142" s="110"/>
      <c r="R1142" s="110"/>
      <c r="S1142" s="110"/>
      <c r="T1142" s="110"/>
      <c r="U1142" s="110"/>
      <c r="V1142" s="110"/>
      <c r="W1142" s="110"/>
      <c r="X1142" s="110"/>
      <c r="Y1142" s="110"/>
      <c r="Z1142" s="110"/>
      <c r="AA1142" s="110"/>
      <c r="AB1142" s="110"/>
      <c r="AC1142" s="110"/>
      <c r="AD1142" s="110"/>
      <c r="AE1142" s="110"/>
    </row>
    <row r="1143" spans="3:31">
      <c r="C1143" s="109"/>
      <c r="D1143" s="109"/>
      <c r="F1143" s="109"/>
      <c r="H1143" s="110"/>
      <c r="I1143" s="110"/>
      <c r="J1143" s="110"/>
      <c r="K1143" s="110"/>
      <c r="L1143" s="110"/>
      <c r="M1143" s="110"/>
      <c r="N1143" s="110"/>
      <c r="O1143" s="110"/>
      <c r="P1143" s="110"/>
      <c r="Q1143" s="110"/>
      <c r="R1143" s="110"/>
      <c r="S1143" s="110"/>
      <c r="T1143" s="110"/>
      <c r="U1143" s="110"/>
      <c r="V1143" s="110"/>
      <c r="W1143" s="110"/>
      <c r="X1143" s="110"/>
      <c r="Y1143" s="110"/>
      <c r="Z1143" s="110"/>
      <c r="AA1143" s="110"/>
      <c r="AB1143" s="110"/>
      <c r="AC1143" s="110"/>
      <c r="AD1143" s="110"/>
      <c r="AE1143" s="110"/>
    </row>
    <row r="1144" spans="3:31">
      <c r="C1144" s="109"/>
      <c r="D1144" s="109"/>
      <c r="F1144" s="109"/>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row>
    <row r="1145" spans="3:31">
      <c r="C1145" s="109"/>
      <c r="D1145" s="109"/>
      <c r="F1145" s="109"/>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row>
    <row r="1146" spans="3:31">
      <c r="C1146" s="109"/>
      <c r="D1146" s="109"/>
      <c r="F1146" s="109"/>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row>
    <row r="1147" spans="3:31">
      <c r="C1147" s="109"/>
      <c r="D1147" s="109"/>
      <c r="F1147" s="109"/>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row>
    <row r="1148" spans="3:31">
      <c r="C1148" s="109"/>
      <c r="D1148" s="109"/>
      <c r="F1148" s="109"/>
      <c r="H1148" s="109"/>
      <c r="I1148" s="109"/>
      <c r="J1148" s="109"/>
      <c r="K1148" s="109"/>
      <c r="L1148" s="109"/>
      <c r="M1148" s="109"/>
      <c r="N1148" s="109"/>
      <c r="O1148" s="109"/>
      <c r="P1148" s="109"/>
      <c r="Q1148" s="109"/>
      <c r="R1148" s="109"/>
      <c r="S1148" s="109"/>
      <c r="T1148" s="109"/>
      <c r="U1148" s="109"/>
      <c r="V1148" s="109"/>
      <c r="W1148" s="109"/>
      <c r="X1148" s="109"/>
      <c r="Y1148" s="109"/>
      <c r="Z1148" s="109"/>
      <c r="AA1148" s="109"/>
      <c r="AB1148" s="109"/>
      <c r="AC1148" s="109"/>
      <c r="AD1148" s="109"/>
      <c r="AE1148" s="109"/>
    </row>
    <row r="1149" spans="3:31">
      <c r="C1149" s="109"/>
      <c r="D1149" s="109"/>
      <c r="F1149" s="109"/>
      <c r="H1149" s="109"/>
      <c r="I1149" s="109"/>
      <c r="J1149" s="109"/>
      <c r="K1149" s="109"/>
      <c r="L1149" s="109"/>
      <c r="M1149" s="109"/>
      <c r="N1149" s="109"/>
      <c r="O1149" s="109"/>
      <c r="P1149" s="109"/>
      <c r="Q1149" s="109"/>
      <c r="R1149" s="109"/>
      <c r="S1149" s="109"/>
      <c r="T1149" s="109"/>
      <c r="U1149" s="109"/>
      <c r="V1149" s="109"/>
      <c r="W1149" s="109"/>
      <c r="X1149" s="109"/>
      <c r="Y1149" s="109"/>
      <c r="Z1149" s="109"/>
      <c r="AA1149" s="109"/>
      <c r="AB1149" s="109"/>
      <c r="AC1149" s="109"/>
      <c r="AD1149" s="109"/>
      <c r="AE1149" s="109"/>
    </row>
    <row r="1150" spans="3:31">
      <c r="C1150" s="109"/>
      <c r="D1150" s="109"/>
      <c r="F1150" s="109"/>
      <c r="H1150" s="109"/>
      <c r="I1150" s="109"/>
      <c r="J1150" s="109"/>
      <c r="K1150" s="109"/>
      <c r="L1150" s="109"/>
      <c r="M1150" s="109"/>
      <c r="N1150" s="109"/>
      <c r="O1150" s="109"/>
      <c r="P1150" s="109"/>
      <c r="Q1150" s="109"/>
      <c r="R1150" s="109"/>
      <c r="S1150" s="109"/>
      <c r="T1150" s="109"/>
      <c r="U1150" s="109"/>
      <c r="V1150" s="109"/>
      <c r="W1150" s="109"/>
      <c r="X1150" s="109"/>
      <c r="Y1150" s="109"/>
      <c r="Z1150" s="109"/>
      <c r="AA1150" s="109"/>
      <c r="AB1150" s="109"/>
      <c r="AC1150" s="109"/>
      <c r="AD1150" s="109"/>
      <c r="AE1150" s="109"/>
    </row>
    <row r="1151" spans="3:31">
      <c r="C1151" s="109"/>
      <c r="D1151" s="109"/>
      <c r="F1151" s="109"/>
      <c r="H1151" s="109"/>
      <c r="I1151" s="109"/>
      <c r="J1151" s="109"/>
      <c r="K1151" s="109"/>
      <c r="L1151" s="109"/>
      <c r="M1151" s="109"/>
      <c r="N1151" s="109"/>
      <c r="O1151" s="109"/>
      <c r="P1151" s="109"/>
      <c r="Q1151" s="109"/>
      <c r="R1151" s="109"/>
      <c r="S1151" s="109"/>
      <c r="T1151" s="109"/>
      <c r="U1151" s="109"/>
      <c r="V1151" s="109"/>
      <c r="W1151" s="109"/>
      <c r="X1151" s="109"/>
      <c r="Y1151" s="109"/>
      <c r="Z1151" s="109"/>
      <c r="AA1151" s="109"/>
      <c r="AB1151" s="109"/>
      <c r="AC1151" s="109"/>
      <c r="AD1151" s="109"/>
      <c r="AE1151" s="109"/>
    </row>
    <row r="1152" spans="3:31">
      <c r="C1152" s="109"/>
      <c r="D1152" s="109"/>
      <c r="F1152" s="109"/>
      <c r="H1152" s="110"/>
      <c r="I1152" s="110"/>
      <c r="J1152" s="110"/>
      <c r="K1152" s="110"/>
      <c r="L1152" s="110"/>
      <c r="M1152" s="110"/>
      <c r="N1152" s="110"/>
      <c r="O1152" s="110"/>
      <c r="P1152" s="110"/>
      <c r="Q1152" s="110"/>
      <c r="R1152" s="110"/>
      <c r="S1152" s="110"/>
      <c r="T1152" s="110"/>
      <c r="U1152" s="110"/>
      <c r="V1152" s="110"/>
      <c r="W1152" s="110"/>
      <c r="X1152" s="110"/>
      <c r="Y1152" s="110"/>
      <c r="Z1152" s="110"/>
      <c r="AA1152" s="110"/>
      <c r="AB1152" s="110"/>
      <c r="AC1152" s="110"/>
      <c r="AD1152" s="110"/>
      <c r="AE1152" s="110"/>
    </row>
    <row r="1153" spans="3:31">
      <c r="C1153" s="109"/>
      <c r="D1153" s="109"/>
      <c r="F1153" s="109"/>
      <c r="H1153" s="110"/>
      <c r="I1153" s="110"/>
      <c r="J1153" s="110"/>
      <c r="K1153" s="110"/>
      <c r="L1153" s="110"/>
      <c r="M1153" s="110"/>
      <c r="N1153" s="110"/>
      <c r="O1153" s="110"/>
      <c r="P1153" s="110"/>
      <c r="Q1153" s="110"/>
      <c r="R1153" s="110"/>
      <c r="S1153" s="110"/>
      <c r="T1153" s="110"/>
      <c r="U1153" s="110"/>
      <c r="V1153" s="110"/>
      <c r="W1153" s="110"/>
      <c r="X1153" s="110"/>
      <c r="Y1153" s="110"/>
      <c r="Z1153" s="110"/>
      <c r="AA1153" s="110"/>
      <c r="AB1153" s="110"/>
      <c r="AC1153" s="110"/>
      <c r="AD1153" s="110"/>
      <c r="AE1153" s="110"/>
    </row>
    <row r="1154" spans="3:31">
      <c r="C1154" s="109"/>
      <c r="D1154" s="109"/>
      <c r="F1154" s="109"/>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row>
    <row r="1155" spans="3:31">
      <c r="C1155" s="109"/>
      <c r="D1155" s="109"/>
      <c r="F1155" s="109"/>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row>
    <row r="1156" spans="3:31">
      <c r="C1156" s="109"/>
      <c r="D1156" s="109"/>
      <c r="F1156" s="109"/>
      <c r="H1156" s="133"/>
      <c r="I1156" s="133"/>
      <c r="J1156" s="133"/>
      <c r="K1156" s="133"/>
      <c r="L1156" s="133"/>
      <c r="M1156" s="133"/>
      <c r="N1156" s="133"/>
      <c r="O1156" s="133"/>
      <c r="P1156" s="133"/>
      <c r="Q1156" s="133"/>
      <c r="R1156" s="133"/>
      <c r="S1156" s="133"/>
      <c r="T1156" s="133"/>
      <c r="U1156" s="133"/>
      <c r="V1156" s="133"/>
      <c r="W1156" s="133"/>
      <c r="X1156" s="133"/>
      <c r="Y1156" s="133"/>
      <c r="Z1156" s="133"/>
      <c r="AA1156" s="133"/>
      <c r="AB1156" s="133"/>
      <c r="AC1156" s="133"/>
      <c r="AD1156" s="133"/>
      <c r="AE1156" s="133"/>
    </row>
    <row r="1157" spans="3:31">
      <c r="C1157" s="109"/>
      <c r="D1157" s="109"/>
      <c r="F1157" s="109"/>
      <c r="H1157" s="133"/>
      <c r="I1157" s="133"/>
      <c r="J1157" s="133"/>
      <c r="K1157" s="133"/>
      <c r="L1157" s="133"/>
      <c r="M1157" s="133"/>
      <c r="N1157" s="133"/>
      <c r="O1157" s="133"/>
      <c r="P1157" s="133"/>
      <c r="Q1157" s="133"/>
      <c r="R1157" s="133"/>
      <c r="S1157" s="133"/>
      <c r="T1157" s="133"/>
      <c r="U1157" s="133"/>
      <c r="V1157" s="133"/>
      <c r="W1157" s="133"/>
      <c r="X1157" s="133"/>
      <c r="Y1157" s="133"/>
      <c r="Z1157" s="133"/>
      <c r="AA1157" s="133"/>
      <c r="AB1157" s="133"/>
      <c r="AC1157" s="133"/>
      <c r="AD1157" s="133"/>
      <c r="AE1157" s="133"/>
    </row>
    <row r="1158" spans="3:31">
      <c r="C1158" s="109"/>
      <c r="D1158" s="109"/>
      <c r="F1158" s="109"/>
      <c r="H1158" s="109"/>
      <c r="I1158" s="109"/>
      <c r="J1158" s="109"/>
      <c r="K1158" s="109"/>
      <c r="L1158" s="109"/>
      <c r="M1158" s="109"/>
      <c r="N1158" s="109"/>
      <c r="O1158" s="109"/>
      <c r="P1158" s="109"/>
      <c r="Q1158" s="109"/>
      <c r="R1158" s="109"/>
      <c r="S1158" s="109"/>
      <c r="T1158" s="109"/>
      <c r="U1158" s="109"/>
      <c r="V1158" s="109"/>
      <c r="W1158" s="109"/>
      <c r="X1158" s="109"/>
      <c r="Y1158" s="109"/>
      <c r="Z1158" s="109"/>
      <c r="AA1158" s="109"/>
      <c r="AB1158" s="109"/>
      <c r="AC1158" s="109"/>
      <c r="AD1158" s="109"/>
      <c r="AE1158" s="109"/>
    </row>
    <row r="1159" spans="3:31">
      <c r="C1159" s="109"/>
      <c r="D1159" s="109"/>
      <c r="F1159" s="109"/>
      <c r="H1159" s="109"/>
      <c r="I1159" s="109"/>
      <c r="J1159" s="109"/>
      <c r="K1159" s="109"/>
      <c r="L1159" s="109"/>
      <c r="M1159" s="109"/>
      <c r="N1159" s="109"/>
      <c r="O1159" s="109"/>
      <c r="P1159" s="109"/>
      <c r="Q1159" s="109"/>
      <c r="R1159" s="109"/>
      <c r="S1159" s="109"/>
      <c r="T1159" s="109"/>
      <c r="U1159" s="109"/>
      <c r="V1159" s="109"/>
      <c r="W1159" s="109"/>
      <c r="X1159" s="109"/>
      <c r="Y1159" s="109"/>
      <c r="Z1159" s="109"/>
      <c r="AA1159" s="109"/>
      <c r="AB1159" s="109"/>
      <c r="AC1159" s="109"/>
      <c r="AD1159" s="109"/>
      <c r="AE1159" s="109"/>
    </row>
    <row r="1160" spans="3:31">
      <c r="C1160" s="109"/>
      <c r="D1160" s="109"/>
      <c r="F1160" s="109"/>
      <c r="H1160" s="109"/>
      <c r="I1160" s="109"/>
      <c r="J1160" s="109"/>
      <c r="K1160" s="109"/>
      <c r="L1160" s="109"/>
      <c r="M1160" s="109"/>
      <c r="N1160" s="109"/>
      <c r="O1160" s="109"/>
      <c r="P1160" s="109"/>
      <c r="Q1160" s="109"/>
      <c r="R1160" s="109"/>
      <c r="S1160" s="109"/>
      <c r="T1160" s="109"/>
      <c r="U1160" s="109"/>
      <c r="V1160" s="109"/>
      <c r="W1160" s="109"/>
      <c r="X1160" s="109"/>
      <c r="Y1160" s="109"/>
      <c r="Z1160" s="109"/>
      <c r="AA1160" s="109"/>
      <c r="AB1160" s="109"/>
      <c r="AC1160" s="109"/>
      <c r="AD1160" s="109"/>
      <c r="AE1160" s="109"/>
    </row>
    <row r="1161" spans="3:31">
      <c r="C1161" s="109"/>
      <c r="D1161" s="109"/>
      <c r="F1161" s="109"/>
      <c r="H1161" s="109"/>
      <c r="I1161" s="109"/>
      <c r="J1161" s="109"/>
      <c r="K1161" s="109"/>
      <c r="L1161" s="109"/>
      <c r="M1161" s="109"/>
      <c r="N1161" s="109"/>
      <c r="O1161" s="109"/>
      <c r="P1161" s="109"/>
      <c r="Q1161" s="109"/>
      <c r="R1161" s="109"/>
      <c r="S1161" s="109"/>
      <c r="T1161" s="109"/>
      <c r="U1161" s="109"/>
      <c r="V1161" s="109"/>
      <c r="W1161" s="109"/>
      <c r="X1161" s="109"/>
      <c r="Y1161" s="109"/>
      <c r="Z1161" s="109"/>
      <c r="AA1161" s="109"/>
      <c r="AB1161" s="109"/>
      <c r="AC1161" s="109"/>
      <c r="AD1161" s="109"/>
      <c r="AE1161" s="109"/>
    </row>
    <row r="1162" spans="3:31">
      <c r="C1162" s="109"/>
      <c r="D1162" s="109"/>
      <c r="F1162" s="109"/>
      <c r="H1162" s="110"/>
      <c r="I1162" s="110"/>
      <c r="J1162" s="110"/>
      <c r="K1162" s="110"/>
      <c r="L1162" s="110"/>
      <c r="M1162" s="110"/>
      <c r="N1162" s="110"/>
      <c r="O1162" s="110"/>
      <c r="P1162" s="110"/>
      <c r="Q1162" s="110"/>
      <c r="R1162" s="110"/>
      <c r="S1162" s="110"/>
      <c r="T1162" s="110"/>
      <c r="U1162" s="110"/>
      <c r="V1162" s="110"/>
      <c r="W1162" s="110"/>
      <c r="X1162" s="110"/>
      <c r="Y1162" s="110"/>
      <c r="Z1162" s="110"/>
      <c r="AA1162" s="110"/>
      <c r="AB1162" s="110"/>
      <c r="AC1162" s="110"/>
      <c r="AD1162" s="110"/>
      <c r="AE1162" s="110"/>
    </row>
    <row r="1163" spans="3:31">
      <c r="C1163" s="109"/>
      <c r="D1163" s="109"/>
      <c r="F1163" s="109"/>
      <c r="H1163" s="110"/>
      <c r="I1163" s="110"/>
      <c r="J1163" s="110"/>
      <c r="K1163" s="110"/>
      <c r="L1163" s="110"/>
      <c r="M1163" s="110"/>
      <c r="N1163" s="110"/>
      <c r="O1163" s="110"/>
      <c r="P1163" s="110"/>
      <c r="Q1163" s="110"/>
      <c r="R1163" s="110"/>
      <c r="S1163" s="110"/>
      <c r="T1163" s="110"/>
      <c r="U1163" s="110"/>
      <c r="V1163" s="110"/>
      <c r="W1163" s="110"/>
      <c r="X1163" s="110"/>
      <c r="Y1163" s="110"/>
      <c r="Z1163" s="110"/>
      <c r="AA1163" s="110"/>
      <c r="AB1163" s="110"/>
      <c r="AC1163" s="110"/>
      <c r="AD1163" s="110"/>
      <c r="AE1163" s="110"/>
    </row>
    <row r="1164" spans="3:31">
      <c r="C1164" s="109"/>
      <c r="D1164" s="109"/>
      <c r="F1164" s="109"/>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row>
    <row r="1165" spans="3:31">
      <c r="C1165" s="109"/>
      <c r="D1165" s="109"/>
      <c r="F1165" s="109"/>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row>
    <row r="1166" spans="3:31">
      <c r="C1166" s="109"/>
      <c r="D1166" s="109"/>
      <c r="F1166" s="109"/>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row>
    <row r="1167" spans="3:31">
      <c r="C1167" s="109"/>
      <c r="D1167" s="109"/>
      <c r="F1167" s="109"/>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row>
    <row r="1168" spans="3:31">
      <c r="C1168" s="109"/>
      <c r="D1168" s="109"/>
      <c r="F1168" s="109"/>
      <c r="H1168" s="109"/>
      <c r="I1168" s="109"/>
      <c r="J1168" s="109"/>
      <c r="K1168" s="109"/>
      <c r="L1168" s="109"/>
      <c r="M1168" s="109"/>
      <c r="N1168" s="109"/>
      <c r="O1168" s="109"/>
      <c r="P1168" s="109"/>
      <c r="Q1168" s="109"/>
      <c r="R1168" s="109"/>
      <c r="S1168" s="109"/>
      <c r="T1168" s="109"/>
      <c r="U1168" s="109"/>
      <c r="V1168" s="109"/>
      <c r="W1168" s="109"/>
      <c r="X1168" s="109"/>
      <c r="Y1168" s="109"/>
      <c r="Z1168" s="109"/>
      <c r="AA1168" s="109"/>
      <c r="AB1168" s="109"/>
      <c r="AC1168" s="109"/>
      <c r="AD1168" s="109"/>
      <c r="AE1168" s="109"/>
    </row>
    <row r="1169" spans="3:31">
      <c r="C1169" s="109"/>
      <c r="D1169" s="109"/>
      <c r="F1169" s="109"/>
      <c r="H1169" s="109"/>
      <c r="I1169" s="109"/>
      <c r="J1169" s="109"/>
      <c r="K1169" s="109"/>
      <c r="L1169" s="109"/>
      <c r="M1169" s="109"/>
      <c r="N1169" s="109"/>
      <c r="O1169" s="109"/>
      <c r="P1169" s="109"/>
      <c r="Q1169" s="109"/>
      <c r="R1169" s="109"/>
      <c r="S1169" s="109"/>
      <c r="T1169" s="109"/>
      <c r="U1169" s="109"/>
      <c r="V1169" s="109"/>
      <c r="W1169" s="109"/>
      <c r="X1169" s="109"/>
      <c r="Y1169" s="109"/>
      <c r="Z1169" s="109"/>
      <c r="AA1169" s="109"/>
      <c r="AB1169" s="109"/>
      <c r="AC1169" s="109"/>
      <c r="AD1169" s="109"/>
      <c r="AE1169" s="109"/>
    </row>
    <row r="1170" spans="3:31">
      <c r="C1170" s="109"/>
      <c r="D1170" s="109"/>
      <c r="F1170" s="109"/>
      <c r="H1170" s="109"/>
      <c r="I1170" s="109"/>
      <c r="J1170" s="109"/>
      <c r="K1170" s="109"/>
      <c r="L1170" s="109"/>
      <c r="M1170" s="109"/>
      <c r="N1170" s="109"/>
      <c r="O1170" s="109"/>
      <c r="P1170" s="109"/>
      <c r="Q1170" s="109"/>
      <c r="R1170" s="109"/>
      <c r="S1170" s="109"/>
      <c r="T1170" s="109"/>
      <c r="U1170" s="109"/>
      <c r="V1170" s="109"/>
      <c r="W1170" s="109"/>
      <c r="X1170" s="109"/>
      <c r="Y1170" s="109"/>
      <c r="Z1170" s="109"/>
      <c r="AA1170" s="109"/>
      <c r="AB1170" s="109"/>
      <c r="AC1170" s="109"/>
      <c r="AD1170" s="109"/>
      <c r="AE1170" s="109"/>
    </row>
    <row r="1171" spans="3:31">
      <c r="C1171" s="109"/>
      <c r="D1171" s="109"/>
      <c r="F1171" s="109"/>
      <c r="H1171" s="109"/>
      <c r="I1171" s="109"/>
      <c r="J1171" s="109"/>
      <c r="K1171" s="109"/>
      <c r="L1171" s="109"/>
      <c r="M1171" s="109"/>
      <c r="N1171" s="109"/>
      <c r="O1171" s="109"/>
      <c r="P1171" s="109"/>
      <c r="Q1171" s="109"/>
      <c r="R1171" s="109"/>
      <c r="S1171" s="109"/>
      <c r="T1171" s="109"/>
      <c r="U1171" s="109"/>
      <c r="V1171" s="109"/>
      <c r="W1171" s="109"/>
      <c r="X1171" s="109"/>
      <c r="Y1171" s="109"/>
      <c r="Z1171" s="109"/>
      <c r="AA1171" s="109"/>
      <c r="AB1171" s="109"/>
      <c r="AC1171" s="109"/>
      <c r="AD1171" s="109"/>
      <c r="AE1171" s="109"/>
    </row>
    <row r="1172" spans="3:31">
      <c r="C1172" s="109"/>
      <c r="D1172" s="109"/>
      <c r="F1172" s="109"/>
      <c r="H1172" s="110"/>
      <c r="I1172" s="110"/>
      <c r="J1172" s="110"/>
      <c r="K1172" s="110"/>
      <c r="L1172" s="110"/>
      <c r="M1172" s="110"/>
      <c r="N1172" s="110"/>
      <c r="O1172" s="110"/>
      <c r="P1172" s="110"/>
      <c r="Q1172" s="110"/>
      <c r="R1172" s="110"/>
      <c r="S1172" s="110"/>
      <c r="T1172" s="110"/>
      <c r="U1172" s="110"/>
      <c r="V1172" s="110"/>
      <c r="W1172" s="110"/>
      <c r="X1172" s="110"/>
      <c r="Y1172" s="110"/>
      <c r="Z1172" s="110"/>
      <c r="AA1172" s="110"/>
      <c r="AB1172" s="110"/>
      <c r="AC1172" s="110"/>
      <c r="AD1172" s="110"/>
      <c r="AE1172" s="110"/>
    </row>
    <row r="1173" spans="3:31">
      <c r="C1173" s="109"/>
      <c r="D1173" s="109"/>
      <c r="F1173" s="109"/>
      <c r="H1173" s="110"/>
      <c r="I1173" s="110"/>
      <c r="J1173" s="110"/>
      <c r="K1173" s="110"/>
      <c r="L1173" s="110"/>
      <c r="M1173" s="110"/>
      <c r="N1173" s="110"/>
      <c r="O1173" s="110"/>
      <c r="P1173" s="110"/>
      <c r="Q1173" s="110"/>
      <c r="R1173" s="110"/>
      <c r="S1173" s="110"/>
      <c r="T1173" s="110"/>
      <c r="U1173" s="110"/>
      <c r="V1173" s="110"/>
      <c r="W1173" s="110"/>
      <c r="X1173" s="110"/>
      <c r="Y1173" s="110"/>
      <c r="Z1173" s="110"/>
      <c r="AA1173" s="110"/>
      <c r="AB1173" s="110"/>
      <c r="AC1173" s="110"/>
      <c r="AD1173" s="110"/>
      <c r="AE1173" s="110"/>
    </row>
    <row r="1174" spans="3:31">
      <c r="C1174" s="109"/>
      <c r="D1174" s="109"/>
      <c r="F1174" s="109"/>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row>
    <row r="1175" spans="3:31">
      <c r="C1175" s="109"/>
      <c r="D1175" s="109"/>
      <c r="F1175" s="109"/>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row>
    <row r="1176" spans="3:31">
      <c r="C1176" s="109"/>
      <c r="D1176" s="109"/>
      <c r="F1176" s="109"/>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row>
    <row r="1177" spans="3:31">
      <c r="C1177" s="109"/>
      <c r="D1177" s="109"/>
      <c r="F1177" s="109"/>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row>
    <row r="1178" spans="3:31">
      <c r="C1178" s="109"/>
      <c r="D1178" s="109"/>
      <c r="F1178" s="109"/>
      <c r="H1178" s="109"/>
      <c r="I1178" s="109"/>
      <c r="J1178" s="109"/>
      <c r="K1178" s="109"/>
      <c r="L1178" s="109"/>
      <c r="M1178" s="109"/>
      <c r="N1178" s="109"/>
      <c r="O1178" s="109"/>
      <c r="P1178" s="109"/>
      <c r="Q1178" s="109"/>
      <c r="R1178" s="109"/>
      <c r="S1178" s="109"/>
      <c r="T1178" s="109"/>
      <c r="U1178" s="109"/>
      <c r="V1178" s="109"/>
      <c r="W1178" s="109"/>
      <c r="X1178" s="109"/>
      <c r="Y1178" s="109"/>
      <c r="Z1178" s="109"/>
      <c r="AA1178" s="109"/>
      <c r="AB1178" s="109"/>
      <c r="AC1178" s="109"/>
      <c r="AD1178" s="109"/>
      <c r="AE1178" s="109"/>
    </row>
    <row r="1179" spans="3:31">
      <c r="C1179" s="109"/>
      <c r="D1179" s="109"/>
      <c r="F1179" s="109"/>
      <c r="H1179" s="109"/>
      <c r="I1179" s="109"/>
      <c r="J1179" s="109"/>
      <c r="K1179" s="109"/>
      <c r="L1179" s="109"/>
      <c r="M1179" s="109"/>
      <c r="N1179" s="109"/>
      <c r="O1179" s="109"/>
      <c r="P1179" s="109"/>
      <c r="Q1179" s="109"/>
      <c r="R1179" s="109"/>
      <c r="S1179" s="109"/>
      <c r="T1179" s="109"/>
      <c r="U1179" s="109"/>
      <c r="V1179" s="109"/>
      <c r="W1179" s="109"/>
      <c r="X1179" s="109"/>
      <c r="Y1179" s="109"/>
      <c r="Z1179" s="109"/>
      <c r="AA1179" s="109"/>
      <c r="AB1179" s="109"/>
      <c r="AC1179" s="109"/>
      <c r="AD1179" s="109"/>
      <c r="AE1179" s="109"/>
    </row>
    <row r="1180" spans="3:31">
      <c r="C1180" s="109"/>
      <c r="D1180" s="109"/>
      <c r="F1180" s="109"/>
      <c r="H1180" s="109"/>
      <c r="I1180" s="109"/>
      <c r="J1180" s="109"/>
      <c r="K1180" s="109"/>
      <c r="L1180" s="109"/>
      <c r="M1180" s="109"/>
      <c r="N1180" s="109"/>
      <c r="O1180" s="109"/>
      <c r="P1180" s="109"/>
      <c r="Q1180" s="109"/>
      <c r="R1180" s="109"/>
      <c r="S1180" s="109"/>
      <c r="T1180" s="109"/>
      <c r="U1180" s="109"/>
      <c r="V1180" s="109"/>
      <c r="W1180" s="109"/>
      <c r="X1180" s="109"/>
      <c r="Y1180" s="109"/>
      <c r="Z1180" s="109"/>
      <c r="AA1180" s="109"/>
      <c r="AB1180" s="109"/>
      <c r="AC1180" s="109"/>
      <c r="AD1180" s="109"/>
      <c r="AE1180" s="109"/>
    </row>
    <row r="1181" spans="3:31">
      <c r="C1181" s="109"/>
      <c r="D1181" s="109"/>
      <c r="F1181" s="109"/>
      <c r="H1181" s="109"/>
      <c r="I1181" s="109"/>
      <c r="J1181" s="109"/>
      <c r="K1181" s="109"/>
      <c r="L1181" s="109"/>
      <c r="M1181" s="109"/>
      <c r="N1181" s="109"/>
      <c r="O1181" s="109"/>
      <c r="P1181" s="109"/>
      <c r="Q1181" s="109"/>
      <c r="R1181" s="109"/>
      <c r="S1181" s="109"/>
      <c r="T1181" s="109"/>
      <c r="U1181" s="109"/>
      <c r="V1181" s="109"/>
      <c r="W1181" s="109"/>
      <c r="X1181" s="109"/>
      <c r="Y1181" s="109"/>
      <c r="Z1181" s="109"/>
      <c r="AA1181" s="109"/>
      <c r="AB1181" s="109"/>
      <c r="AC1181" s="109"/>
      <c r="AD1181" s="109"/>
      <c r="AE1181" s="109"/>
    </row>
    <row r="1182" spans="3:31">
      <c r="C1182" s="109"/>
      <c r="D1182" s="109"/>
      <c r="F1182" s="109"/>
      <c r="H1182" s="110"/>
      <c r="I1182" s="110"/>
      <c r="J1182" s="110"/>
      <c r="K1182" s="110"/>
      <c r="L1182" s="110"/>
      <c r="M1182" s="110"/>
      <c r="N1182" s="110"/>
      <c r="O1182" s="110"/>
      <c r="P1182" s="110"/>
      <c r="Q1182" s="110"/>
      <c r="R1182" s="110"/>
      <c r="S1182" s="110"/>
      <c r="T1182" s="110"/>
      <c r="U1182" s="110"/>
      <c r="V1182" s="110"/>
      <c r="W1182" s="110"/>
      <c r="X1182" s="110"/>
      <c r="Y1182" s="110"/>
      <c r="Z1182" s="110"/>
      <c r="AA1182" s="110"/>
      <c r="AB1182" s="110"/>
      <c r="AC1182" s="110"/>
      <c r="AD1182" s="110"/>
      <c r="AE1182" s="110"/>
    </row>
    <row r="1183" spans="3:31">
      <c r="C1183" s="109"/>
      <c r="D1183" s="109"/>
      <c r="F1183" s="109"/>
      <c r="H1183" s="110"/>
      <c r="I1183" s="110"/>
      <c r="J1183" s="110"/>
      <c r="K1183" s="110"/>
      <c r="L1183" s="110"/>
      <c r="M1183" s="110"/>
      <c r="N1183" s="110"/>
      <c r="O1183" s="110"/>
      <c r="P1183" s="110"/>
      <c r="Q1183" s="110"/>
      <c r="R1183" s="110"/>
      <c r="S1183" s="110"/>
      <c r="T1183" s="110"/>
      <c r="U1183" s="110"/>
      <c r="V1183" s="110"/>
      <c r="W1183" s="110"/>
      <c r="X1183" s="110"/>
      <c r="Y1183" s="110"/>
      <c r="Z1183" s="110"/>
      <c r="AA1183" s="110"/>
      <c r="AB1183" s="110"/>
      <c r="AC1183" s="110"/>
      <c r="AD1183" s="110"/>
      <c r="AE1183" s="110"/>
    </row>
    <row r="1184" spans="3:31">
      <c r="C1184" s="109"/>
      <c r="D1184" s="109"/>
      <c r="F1184" s="109"/>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row>
    <row r="1185" spans="3:31">
      <c r="C1185" s="109"/>
      <c r="D1185" s="109"/>
      <c r="F1185" s="109"/>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row>
    <row r="1186" spans="3:31">
      <c r="C1186" s="109"/>
      <c r="D1186" s="109"/>
      <c r="F1186" s="109"/>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row>
    <row r="1187" spans="3:31">
      <c r="C1187" s="109"/>
      <c r="D1187" s="109"/>
      <c r="F1187" s="109"/>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row>
    <row r="1188" spans="3:31">
      <c r="C1188" s="109"/>
      <c r="D1188" s="109"/>
      <c r="F1188" s="109"/>
      <c r="H1188" s="109"/>
      <c r="I1188" s="109"/>
      <c r="J1188" s="109"/>
      <c r="K1188" s="109"/>
      <c r="L1188" s="109"/>
      <c r="M1188" s="109"/>
      <c r="N1188" s="109"/>
      <c r="O1188" s="109"/>
      <c r="P1188" s="109"/>
      <c r="Q1188" s="109"/>
      <c r="R1188" s="109"/>
      <c r="S1188" s="109"/>
      <c r="T1188" s="109"/>
      <c r="U1188" s="109"/>
      <c r="V1188" s="109"/>
      <c r="W1188" s="109"/>
      <c r="X1188" s="109"/>
      <c r="Y1188" s="109"/>
      <c r="Z1188" s="109"/>
      <c r="AA1188" s="109"/>
      <c r="AB1188" s="109"/>
      <c r="AC1188" s="109"/>
      <c r="AD1188" s="109"/>
      <c r="AE1188" s="109"/>
    </row>
    <row r="1189" spans="3:31">
      <c r="C1189" s="109"/>
      <c r="D1189" s="109"/>
      <c r="F1189" s="109"/>
      <c r="H1189" s="109"/>
      <c r="I1189" s="109"/>
      <c r="J1189" s="109"/>
      <c r="K1189" s="109"/>
      <c r="L1189" s="109"/>
      <c r="M1189" s="109"/>
      <c r="N1189" s="109"/>
      <c r="O1189" s="109"/>
      <c r="P1189" s="109"/>
      <c r="Q1189" s="109"/>
      <c r="R1189" s="109"/>
      <c r="S1189" s="109"/>
      <c r="T1189" s="109"/>
      <c r="U1189" s="109"/>
      <c r="V1189" s="109"/>
      <c r="W1189" s="109"/>
      <c r="X1189" s="109"/>
      <c r="Y1189" s="109"/>
      <c r="Z1189" s="109"/>
      <c r="AA1189" s="109"/>
      <c r="AB1189" s="109"/>
      <c r="AC1189" s="109"/>
      <c r="AD1189" s="109"/>
      <c r="AE1189" s="109"/>
    </row>
    <row r="1190" spans="3:31">
      <c r="C1190" s="109"/>
      <c r="D1190" s="109"/>
      <c r="F1190" s="109"/>
      <c r="H1190" s="109"/>
      <c r="I1190" s="109"/>
      <c r="J1190" s="109"/>
      <c r="K1190" s="109"/>
      <c r="L1190" s="109"/>
      <c r="M1190" s="109"/>
      <c r="N1190" s="109"/>
      <c r="O1190" s="109"/>
      <c r="P1190" s="109"/>
      <c r="Q1190" s="109"/>
      <c r="R1190" s="109"/>
      <c r="S1190" s="109"/>
      <c r="T1190" s="109"/>
      <c r="U1190" s="109"/>
      <c r="V1190" s="109"/>
      <c r="W1190" s="109"/>
      <c r="X1190" s="109"/>
      <c r="Y1190" s="109"/>
      <c r="Z1190" s="109"/>
      <c r="AA1190" s="109"/>
      <c r="AB1190" s="109"/>
      <c r="AC1190" s="109"/>
      <c r="AD1190" s="109"/>
      <c r="AE1190" s="109"/>
    </row>
    <row r="1191" spans="3:31">
      <c r="C1191" s="109"/>
      <c r="D1191" s="109"/>
      <c r="F1191" s="109"/>
      <c r="H1191" s="109"/>
      <c r="I1191" s="109"/>
      <c r="J1191" s="109"/>
      <c r="K1191" s="109"/>
      <c r="L1191" s="109"/>
      <c r="M1191" s="109"/>
      <c r="N1191" s="109"/>
      <c r="O1191" s="109"/>
      <c r="P1191" s="109"/>
      <c r="Q1191" s="109"/>
      <c r="R1191" s="109"/>
      <c r="S1191" s="109"/>
      <c r="T1191" s="109"/>
      <c r="U1191" s="109"/>
      <c r="V1191" s="109"/>
      <c r="W1191" s="109"/>
      <c r="X1191" s="109"/>
      <c r="Y1191" s="109"/>
      <c r="Z1191" s="109"/>
      <c r="AA1191" s="109"/>
      <c r="AB1191" s="109"/>
      <c r="AC1191" s="109"/>
      <c r="AD1191" s="109"/>
      <c r="AE1191" s="109"/>
    </row>
    <row r="1192" spans="3:31">
      <c r="C1192" s="109"/>
      <c r="D1192" s="109"/>
      <c r="F1192" s="109"/>
      <c r="H1192" s="110"/>
      <c r="I1192" s="110"/>
      <c r="J1192" s="110"/>
      <c r="K1192" s="110"/>
      <c r="L1192" s="110"/>
      <c r="M1192" s="110"/>
      <c r="N1192" s="110"/>
      <c r="O1192" s="110"/>
      <c r="P1192" s="110"/>
      <c r="Q1192" s="110"/>
      <c r="R1192" s="110"/>
      <c r="S1192" s="110"/>
      <c r="T1192" s="110"/>
      <c r="U1192" s="110"/>
      <c r="V1192" s="110"/>
      <c r="W1192" s="110"/>
      <c r="X1192" s="110"/>
      <c r="Y1192" s="110"/>
      <c r="Z1192" s="110"/>
      <c r="AA1192" s="110"/>
      <c r="AB1192" s="110"/>
      <c r="AC1192" s="110"/>
      <c r="AD1192" s="110"/>
      <c r="AE1192" s="110"/>
    </row>
    <row r="1193" spans="3:31">
      <c r="C1193" s="109"/>
      <c r="D1193" s="109"/>
      <c r="F1193" s="109"/>
      <c r="H1193" s="110"/>
      <c r="I1193" s="110"/>
      <c r="J1193" s="110"/>
      <c r="K1193" s="110"/>
      <c r="L1193" s="110"/>
      <c r="M1193" s="110"/>
      <c r="N1193" s="110"/>
      <c r="O1193" s="110"/>
      <c r="P1193" s="110"/>
      <c r="Q1193" s="110"/>
      <c r="R1193" s="110"/>
      <c r="S1193" s="110"/>
      <c r="T1193" s="110"/>
      <c r="U1193" s="110"/>
      <c r="V1193" s="110"/>
      <c r="W1193" s="110"/>
      <c r="X1193" s="110"/>
      <c r="Y1193" s="110"/>
      <c r="Z1193" s="110"/>
      <c r="AA1193" s="110"/>
      <c r="AB1193" s="110"/>
      <c r="AC1193" s="110"/>
      <c r="AD1193" s="110"/>
      <c r="AE1193" s="110"/>
    </row>
    <row r="1194" spans="3:31">
      <c r="C1194" s="109"/>
      <c r="D1194" s="109"/>
      <c r="F1194" s="109"/>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row>
    <row r="1195" spans="3:31">
      <c r="C1195" s="109"/>
      <c r="D1195" s="109"/>
      <c r="F1195" s="109"/>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row>
    <row r="1196" spans="3:31">
      <c r="C1196" s="109"/>
      <c r="D1196" s="109"/>
      <c r="F1196" s="109"/>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row>
    <row r="1197" spans="3:31">
      <c r="C1197" s="109"/>
      <c r="D1197" s="109"/>
      <c r="F1197" s="109"/>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row>
    <row r="1198" spans="3:31">
      <c r="C1198" s="109"/>
      <c r="D1198" s="109"/>
      <c r="F1198" s="109"/>
      <c r="H1198" s="109"/>
      <c r="I1198" s="109"/>
      <c r="J1198" s="109"/>
      <c r="K1198" s="109"/>
      <c r="L1198" s="109"/>
      <c r="M1198" s="109"/>
      <c r="N1198" s="109"/>
      <c r="O1198" s="109"/>
      <c r="P1198" s="109"/>
      <c r="Q1198" s="109"/>
      <c r="R1198" s="109"/>
      <c r="S1198" s="109"/>
      <c r="T1198" s="109"/>
      <c r="U1198" s="109"/>
      <c r="V1198" s="109"/>
      <c r="W1198" s="109"/>
      <c r="X1198" s="109"/>
      <c r="Y1198" s="109"/>
      <c r="Z1198" s="109"/>
      <c r="AA1198" s="109"/>
      <c r="AB1198" s="109"/>
      <c r="AC1198" s="109"/>
      <c r="AD1198" s="109"/>
      <c r="AE1198" s="109"/>
    </row>
    <row r="1199" spans="3:31">
      <c r="C1199" s="109"/>
      <c r="D1199" s="109"/>
      <c r="F1199" s="109"/>
      <c r="H1199" s="109"/>
      <c r="I1199" s="109"/>
      <c r="J1199" s="109"/>
      <c r="K1199" s="109"/>
      <c r="L1199" s="109"/>
      <c r="M1199" s="109"/>
      <c r="N1199" s="109"/>
      <c r="O1199" s="109"/>
      <c r="P1199" s="109"/>
      <c r="Q1199" s="109"/>
      <c r="R1199" s="109"/>
      <c r="S1199" s="109"/>
      <c r="T1199" s="109"/>
      <c r="U1199" s="109"/>
      <c r="V1199" s="109"/>
      <c r="W1199" s="109"/>
      <c r="X1199" s="109"/>
      <c r="Y1199" s="109"/>
      <c r="Z1199" s="109"/>
      <c r="AA1199" s="109"/>
      <c r="AB1199" s="109"/>
      <c r="AC1199" s="109"/>
      <c r="AD1199" s="109"/>
      <c r="AE1199" s="109"/>
    </row>
    <row r="1200" spans="3:31">
      <c r="C1200" s="109"/>
      <c r="D1200" s="109"/>
      <c r="F1200" s="109"/>
      <c r="H1200" s="109"/>
      <c r="I1200" s="109"/>
      <c r="J1200" s="109"/>
      <c r="K1200" s="109"/>
      <c r="L1200" s="109"/>
      <c r="M1200" s="109"/>
      <c r="N1200" s="109"/>
      <c r="O1200" s="109"/>
      <c r="P1200" s="109"/>
      <c r="Q1200" s="109"/>
      <c r="R1200" s="109"/>
      <c r="S1200" s="109"/>
      <c r="T1200" s="109"/>
      <c r="U1200" s="109"/>
      <c r="V1200" s="109"/>
      <c r="W1200" s="109"/>
      <c r="X1200" s="109"/>
      <c r="Y1200" s="109"/>
      <c r="Z1200" s="109"/>
      <c r="AA1200" s="109"/>
      <c r="AB1200" s="109"/>
      <c r="AC1200" s="109"/>
      <c r="AD1200" s="109"/>
      <c r="AE1200" s="109"/>
    </row>
    <row r="1201" spans="3:31">
      <c r="C1201" s="109"/>
      <c r="D1201" s="109"/>
      <c r="F1201" s="109"/>
      <c r="H1201" s="109"/>
      <c r="I1201" s="109"/>
      <c r="J1201" s="109"/>
      <c r="K1201" s="109"/>
      <c r="L1201" s="109"/>
      <c r="M1201" s="109"/>
      <c r="N1201" s="109"/>
      <c r="O1201" s="109"/>
      <c r="P1201" s="109"/>
      <c r="Q1201" s="109"/>
      <c r="R1201" s="109"/>
      <c r="S1201" s="109"/>
      <c r="T1201" s="109"/>
      <c r="U1201" s="109"/>
      <c r="V1201" s="109"/>
      <c r="W1201" s="109"/>
      <c r="X1201" s="109"/>
      <c r="Y1201" s="109"/>
      <c r="Z1201" s="109"/>
      <c r="AA1201" s="109"/>
      <c r="AB1201" s="109"/>
      <c r="AC1201" s="109"/>
      <c r="AD1201" s="109"/>
      <c r="AE1201" s="109"/>
    </row>
    <row r="1202" spans="3:31">
      <c r="C1202" s="109"/>
      <c r="D1202" s="109"/>
      <c r="F1202" s="109"/>
      <c r="H1202" s="110"/>
      <c r="I1202" s="110"/>
      <c r="J1202" s="110"/>
      <c r="K1202" s="110"/>
      <c r="L1202" s="110"/>
      <c r="M1202" s="110"/>
      <c r="N1202" s="110"/>
      <c r="O1202" s="110"/>
      <c r="P1202" s="110"/>
      <c r="Q1202" s="110"/>
      <c r="R1202" s="110"/>
      <c r="S1202" s="110"/>
      <c r="T1202" s="110"/>
      <c r="U1202" s="110"/>
      <c r="V1202" s="110"/>
      <c r="W1202" s="110"/>
      <c r="X1202" s="110"/>
      <c r="Y1202" s="110"/>
      <c r="Z1202" s="110"/>
      <c r="AA1202" s="110"/>
      <c r="AB1202" s="110"/>
      <c r="AC1202" s="110"/>
      <c r="AD1202" s="110"/>
      <c r="AE1202" s="110"/>
    </row>
    <row r="1203" spans="3:31">
      <c r="C1203" s="109"/>
      <c r="D1203" s="109"/>
      <c r="F1203" s="109"/>
      <c r="H1203" s="110"/>
      <c r="I1203" s="110"/>
      <c r="J1203" s="110"/>
      <c r="K1203" s="110"/>
      <c r="L1203" s="110"/>
      <c r="M1203" s="110"/>
      <c r="N1203" s="110"/>
      <c r="O1203" s="110"/>
      <c r="P1203" s="110"/>
      <c r="Q1203" s="110"/>
      <c r="R1203" s="110"/>
      <c r="S1203" s="110"/>
      <c r="T1203" s="110"/>
      <c r="U1203" s="110"/>
      <c r="V1203" s="110"/>
      <c r="W1203" s="110"/>
      <c r="X1203" s="110"/>
      <c r="Y1203" s="110"/>
      <c r="Z1203" s="110"/>
      <c r="AA1203" s="110"/>
      <c r="AB1203" s="110"/>
      <c r="AC1203" s="110"/>
      <c r="AD1203" s="110"/>
      <c r="AE1203" s="110"/>
    </row>
    <row r="1204" spans="3:31">
      <c r="C1204" s="109"/>
      <c r="D1204" s="109"/>
      <c r="F1204" s="109"/>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row>
    <row r="1205" spans="3:31">
      <c r="C1205" s="109"/>
      <c r="D1205" s="109"/>
      <c r="F1205" s="109"/>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row>
    <row r="1206" spans="3:31">
      <c r="C1206" s="109"/>
      <c r="D1206" s="109"/>
      <c r="F1206" s="109"/>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row>
    <row r="1207" spans="3:31">
      <c r="C1207" s="109"/>
      <c r="D1207" s="109"/>
      <c r="F1207" s="109"/>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row>
    <row r="1208" spans="3:31">
      <c r="C1208" s="109"/>
      <c r="D1208" s="109"/>
      <c r="F1208" s="109"/>
      <c r="H1208" s="109"/>
      <c r="I1208" s="109"/>
      <c r="J1208" s="109"/>
      <c r="K1208" s="109"/>
      <c r="L1208" s="109"/>
      <c r="M1208" s="109"/>
      <c r="N1208" s="109"/>
      <c r="O1208" s="109"/>
      <c r="P1208" s="109"/>
      <c r="Q1208" s="109"/>
      <c r="R1208" s="109"/>
      <c r="S1208" s="109"/>
      <c r="T1208" s="109"/>
      <c r="U1208" s="109"/>
      <c r="V1208" s="109"/>
      <c r="W1208" s="109"/>
      <c r="X1208" s="109"/>
      <c r="Y1208" s="109"/>
      <c r="Z1208" s="109"/>
      <c r="AA1208" s="109"/>
      <c r="AB1208" s="109"/>
      <c r="AC1208" s="109"/>
      <c r="AD1208" s="109"/>
      <c r="AE1208" s="109"/>
    </row>
    <row r="1209" spans="3:31">
      <c r="C1209" s="109"/>
      <c r="D1209" s="109"/>
      <c r="F1209" s="109"/>
      <c r="H1209" s="109"/>
      <c r="I1209" s="109"/>
      <c r="J1209" s="109"/>
      <c r="K1209" s="109"/>
      <c r="L1209" s="109"/>
      <c r="M1209" s="109"/>
      <c r="N1209" s="109"/>
      <c r="O1209" s="109"/>
      <c r="P1209" s="109"/>
      <c r="Q1209" s="109"/>
      <c r="R1209" s="109"/>
      <c r="S1209" s="109"/>
      <c r="T1209" s="109"/>
      <c r="U1209" s="109"/>
      <c r="V1209" s="109"/>
      <c r="W1209" s="109"/>
      <c r="X1209" s="109"/>
      <c r="Y1209" s="109"/>
      <c r="Z1209" s="109"/>
      <c r="AA1209" s="109"/>
      <c r="AB1209" s="109"/>
      <c r="AC1209" s="109"/>
      <c r="AD1209" s="109"/>
      <c r="AE1209" s="109"/>
    </row>
    <row r="1210" spans="3:31">
      <c r="C1210" s="109"/>
      <c r="D1210" s="109"/>
      <c r="F1210" s="109"/>
      <c r="H1210" s="109"/>
      <c r="I1210" s="109"/>
      <c r="J1210" s="109"/>
      <c r="K1210" s="109"/>
      <c r="L1210" s="109"/>
      <c r="M1210" s="109"/>
      <c r="N1210" s="109"/>
      <c r="O1210" s="109"/>
      <c r="P1210" s="109"/>
      <c r="Q1210" s="109"/>
      <c r="R1210" s="109"/>
      <c r="S1210" s="109"/>
      <c r="T1210" s="109"/>
      <c r="U1210" s="109"/>
      <c r="V1210" s="109"/>
      <c r="W1210" s="109"/>
      <c r="X1210" s="109"/>
      <c r="Y1210" s="109"/>
      <c r="Z1210" s="109"/>
      <c r="AA1210" s="109"/>
      <c r="AB1210" s="109"/>
      <c r="AC1210" s="109"/>
      <c r="AD1210" s="109"/>
      <c r="AE1210" s="109"/>
    </row>
    <row r="1211" spans="3:31">
      <c r="C1211" s="109"/>
      <c r="D1211" s="109"/>
      <c r="F1211" s="109"/>
      <c r="H1211" s="109"/>
      <c r="I1211" s="109"/>
      <c r="J1211" s="109"/>
      <c r="K1211" s="109"/>
      <c r="L1211" s="109"/>
      <c r="M1211" s="109"/>
      <c r="N1211" s="109"/>
      <c r="O1211" s="109"/>
      <c r="P1211" s="109"/>
      <c r="Q1211" s="109"/>
      <c r="R1211" s="109"/>
      <c r="S1211" s="109"/>
      <c r="T1211" s="109"/>
      <c r="U1211" s="109"/>
      <c r="V1211" s="109"/>
      <c r="W1211" s="109"/>
      <c r="X1211" s="109"/>
      <c r="Y1211" s="109"/>
      <c r="Z1211" s="109"/>
      <c r="AA1211" s="109"/>
      <c r="AB1211" s="109"/>
      <c r="AC1211" s="109"/>
      <c r="AD1211" s="109"/>
      <c r="AE1211" s="109"/>
    </row>
    <row r="1212" spans="3:31">
      <c r="C1212" s="109"/>
      <c r="D1212" s="109"/>
      <c r="F1212" s="109"/>
      <c r="H1212" s="110"/>
      <c r="I1212" s="110"/>
      <c r="J1212" s="110"/>
      <c r="K1212" s="110"/>
      <c r="L1212" s="110"/>
      <c r="M1212" s="110"/>
      <c r="N1212" s="110"/>
      <c r="O1212" s="110"/>
      <c r="P1212" s="110"/>
      <c r="Q1212" s="110"/>
      <c r="R1212" s="110"/>
      <c r="S1212" s="110"/>
      <c r="T1212" s="110"/>
      <c r="U1212" s="110"/>
      <c r="V1212" s="110"/>
      <c r="W1212" s="110"/>
      <c r="X1212" s="110"/>
      <c r="Y1212" s="110"/>
      <c r="Z1212" s="110"/>
      <c r="AA1212" s="110"/>
      <c r="AB1212" s="110"/>
      <c r="AC1212" s="110"/>
      <c r="AD1212" s="110"/>
      <c r="AE1212" s="110"/>
    </row>
    <row r="1213" spans="3:31">
      <c r="C1213" s="109"/>
      <c r="D1213" s="109"/>
      <c r="F1213" s="109"/>
      <c r="H1213" s="110"/>
      <c r="I1213" s="110"/>
      <c r="J1213" s="110"/>
      <c r="K1213" s="110"/>
      <c r="L1213" s="110"/>
      <c r="M1213" s="110"/>
      <c r="N1213" s="110"/>
      <c r="O1213" s="110"/>
      <c r="P1213" s="110"/>
      <c r="Q1213" s="110"/>
      <c r="R1213" s="110"/>
      <c r="S1213" s="110"/>
      <c r="T1213" s="110"/>
      <c r="U1213" s="110"/>
      <c r="V1213" s="110"/>
      <c r="W1213" s="110"/>
      <c r="X1213" s="110"/>
      <c r="Y1213" s="110"/>
      <c r="Z1213" s="110"/>
      <c r="AA1213" s="110"/>
      <c r="AB1213" s="110"/>
      <c r="AC1213" s="110"/>
      <c r="AD1213" s="110"/>
      <c r="AE1213" s="110"/>
    </row>
    <row r="1214" spans="3:31">
      <c r="C1214" s="109"/>
      <c r="D1214" s="109"/>
      <c r="F1214" s="109"/>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row>
    <row r="1215" spans="3:31">
      <c r="C1215" s="109"/>
      <c r="D1215" s="109"/>
      <c r="F1215" s="109"/>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row>
    <row r="1216" spans="3:31">
      <c r="C1216" s="109"/>
      <c r="D1216" s="109"/>
      <c r="F1216" s="109"/>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row>
    <row r="1217" spans="3:31">
      <c r="C1217" s="109"/>
      <c r="D1217" s="109"/>
      <c r="F1217" s="109"/>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row>
    <row r="1218" spans="3:31">
      <c r="C1218" s="109"/>
      <c r="D1218" s="109"/>
      <c r="F1218" s="109"/>
      <c r="H1218" s="109"/>
      <c r="I1218" s="109"/>
      <c r="J1218" s="109"/>
      <c r="K1218" s="109"/>
      <c r="L1218" s="109"/>
      <c r="M1218" s="109"/>
      <c r="N1218" s="109"/>
      <c r="O1218" s="109"/>
      <c r="P1218" s="109"/>
      <c r="Q1218" s="109"/>
      <c r="R1218" s="109"/>
      <c r="S1218" s="109"/>
      <c r="T1218" s="109"/>
      <c r="U1218" s="109"/>
      <c r="V1218" s="109"/>
      <c r="W1218" s="109"/>
      <c r="X1218" s="109"/>
      <c r="Y1218" s="109"/>
      <c r="Z1218" s="109"/>
      <c r="AA1218" s="109"/>
      <c r="AB1218" s="109"/>
      <c r="AC1218" s="109"/>
      <c r="AD1218" s="109"/>
      <c r="AE1218" s="109"/>
    </row>
    <row r="1219" spans="3:31">
      <c r="C1219" s="109"/>
      <c r="D1219" s="109"/>
      <c r="F1219" s="109"/>
      <c r="H1219" s="109"/>
      <c r="I1219" s="109"/>
      <c r="J1219" s="109"/>
      <c r="K1219" s="109"/>
      <c r="L1219" s="109"/>
      <c r="M1219" s="109"/>
      <c r="N1219" s="109"/>
      <c r="O1219" s="109"/>
      <c r="P1219" s="109"/>
      <c r="Q1219" s="109"/>
      <c r="R1219" s="109"/>
      <c r="S1219" s="109"/>
      <c r="T1219" s="109"/>
      <c r="U1219" s="109"/>
      <c r="V1219" s="109"/>
      <c r="W1219" s="109"/>
      <c r="X1219" s="109"/>
      <c r="Y1219" s="109"/>
      <c r="Z1219" s="109"/>
      <c r="AA1219" s="109"/>
      <c r="AB1219" s="109"/>
      <c r="AC1219" s="109"/>
      <c r="AD1219" s="109"/>
      <c r="AE1219" s="109"/>
    </row>
    <row r="1220" spans="3:31">
      <c r="C1220" s="109"/>
      <c r="D1220" s="109"/>
      <c r="F1220" s="109"/>
      <c r="H1220" s="109"/>
      <c r="I1220" s="109"/>
      <c r="J1220" s="109"/>
      <c r="K1220" s="109"/>
      <c r="L1220" s="109"/>
      <c r="M1220" s="109"/>
      <c r="N1220" s="109"/>
      <c r="O1220" s="109"/>
      <c r="P1220" s="109"/>
      <c r="Q1220" s="109"/>
      <c r="R1220" s="109"/>
      <c r="S1220" s="109"/>
      <c r="T1220" s="109"/>
      <c r="U1220" s="109"/>
      <c r="V1220" s="109"/>
      <c r="W1220" s="109"/>
      <c r="X1220" s="109"/>
      <c r="Y1220" s="109"/>
      <c r="Z1220" s="109"/>
      <c r="AA1220" s="109"/>
      <c r="AB1220" s="109"/>
      <c r="AC1220" s="109"/>
      <c r="AD1220" s="109"/>
      <c r="AE1220" s="109"/>
    </row>
    <row r="1221" spans="3:31">
      <c r="C1221" s="109"/>
      <c r="D1221" s="109"/>
      <c r="F1221" s="109"/>
      <c r="H1221" s="109"/>
      <c r="I1221" s="109"/>
      <c r="J1221" s="109"/>
      <c r="K1221" s="109"/>
      <c r="L1221" s="109"/>
      <c r="M1221" s="109"/>
      <c r="N1221" s="109"/>
      <c r="O1221" s="109"/>
      <c r="P1221" s="109"/>
      <c r="Q1221" s="109"/>
      <c r="R1221" s="109"/>
      <c r="S1221" s="109"/>
      <c r="T1221" s="109"/>
      <c r="U1221" s="109"/>
      <c r="V1221" s="109"/>
      <c r="W1221" s="109"/>
      <c r="X1221" s="109"/>
      <c r="Y1221" s="109"/>
      <c r="Z1221" s="109"/>
      <c r="AA1221" s="109"/>
      <c r="AB1221" s="109"/>
      <c r="AC1221" s="109"/>
      <c r="AD1221" s="109"/>
      <c r="AE1221" s="109"/>
    </row>
    <row r="1222" spans="3:31">
      <c r="C1222" s="109"/>
      <c r="D1222" s="109"/>
      <c r="F1222" s="109"/>
      <c r="H1222" s="110"/>
      <c r="I1222" s="110"/>
      <c r="J1222" s="110"/>
      <c r="K1222" s="110"/>
      <c r="L1222" s="110"/>
      <c r="M1222" s="110"/>
      <c r="N1222" s="110"/>
      <c r="O1222" s="110"/>
      <c r="P1222" s="110"/>
      <c r="Q1222" s="110"/>
      <c r="R1222" s="110"/>
      <c r="S1222" s="110"/>
      <c r="T1222" s="110"/>
      <c r="U1222" s="110"/>
      <c r="V1222" s="110"/>
      <c r="W1222" s="110"/>
      <c r="X1222" s="110"/>
      <c r="Y1222" s="110"/>
      <c r="Z1222" s="110"/>
      <c r="AA1222" s="110"/>
      <c r="AB1222" s="110"/>
      <c r="AC1222" s="110"/>
      <c r="AD1222" s="110"/>
      <c r="AE1222" s="110"/>
    </row>
    <row r="1223" spans="3:31">
      <c r="C1223" s="109"/>
      <c r="D1223" s="109"/>
      <c r="F1223" s="109"/>
      <c r="H1223" s="110"/>
      <c r="I1223" s="110"/>
      <c r="J1223" s="110"/>
      <c r="K1223" s="110"/>
      <c r="L1223" s="110"/>
      <c r="M1223" s="110"/>
      <c r="N1223" s="110"/>
      <c r="O1223" s="110"/>
      <c r="P1223" s="110"/>
      <c r="Q1223" s="110"/>
      <c r="R1223" s="110"/>
      <c r="S1223" s="110"/>
      <c r="T1223" s="110"/>
      <c r="U1223" s="110"/>
      <c r="V1223" s="110"/>
      <c r="W1223" s="110"/>
      <c r="X1223" s="110"/>
      <c r="Y1223" s="110"/>
      <c r="Z1223" s="110"/>
      <c r="AA1223" s="110"/>
      <c r="AB1223" s="110"/>
      <c r="AC1223" s="110"/>
      <c r="AD1223" s="110"/>
      <c r="AE1223" s="110"/>
    </row>
    <row r="1224" spans="3:31">
      <c r="C1224" s="109"/>
      <c r="D1224" s="109"/>
      <c r="F1224" s="109"/>
      <c r="H1224" s="133"/>
      <c r="I1224" s="133"/>
      <c r="J1224" s="133"/>
      <c r="K1224" s="133"/>
      <c r="L1224" s="133"/>
      <c r="M1224" s="133"/>
      <c r="N1224" s="133"/>
      <c r="O1224" s="133"/>
      <c r="P1224" s="133"/>
      <c r="Q1224" s="133"/>
      <c r="R1224" s="133"/>
      <c r="S1224" s="133"/>
      <c r="T1224" s="133"/>
      <c r="U1224" s="133"/>
      <c r="V1224" s="133"/>
      <c r="W1224" s="133"/>
      <c r="X1224" s="133"/>
      <c r="Y1224" s="133"/>
      <c r="Z1224" s="133"/>
      <c r="AA1224" s="133"/>
      <c r="AB1224" s="133"/>
      <c r="AC1224" s="133"/>
      <c r="AD1224" s="133"/>
      <c r="AE1224" s="133"/>
    </row>
    <row r="1225" spans="3:31">
      <c r="C1225" s="109"/>
      <c r="D1225" s="109"/>
      <c r="F1225" s="109"/>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row>
    <row r="1226" spans="3:31">
      <c r="C1226" s="109"/>
      <c r="D1226" s="109"/>
      <c r="F1226" s="109"/>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row>
    <row r="1227" spans="3:31">
      <c r="C1227" s="109"/>
      <c r="D1227" s="109"/>
      <c r="F1227" s="109"/>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row>
    <row r="1228" spans="3:31">
      <c r="C1228" s="109"/>
      <c r="D1228" s="109"/>
      <c r="F1228" s="109"/>
      <c r="H1228" s="109"/>
      <c r="I1228" s="109"/>
      <c r="J1228" s="109"/>
      <c r="K1228" s="109"/>
      <c r="L1228" s="109"/>
      <c r="M1228" s="109"/>
      <c r="N1228" s="109"/>
      <c r="O1228" s="109"/>
      <c r="P1228" s="109"/>
      <c r="Q1228" s="109"/>
      <c r="R1228" s="109"/>
      <c r="S1228" s="109"/>
      <c r="T1228" s="109"/>
      <c r="U1228" s="109"/>
      <c r="V1228" s="109"/>
      <c r="W1228" s="109"/>
      <c r="X1228" s="109"/>
      <c r="Y1228" s="109"/>
      <c r="Z1228" s="109"/>
      <c r="AA1228" s="109"/>
      <c r="AB1228" s="109"/>
      <c r="AC1228" s="109"/>
      <c r="AD1228" s="109"/>
      <c r="AE1228" s="109"/>
    </row>
    <row r="1229" spans="3:31">
      <c r="C1229" s="109"/>
      <c r="D1229" s="109"/>
      <c r="F1229" s="109"/>
      <c r="H1229" s="109"/>
      <c r="I1229" s="109"/>
      <c r="J1229" s="109"/>
      <c r="K1229" s="109"/>
      <c r="L1229" s="109"/>
      <c r="M1229" s="109"/>
      <c r="N1229" s="109"/>
      <c r="O1229" s="109"/>
      <c r="P1229" s="109"/>
      <c r="Q1229" s="109"/>
      <c r="R1229" s="109"/>
      <c r="S1229" s="109"/>
      <c r="T1229" s="109"/>
      <c r="U1229" s="109"/>
      <c r="V1229" s="109"/>
      <c r="W1229" s="109"/>
      <c r="X1229" s="109"/>
      <c r="Y1229" s="109"/>
      <c r="Z1229" s="109"/>
      <c r="AA1229" s="109"/>
      <c r="AB1229" s="109"/>
      <c r="AC1229" s="109"/>
      <c r="AD1229" s="109"/>
      <c r="AE1229" s="109"/>
    </row>
    <row r="1230" spans="3:31">
      <c r="C1230" s="109"/>
      <c r="D1230" s="109"/>
      <c r="F1230" s="109"/>
      <c r="H1230" s="109"/>
      <c r="I1230" s="109"/>
      <c r="J1230" s="109"/>
      <c r="K1230" s="109"/>
      <c r="L1230" s="109"/>
      <c r="M1230" s="109"/>
      <c r="N1230" s="109"/>
      <c r="O1230" s="109"/>
      <c r="P1230" s="109"/>
      <c r="Q1230" s="109"/>
      <c r="R1230" s="109"/>
      <c r="S1230" s="109"/>
      <c r="T1230" s="109"/>
      <c r="U1230" s="109"/>
      <c r="V1230" s="109"/>
      <c r="W1230" s="109"/>
      <c r="X1230" s="109"/>
      <c r="Y1230" s="109"/>
      <c r="Z1230" s="109"/>
      <c r="AA1230" s="109"/>
      <c r="AB1230" s="109"/>
      <c r="AC1230" s="109"/>
      <c r="AD1230" s="109"/>
      <c r="AE1230" s="109"/>
    </row>
    <row r="1231" spans="3:31">
      <c r="C1231" s="109"/>
      <c r="D1231" s="109"/>
      <c r="F1231" s="109"/>
      <c r="H1231" s="109"/>
      <c r="I1231" s="109"/>
      <c r="J1231" s="109"/>
      <c r="K1231" s="109"/>
      <c r="L1231" s="109"/>
      <c r="M1231" s="109"/>
      <c r="N1231" s="109"/>
      <c r="O1231" s="109"/>
      <c r="P1231" s="109"/>
      <c r="Q1231" s="109"/>
      <c r="R1231" s="109"/>
      <c r="S1231" s="109"/>
      <c r="T1231" s="109"/>
      <c r="U1231" s="109"/>
      <c r="V1231" s="109"/>
      <c r="W1231" s="109"/>
      <c r="X1231" s="109"/>
      <c r="Y1231" s="109"/>
      <c r="Z1231" s="109"/>
      <c r="AA1231" s="109"/>
      <c r="AB1231" s="109"/>
      <c r="AC1231" s="109"/>
      <c r="AD1231" s="109"/>
      <c r="AE1231" s="109"/>
    </row>
    <row r="1232" spans="3:31">
      <c r="C1232" s="109"/>
      <c r="D1232" s="109"/>
      <c r="F1232" s="109"/>
      <c r="H1232" s="110"/>
      <c r="I1232" s="110"/>
      <c r="J1232" s="110"/>
      <c r="K1232" s="110"/>
      <c r="L1232" s="110"/>
      <c r="M1232" s="110"/>
      <c r="N1232" s="110"/>
      <c r="O1232" s="110"/>
      <c r="P1232" s="110"/>
      <c r="Q1232" s="110"/>
      <c r="R1232" s="110"/>
      <c r="S1232" s="110"/>
      <c r="T1232" s="110"/>
      <c r="U1232" s="110"/>
      <c r="V1232" s="110"/>
      <c r="W1232" s="110"/>
      <c r="X1232" s="110"/>
      <c r="Y1232" s="110"/>
      <c r="Z1232" s="110"/>
      <c r="AA1232" s="110"/>
      <c r="AB1232" s="110"/>
      <c r="AC1232" s="110"/>
      <c r="AD1232" s="110"/>
      <c r="AE1232" s="110"/>
    </row>
    <row r="1233" spans="3:31">
      <c r="C1233" s="109"/>
      <c r="D1233" s="109"/>
      <c r="F1233" s="109"/>
      <c r="H1233" s="110"/>
      <c r="I1233" s="110"/>
      <c r="J1233" s="110"/>
      <c r="K1233" s="110"/>
      <c r="L1233" s="110"/>
      <c r="M1233" s="110"/>
      <c r="N1233" s="110"/>
      <c r="O1233" s="110"/>
      <c r="P1233" s="110"/>
      <c r="Q1233" s="110"/>
      <c r="R1233" s="110"/>
      <c r="S1233" s="110"/>
      <c r="T1233" s="110"/>
      <c r="U1233" s="110"/>
      <c r="V1233" s="110"/>
      <c r="W1233" s="110"/>
      <c r="X1233" s="110"/>
      <c r="Y1233" s="110"/>
      <c r="Z1233" s="110"/>
      <c r="AA1233" s="110"/>
      <c r="AB1233" s="110"/>
      <c r="AC1233" s="110"/>
      <c r="AD1233" s="110"/>
      <c r="AE1233" s="110"/>
    </row>
    <row r="1234" spans="3:31">
      <c r="C1234" s="109"/>
      <c r="D1234" s="109"/>
      <c r="F1234" s="109"/>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row>
    <row r="1235" spans="3:31">
      <c r="C1235" s="109"/>
      <c r="D1235" s="109"/>
      <c r="F1235" s="109"/>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row>
    <row r="1236" spans="3:31">
      <c r="C1236" s="109"/>
      <c r="D1236" s="109"/>
      <c r="F1236" s="109"/>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row>
    <row r="1237" spans="3:31">
      <c r="C1237" s="109"/>
      <c r="D1237" s="109"/>
      <c r="F1237" s="109"/>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row>
    <row r="1238" spans="3:31">
      <c r="C1238" s="109"/>
      <c r="D1238" s="109"/>
      <c r="F1238" s="109"/>
      <c r="H1238" s="109"/>
      <c r="I1238" s="109"/>
      <c r="J1238" s="109"/>
      <c r="K1238" s="109"/>
      <c r="L1238" s="109"/>
      <c r="M1238" s="109"/>
      <c r="N1238" s="109"/>
      <c r="O1238" s="109"/>
      <c r="P1238" s="109"/>
      <c r="Q1238" s="109"/>
      <c r="R1238" s="109"/>
      <c r="S1238" s="109"/>
      <c r="T1238" s="109"/>
      <c r="U1238" s="109"/>
      <c r="V1238" s="109"/>
      <c r="W1238" s="109"/>
      <c r="X1238" s="109"/>
      <c r="Y1238" s="109"/>
      <c r="Z1238" s="109"/>
      <c r="AA1238" s="109"/>
      <c r="AB1238" s="109"/>
      <c r="AC1238" s="109"/>
      <c r="AD1238" s="109"/>
      <c r="AE1238" s="109"/>
    </row>
    <row r="1239" spans="3:31">
      <c r="C1239" s="109"/>
      <c r="D1239" s="109"/>
      <c r="F1239" s="109"/>
      <c r="H1239" s="109"/>
      <c r="I1239" s="109"/>
      <c r="J1239" s="109"/>
      <c r="K1239" s="109"/>
      <c r="L1239" s="109"/>
      <c r="M1239" s="109"/>
      <c r="N1239" s="109"/>
      <c r="O1239" s="109"/>
      <c r="P1239" s="109"/>
      <c r="Q1239" s="109"/>
      <c r="R1239" s="109"/>
      <c r="S1239" s="109"/>
      <c r="T1239" s="109"/>
      <c r="U1239" s="109"/>
      <c r="V1239" s="109"/>
      <c r="W1239" s="109"/>
      <c r="X1239" s="109"/>
      <c r="Y1239" s="109"/>
      <c r="Z1239" s="109"/>
      <c r="AA1239" s="109"/>
      <c r="AB1239" s="109"/>
      <c r="AC1239" s="109"/>
      <c r="AD1239" s="109"/>
      <c r="AE1239" s="109"/>
    </row>
    <row r="1240" spans="3:31">
      <c r="C1240" s="109"/>
      <c r="D1240" s="109"/>
      <c r="F1240" s="109"/>
      <c r="H1240" s="109"/>
      <c r="I1240" s="109"/>
      <c r="J1240" s="109"/>
      <c r="K1240" s="109"/>
      <c r="L1240" s="109"/>
      <c r="M1240" s="109"/>
      <c r="N1240" s="109"/>
      <c r="O1240" s="109"/>
      <c r="P1240" s="109"/>
      <c r="Q1240" s="109"/>
      <c r="R1240" s="109"/>
      <c r="S1240" s="109"/>
      <c r="T1240" s="109"/>
      <c r="U1240" s="109"/>
      <c r="V1240" s="109"/>
      <c r="W1240" s="109"/>
      <c r="X1240" s="109"/>
      <c r="Y1240" s="109"/>
      <c r="Z1240" s="109"/>
      <c r="AA1240" s="109"/>
      <c r="AB1240" s="109"/>
      <c r="AC1240" s="109"/>
      <c r="AD1240" s="109"/>
      <c r="AE1240" s="109"/>
    </row>
    <row r="1241" spans="3:31">
      <c r="C1241" s="109"/>
      <c r="D1241" s="109"/>
      <c r="F1241" s="109"/>
      <c r="H1241" s="109"/>
      <c r="I1241" s="109"/>
      <c r="J1241" s="109"/>
      <c r="K1241" s="109"/>
      <c r="L1241" s="109"/>
      <c r="M1241" s="109"/>
      <c r="N1241" s="109"/>
      <c r="O1241" s="109"/>
      <c r="P1241" s="109"/>
      <c r="Q1241" s="109"/>
      <c r="R1241" s="109"/>
      <c r="S1241" s="109"/>
      <c r="T1241" s="109"/>
      <c r="U1241" s="109"/>
      <c r="V1241" s="109"/>
      <c r="W1241" s="109"/>
      <c r="X1241" s="109"/>
      <c r="Y1241" s="109"/>
      <c r="Z1241" s="109"/>
      <c r="AA1241" s="109"/>
      <c r="AB1241" s="109"/>
      <c r="AC1241" s="109"/>
      <c r="AD1241" s="109"/>
      <c r="AE1241" s="109"/>
    </row>
    <row r="1242" spans="3:31">
      <c r="C1242" s="109"/>
      <c r="D1242" s="109"/>
      <c r="F1242" s="109"/>
      <c r="H1242" s="110"/>
      <c r="I1242" s="110"/>
      <c r="J1242" s="110"/>
      <c r="K1242" s="110"/>
      <c r="L1242" s="110"/>
      <c r="M1242" s="110"/>
      <c r="N1242" s="110"/>
      <c r="O1242" s="110"/>
      <c r="P1242" s="110"/>
      <c r="Q1242" s="110"/>
      <c r="R1242" s="110"/>
      <c r="S1242" s="110"/>
      <c r="T1242" s="110"/>
      <c r="U1242" s="110"/>
      <c r="V1242" s="110"/>
      <c r="W1242" s="110"/>
      <c r="X1242" s="110"/>
      <c r="Y1242" s="110"/>
      <c r="Z1242" s="110"/>
      <c r="AA1242" s="110"/>
      <c r="AB1242" s="110"/>
      <c r="AC1242" s="110"/>
      <c r="AD1242" s="110"/>
      <c r="AE1242" s="110"/>
    </row>
    <row r="1243" spans="3:31">
      <c r="C1243" s="109"/>
      <c r="D1243" s="109"/>
      <c r="F1243" s="109"/>
      <c r="H1243" s="110"/>
      <c r="I1243" s="110"/>
      <c r="J1243" s="110"/>
      <c r="K1243" s="110"/>
      <c r="L1243" s="110"/>
      <c r="M1243" s="110"/>
      <c r="N1243" s="110"/>
      <c r="O1243" s="110"/>
      <c r="P1243" s="110"/>
      <c r="Q1243" s="110"/>
      <c r="R1243" s="110"/>
      <c r="S1243" s="110"/>
      <c r="T1243" s="110"/>
      <c r="U1243" s="110"/>
      <c r="V1243" s="110"/>
      <c r="W1243" s="110"/>
      <c r="X1243" s="110"/>
      <c r="Y1243" s="110"/>
      <c r="Z1243" s="110"/>
      <c r="AA1243" s="110"/>
      <c r="AB1243" s="110"/>
      <c r="AC1243" s="110"/>
      <c r="AD1243" s="110"/>
      <c r="AE1243" s="110"/>
    </row>
    <row r="1244" spans="3:31">
      <c r="C1244" s="109"/>
      <c r="D1244" s="109"/>
      <c r="F1244" s="109"/>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row>
    <row r="1245" spans="3:31">
      <c r="C1245" s="109"/>
      <c r="D1245" s="109"/>
      <c r="F1245" s="109"/>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row>
    <row r="1246" spans="3:31">
      <c r="C1246" s="109"/>
      <c r="D1246" s="109"/>
      <c r="F1246" s="109"/>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row>
    <row r="1247" spans="3:31">
      <c r="C1247" s="109"/>
      <c r="D1247" s="109"/>
      <c r="F1247" s="109"/>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row>
    <row r="1248" spans="3:31">
      <c r="C1248" s="109"/>
      <c r="D1248" s="109"/>
      <c r="F1248" s="109"/>
      <c r="H1248" s="109"/>
      <c r="I1248" s="109"/>
      <c r="J1248" s="109"/>
      <c r="K1248" s="109"/>
      <c r="L1248" s="109"/>
      <c r="M1248" s="109"/>
      <c r="N1248" s="109"/>
      <c r="O1248" s="109"/>
      <c r="P1248" s="109"/>
      <c r="Q1248" s="109"/>
      <c r="R1248" s="109"/>
      <c r="S1248" s="109"/>
      <c r="T1248" s="109"/>
      <c r="U1248" s="109"/>
      <c r="V1248" s="109"/>
      <c r="W1248" s="109"/>
      <c r="X1248" s="109"/>
      <c r="Y1248" s="109"/>
      <c r="Z1248" s="109"/>
      <c r="AA1248" s="109"/>
      <c r="AB1248" s="109"/>
      <c r="AC1248" s="109"/>
      <c r="AD1248" s="109"/>
      <c r="AE1248" s="109"/>
    </row>
    <row r="1249" spans="3:31">
      <c r="C1249" s="109"/>
      <c r="D1249" s="109"/>
      <c r="F1249" s="109"/>
      <c r="H1249" s="109"/>
      <c r="I1249" s="109"/>
      <c r="J1249" s="109"/>
      <c r="K1249" s="109"/>
      <c r="L1249" s="109"/>
      <c r="M1249" s="109"/>
      <c r="N1249" s="109"/>
      <c r="O1249" s="109"/>
      <c r="P1249" s="109"/>
      <c r="Q1249" s="109"/>
      <c r="R1249" s="109"/>
      <c r="S1249" s="109"/>
      <c r="T1249" s="109"/>
      <c r="U1249" s="109"/>
      <c r="V1249" s="109"/>
      <c r="W1249" s="109"/>
      <c r="X1249" s="109"/>
      <c r="Y1249" s="109"/>
      <c r="Z1249" s="109"/>
      <c r="AA1249" s="109"/>
      <c r="AB1249" s="109"/>
      <c r="AC1249" s="109"/>
      <c r="AD1249" s="109"/>
      <c r="AE1249" s="109"/>
    </row>
    <row r="1250" spans="3:31">
      <c r="C1250" s="109"/>
      <c r="D1250" s="109"/>
      <c r="F1250" s="109"/>
      <c r="H1250" s="109"/>
      <c r="I1250" s="109"/>
      <c r="J1250" s="109"/>
      <c r="K1250" s="109"/>
      <c r="L1250" s="109"/>
      <c r="M1250" s="109"/>
      <c r="N1250" s="109"/>
      <c r="O1250" s="109"/>
      <c r="P1250" s="109"/>
      <c r="Q1250" s="109"/>
      <c r="R1250" s="109"/>
      <c r="S1250" s="109"/>
      <c r="T1250" s="109"/>
      <c r="U1250" s="109"/>
      <c r="V1250" s="109"/>
      <c r="W1250" s="109"/>
      <c r="X1250" s="109"/>
      <c r="Y1250" s="109"/>
      <c r="Z1250" s="109"/>
      <c r="AA1250" s="109"/>
      <c r="AB1250" s="109"/>
      <c r="AC1250" s="109"/>
      <c r="AD1250" s="109"/>
      <c r="AE1250" s="109"/>
    </row>
    <row r="1251" spans="3:31">
      <c r="C1251" s="109"/>
      <c r="D1251" s="109"/>
      <c r="F1251" s="109"/>
      <c r="H1251" s="109"/>
      <c r="I1251" s="109"/>
      <c r="J1251" s="109"/>
      <c r="K1251" s="109"/>
      <c r="L1251" s="109"/>
      <c r="M1251" s="109"/>
      <c r="N1251" s="109"/>
      <c r="O1251" s="109"/>
      <c r="P1251" s="109"/>
      <c r="Q1251" s="109"/>
      <c r="R1251" s="109"/>
      <c r="S1251" s="109"/>
      <c r="T1251" s="109"/>
      <c r="U1251" s="109"/>
      <c r="V1251" s="109"/>
      <c r="W1251" s="109"/>
      <c r="X1251" s="109"/>
      <c r="Y1251" s="109"/>
      <c r="Z1251" s="109"/>
      <c r="AA1251" s="109"/>
      <c r="AB1251" s="109"/>
      <c r="AC1251" s="109"/>
      <c r="AD1251" s="109"/>
      <c r="AE1251" s="109"/>
    </row>
    <row r="1252" spans="3:31">
      <c r="C1252" s="109"/>
      <c r="D1252" s="109"/>
      <c r="F1252" s="109"/>
      <c r="H1252" s="110"/>
      <c r="I1252" s="110"/>
      <c r="J1252" s="110"/>
      <c r="K1252" s="110"/>
      <c r="L1252" s="110"/>
      <c r="M1252" s="110"/>
      <c r="N1252" s="110"/>
      <c r="O1252" s="110"/>
      <c r="P1252" s="110"/>
      <c r="Q1252" s="110"/>
      <c r="R1252" s="110"/>
      <c r="S1252" s="110"/>
      <c r="T1252" s="110"/>
      <c r="U1252" s="110"/>
      <c r="V1252" s="110"/>
      <c r="W1252" s="110"/>
      <c r="X1252" s="110"/>
      <c r="Y1252" s="110"/>
      <c r="Z1252" s="110"/>
      <c r="AA1252" s="110"/>
      <c r="AB1252" s="110"/>
      <c r="AC1252" s="110"/>
      <c r="AD1252" s="110"/>
      <c r="AE1252" s="110"/>
    </row>
    <row r="1253" spans="3:31">
      <c r="C1253" s="109"/>
      <c r="D1253" s="109"/>
      <c r="F1253" s="109"/>
      <c r="H1253" s="110"/>
      <c r="I1253" s="110"/>
      <c r="J1253" s="110"/>
      <c r="K1253" s="110"/>
      <c r="L1253" s="110"/>
      <c r="M1253" s="110"/>
      <c r="N1253" s="110"/>
      <c r="O1253" s="110"/>
      <c r="P1253" s="110"/>
      <c r="Q1253" s="110"/>
      <c r="R1253" s="110"/>
      <c r="S1253" s="110"/>
      <c r="T1253" s="110"/>
      <c r="U1253" s="110"/>
      <c r="V1253" s="110"/>
      <c r="W1253" s="110"/>
      <c r="X1253" s="110"/>
      <c r="Y1253" s="110"/>
      <c r="Z1253" s="110"/>
      <c r="AA1253" s="110"/>
      <c r="AB1253" s="110"/>
      <c r="AC1253" s="110"/>
      <c r="AD1253" s="110"/>
      <c r="AE1253" s="110"/>
    </row>
    <row r="1254" spans="3:31">
      <c r="C1254" s="109"/>
      <c r="D1254" s="109"/>
      <c r="F1254" s="109"/>
      <c r="H1254" s="133"/>
      <c r="I1254" s="133"/>
      <c r="J1254" s="133"/>
      <c r="K1254" s="133"/>
      <c r="L1254" s="133"/>
      <c r="M1254" s="133"/>
      <c r="N1254" s="133"/>
      <c r="O1254" s="133"/>
      <c r="P1254" s="133"/>
      <c r="Q1254" s="133"/>
      <c r="R1254" s="133"/>
      <c r="S1254" s="133"/>
      <c r="T1254" s="133"/>
      <c r="U1254" s="133"/>
      <c r="V1254" s="133"/>
      <c r="W1254" s="133"/>
      <c r="X1254" s="133"/>
      <c r="Y1254" s="133"/>
      <c r="Z1254" s="133"/>
      <c r="AA1254" s="133"/>
      <c r="AB1254" s="133"/>
      <c r="AC1254" s="133"/>
      <c r="AD1254" s="133"/>
      <c r="AE1254" s="133"/>
    </row>
    <row r="1255" spans="3:31">
      <c r="C1255" s="109"/>
      <c r="D1255" s="109"/>
      <c r="F1255" s="109"/>
      <c r="H1255" s="133"/>
      <c r="I1255" s="133"/>
      <c r="J1255" s="133"/>
      <c r="K1255" s="133"/>
      <c r="L1255" s="133"/>
      <c r="M1255" s="133"/>
      <c r="N1255" s="133"/>
      <c r="O1255" s="133"/>
      <c r="P1255" s="133"/>
      <c r="Q1255" s="133"/>
      <c r="R1255" s="133"/>
      <c r="S1255" s="133"/>
      <c r="T1255" s="133"/>
      <c r="U1255" s="133"/>
      <c r="V1255" s="133"/>
      <c r="W1255" s="133"/>
      <c r="X1255" s="133"/>
      <c r="Y1255" s="133"/>
      <c r="Z1255" s="133"/>
      <c r="AA1255" s="133"/>
      <c r="AB1255" s="133"/>
      <c r="AC1255" s="133"/>
      <c r="AD1255" s="133"/>
      <c r="AE1255" s="133"/>
    </row>
    <row r="1256" spans="3:31">
      <c r="C1256" s="109"/>
      <c r="D1256" s="109"/>
      <c r="F1256" s="109"/>
      <c r="H1256" s="133"/>
      <c r="I1256" s="133"/>
      <c r="J1256" s="133"/>
      <c r="K1256" s="133"/>
      <c r="L1256" s="133"/>
      <c r="M1256" s="133"/>
      <c r="N1256" s="133"/>
      <c r="O1256" s="133"/>
      <c r="P1256" s="133"/>
      <c r="Q1256" s="133"/>
      <c r="R1256" s="133"/>
      <c r="S1256" s="133"/>
      <c r="T1256" s="133"/>
      <c r="U1256" s="133"/>
      <c r="V1256" s="133"/>
      <c r="W1256" s="133"/>
      <c r="X1256" s="133"/>
      <c r="Y1256" s="133"/>
      <c r="Z1256" s="133"/>
      <c r="AA1256" s="133"/>
      <c r="AB1256" s="133"/>
      <c r="AC1256" s="133"/>
      <c r="AD1256" s="133"/>
      <c r="AE1256" s="133"/>
    </row>
    <row r="1257" spans="3:31">
      <c r="C1257" s="109"/>
      <c r="D1257" s="109"/>
      <c r="F1257" s="109"/>
      <c r="H1257" s="133"/>
      <c r="I1257" s="133"/>
      <c r="J1257" s="133"/>
      <c r="K1257" s="133"/>
      <c r="L1257" s="133"/>
      <c r="M1257" s="133"/>
      <c r="N1257" s="133"/>
      <c r="O1257" s="133"/>
      <c r="P1257" s="133"/>
      <c r="Q1257" s="133"/>
      <c r="R1257" s="133"/>
      <c r="S1257" s="133"/>
      <c r="T1257" s="133"/>
      <c r="U1257" s="133"/>
      <c r="V1257" s="133"/>
      <c r="W1257" s="133"/>
      <c r="X1257" s="133"/>
      <c r="Y1257" s="133"/>
      <c r="Z1257" s="133"/>
      <c r="AA1257" s="133"/>
      <c r="AB1257" s="133"/>
      <c r="AC1257" s="133"/>
      <c r="AD1257" s="133"/>
      <c r="AE1257" s="133"/>
    </row>
    <row r="1258" spans="3:31">
      <c r="C1258" s="109"/>
      <c r="D1258" s="109"/>
      <c r="F1258" s="109"/>
      <c r="H1258" s="109"/>
      <c r="I1258" s="109"/>
      <c r="J1258" s="109"/>
      <c r="K1258" s="109"/>
      <c r="L1258" s="109"/>
      <c r="M1258" s="109"/>
      <c r="N1258" s="109"/>
      <c r="O1258" s="109"/>
      <c r="P1258" s="109"/>
      <c r="Q1258" s="109"/>
      <c r="R1258" s="109"/>
      <c r="S1258" s="109"/>
      <c r="T1258" s="109"/>
      <c r="U1258" s="109"/>
      <c r="V1258" s="109"/>
      <c r="W1258" s="109"/>
      <c r="X1258" s="109"/>
      <c r="Y1258" s="109"/>
      <c r="Z1258" s="109"/>
      <c r="AA1258" s="109"/>
      <c r="AB1258" s="109"/>
      <c r="AC1258" s="109"/>
      <c r="AD1258" s="109"/>
      <c r="AE1258" s="109"/>
    </row>
    <row r="1259" spans="3:31">
      <c r="C1259" s="109"/>
      <c r="D1259" s="109"/>
      <c r="F1259" s="109"/>
      <c r="H1259" s="109"/>
      <c r="I1259" s="109"/>
      <c r="J1259" s="109"/>
      <c r="K1259" s="109"/>
      <c r="L1259" s="109"/>
      <c r="M1259" s="109"/>
      <c r="N1259" s="109"/>
      <c r="O1259" s="109"/>
      <c r="P1259" s="109"/>
      <c r="Q1259" s="109"/>
      <c r="R1259" s="109"/>
      <c r="S1259" s="109"/>
      <c r="T1259" s="109"/>
      <c r="U1259" s="109"/>
      <c r="V1259" s="109"/>
      <c r="W1259" s="109"/>
      <c r="X1259" s="109"/>
      <c r="Y1259" s="109"/>
      <c r="Z1259" s="109"/>
      <c r="AA1259" s="109"/>
      <c r="AB1259" s="109"/>
      <c r="AC1259" s="109"/>
      <c r="AD1259" s="109"/>
      <c r="AE1259" s="109"/>
    </row>
    <row r="1260" spans="3:31">
      <c r="C1260" s="109"/>
      <c r="D1260" s="109"/>
      <c r="F1260" s="109"/>
      <c r="H1260" s="109"/>
      <c r="I1260" s="109"/>
      <c r="J1260" s="109"/>
      <c r="K1260" s="109"/>
      <c r="L1260" s="109"/>
      <c r="M1260" s="109"/>
      <c r="N1260" s="109"/>
      <c r="O1260" s="109"/>
      <c r="P1260" s="109"/>
      <c r="Q1260" s="109"/>
      <c r="R1260" s="109"/>
      <c r="S1260" s="109"/>
      <c r="T1260" s="109"/>
      <c r="U1260" s="109"/>
      <c r="V1260" s="109"/>
      <c r="W1260" s="109"/>
      <c r="X1260" s="109"/>
      <c r="Y1260" s="109"/>
      <c r="Z1260" s="109"/>
      <c r="AA1260" s="109"/>
      <c r="AB1260" s="109"/>
      <c r="AC1260" s="109"/>
      <c r="AD1260" s="109"/>
      <c r="AE1260" s="109"/>
    </row>
    <row r="1261" spans="3:31">
      <c r="C1261" s="109"/>
      <c r="D1261" s="109"/>
      <c r="F1261" s="109"/>
      <c r="H1261" s="109"/>
      <c r="I1261" s="109"/>
      <c r="J1261" s="109"/>
      <c r="K1261" s="109"/>
      <c r="L1261" s="109"/>
      <c r="M1261" s="109"/>
      <c r="N1261" s="109"/>
      <c r="O1261" s="109"/>
      <c r="P1261" s="109"/>
      <c r="Q1261" s="109"/>
      <c r="R1261" s="109"/>
      <c r="S1261" s="109"/>
      <c r="T1261" s="109"/>
      <c r="U1261" s="109"/>
      <c r="V1261" s="109"/>
      <c r="W1261" s="109"/>
      <c r="X1261" s="109"/>
      <c r="Y1261" s="109"/>
      <c r="Z1261" s="109"/>
      <c r="AA1261" s="109"/>
      <c r="AB1261" s="109"/>
      <c r="AC1261" s="109"/>
      <c r="AD1261" s="109"/>
      <c r="AE1261" s="109"/>
    </row>
    <row r="1262" spans="3:31">
      <c r="D1262" s="109"/>
      <c r="F1262" s="109"/>
      <c r="H1262" s="110"/>
      <c r="I1262" s="110"/>
      <c r="J1262" s="110"/>
      <c r="K1262" s="110"/>
      <c r="L1262" s="110"/>
      <c r="M1262" s="110"/>
      <c r="N1262" s="110"/>
      <c r="O1262" s="110"/>
      <c r="P1262" s="110"/>
      <c r="Q1262" s="110"/>
      <c r="R1262" s="110"/>
      <c r="S1262" s="110"/>
      <c r="T1262" s="110"/>
      <c r="U1262" s="110"/>
      <c r="V1262" s="110"/>
      <c r="W1262" s="110"/>
      <c r="X1262" s="110"/>
      <c r="Y1262" s="110"/>
      <c r="Z1262" s="110"/>
      <c r="AA1262" s="110"/>
      <c r="AB1262" s="110"/>
      <c r="AC1262" s="110"/>
      <c r="AD1262" s="110"/>
      <c r="AE1262" s="110"/>
    </row>
    <row r="1263" spans="3:31">
      <c r="D1263" s="109"/>
      <c r="F1263" s="109"/>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c r="AD1263" s="110"/>
      <c r="AE1263" s="110"/>
    </row>
    <row r="1264" spans="3:31">
      <c r="D1264" s="109"/>
      <c r="F1264" s="109"/>
      <c r="H1264" s="133"/>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row>
    <row r="1265" spans="4:31">
      <c r="D1265" s="109"/>
      <c r="F1265" s="109"/>
      <c r="H1265" s="133"/>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row>
    <row r="1266" spans="4:31">
      <c r="D1266" s="109"/>
      <c r="F1266" s="109"/>
      <c r="H1266" s="133"/>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row>
    <row r="1267" spans="4:31">
      <c r="D1267" s="109"/>
      <c r="F1267" s="109"/>
      <c r="H1267" s="133"/>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row>
    <row r="1268" spans="4:31">
      <c r="D1268" s="109"/>
      <c r="F1268" s="109"/>
      <c r="H1268" s="109"/>
      <c r="I1268" s="109"/>
      <c r="J1268" s="109"/>
      <c r="K1268" s="109"/>
      <c r="L1268" s="109"/>
      <c r="M1268" s="109"/>
      <c r="N1268" s="109"/>
      <c r="O1268" s="109"/>
      <c r="P1268" s="109"/>
      <c r="Q1268" s="109"/>
      <c r="R1268" s="109"/>
      <c r="S1268" s="109"/>
      <c r="T1268" s="109"/>
      <c r="U1268" s="109"/>
      <c r="V1268" s="109"/>
      <c r="W1268" s="109"/>
      <c r="X1268" s="109"/>
      <c r="Y1268" s="109"/>
      <c r="Z1268" s="109"/>
      <c r="AA1268" s="109"/>
      <c r="AB1268" s="109"/>
      <c r="AC1268" s="109"/>
      <c r="AD1268" s="109"/>
      <c r="AE1268" s="109"/>
    </row>
    <row r="1269" spans="4:31">
      <c r="D1269" s="109"/>
      <c r="F1269" s="109"/>
      <c r="H1269" s="109"/>
      <c r="I1269" s="109"/>
      <c r="J1269" s="109"/>
      <c r="K1269" s="109"/>
      <c r="L1269" s="109"/>
      <c r="M1269" s="109"/>
      <c r="N1269" s="109"/>
      <c r="O1269" s="109"/>
      <c r="P1269" s="109"/>
      <c r="Q1269" s="109"/>
      <c r="R1269" s="109"/>
      <c r="S1269" s="109"/>
      <c r="T1269" s="109"/>
      <c r="U1269" s="109"/>
      <c r="V1269" s="109"/>
      <c r="W1269" s="109"/>
      <c r="X1269" s="109"/>
      <c r="Y1269" s="109"/>
      <c r="Z1269" s="109"/>
      <c r="AA1269" s="109"/>
      <c r="AB1269" s="109"/>
      <c r="AC1269" s="109"/>
      <c r="AD1269" s="109"/>
      <c r="AE1269" s="109"/>
    </row>
    <row r="1270" spans="4:31">
      <c r="D1270" s="109"/>
      <c r="F1270" s="109"/>
      <c r="H1270" s="109"/>
      <c r="I1270" s="109"/>
      <c r="J1270" s="109"/>
      <c r="K1270" s="109"/>
      <c r="L1270" s="109"/>
      <c r="M1270" s="109"/>
      <c r="N1270" s="109"/>
      <c r="O1270" s="109"/>
      <c r="P1270" s="109"/>
      <c r="Q1270" s="109"/>
      <c r="R1270" s="109"/>
      <c r="S1270" s="109"/>
      <c r="T1270" s="109"/>
      <c r="U1270" s="109"/>
      <c r="V1270" s="109"/>
      <c r="W1270" s="109"/>
      <c r="X1270" s="109"/>
      <c r="Y1270" s="109"/>
      <c r="Z1270" s="109"/>
      <c r="AA1270" s="109"/>
      <c r="AB1270" s="109"/>
      <c r="AC1270" s="109"/>
      <c r="AD1270" s="109"/>
      <c r="AE1270" s="109"/>
    </row>
    <row r="1271" spans="4:31">
      <c r="D1271" s="109"/>
      <c r="F1271" s="109"/>
      <c r="H1271" s="109"/>
      <c r="I1271" s="109"/>
      <c r="J1271" s="109"/>
      <c r="K1271" s="109"/>
      <c r="L1271" s="109"/>
      <c r="M1271" s="109"/>
      <c r="N1271" s="109"/>
      <c r="O1271" s="109"/>
      <c r="P1271" s="109"/>
      <c r="Q1271" s="109"/>
      <c r="R1271" s="109"/>
      <c r="S1271" s="109"/>
      <c r="T1271" s="109"/>
      <c r="U1271" s="109"/>
      <c r="V1271" s="109"/>
      <c r="W1271" s="109"/>
      <c r="X1271" s="109"/>
      <c r="Y1271" s="109"/>
      <c r="Z1271" s="109"/>
      <c r="AA1271" s="109"/>
      <c r="AB1271" s="109"/>
      <c r="AC1271" s="109"/>
      <c r="AD1271" s="109"/>
      <c r="AE1271" s="109"/>
    </row>
    <row r="1272" spans="4:31">
      <c r="D1272" s="109"/>
      <c r="F1272" s="109"/>
      <c r="H1272" s="110"/>
      <c r="I1272" s="110"/>
      <c r="J1272" s="110"/>
      <c r="K1272" s="110"/>
      <c r="L1272" s="110"/>
      <c r="M1272" s="110"/>
      <c r="N1272" s="110"/>
      <c r="O1272" s="110"/>
      <c r="P1272" s="110"/>
      <c r="Q1272" s="110"/>
      <c r="R1272" s="110"/>
      <c r="S1272" s="110"/>
      <c r="T1272" s="110"/>
      <c r="U1272" s="110"/>
      <c r="V1272" s="110"/>
      <c r="W1272" s="110"/>
      <c r="X1272" s="110"/>
      <c r="Y1272" s="110"/>
      <c r="Z1272" s="110"/>
      <c r="AA1272" s="110"/>
      <c r="AB1272" s="110"/>
      <c r="AC1272" s="110"/>
      <c r="AD1272" s="110"/>
      <c r="AE1272" s="110"/>
    </row>
    <row r="1273" spans="4:31">
      <c r="D1273" s="109"/>
      <c r="F1273" s="109"/>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c r="AD1273" s="110"/>
      <c r="AE1273" s="110"/>
    </row>
    <row r="1274" spans="4:31">
      <c r="D1274" s="109"/>
      <c r="F1274" s="109"/>
      <c r="H1274" s="133"/>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row>
    <row r="1275" spans="4:31">
      <c r="D1275" s="109"/>
      <c r="F1275" s="109"/>
      <c r="H1275" s="133"/>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row>
    <row r="1276" spans="4:31">
      <c r="D1276" s="109"/>
      <c r="F1276" s="109"/>
      <c r="H1276" s="133"/>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row>
    <row r="1277" spans="4:31">
      <c r="D1277" s="109"/>
      <c r="F1277" s="109"/>
      <c r="H1277" s="133"/>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row>
    <row r="1278" spans="4:31">
      <c r="D1278" s="109"/>
      <c r="F1278" s="109"/>
      <c r="H1278" s="109"/>
      <c r="I1278" s="109"/>
      <c r="J1278" s="109"/>
      <c r="K1278" s="109"/>
      <c r="L1278" s="109"/>
      <c r="M1278" s="109"/>
      <c r="N1278" s="109"/>
      <c r="O1278" s="109"/>
      <c r="P1278" s="109"/>
      <c r="Q1278" s="109"/>
      <c r="R1278" s="109"/>
      <c r="S1278" s="109"/>
      <c r="T1278" s="109"/>
      <c r="U1278" s="109"/>
      <c r="V1278" s="109"/>
      <c r="W1278" s="109"/>
      <c r="X1278" s="109"/>
      <c r="Y1278" s="109"/>
      <c r="Z1278" s="109"/>
      <c r="AA1278" s="109"/>
      <c r="AB1278" s="109"/>
      <c r="AC1278" s="109"/>
      <c r="AD1278" s="109"/>
      <c r="AE1278" s="109"/>
    </row>
    <row r="1279" spans="4:31">
      <c r="D1279" s="109"/>
      <c r="F1279" s="109"/>
      <c r="H1279" s="109"/>
      <c r="I1279" s="109"/>
      <c r="J1279" s="109"/>
      <c r="K1279" s="109"/>
      <c r="L1279" s="109"/>
      <c r="M1279" s="109"/>
      <c r="N1279" s="109"/>
      <c r="O1279" s="109"/>
      <c r="P1279" s="109"/>
      <c r="Q1279" s="109"/>
      <c r="R1279" s="109"/>
      <c r="S1279" s="109"/>
      <c r="T1279" s="109"/>
      <c r="U1279" s="109"/>
      <c r="V1279" s="109"/>
      <c r="W1279" s="109"/>
      <c r="X1279" s="109"/>
      <c r="Y1279" s="109"/>
      <c r="Z1279" s="109"/>
      <c r="AA1279" s="109"/>
      <c r="AB1279" s="109"/>
      <c r="AC1279" s="109"/>
      <c r="AD1279" s="109"/>
      <c r="AE1279" s="109"/>
    </row>
    <row r="1280" spans="4:31">
      <c r="D1280" s="109"/>
      <c r="F1280" s="109"/>
      <c r="H1280" s="109"/>
      <c r="I1280" s="109"/>
      <c r="J1280" s="109"/>
      <c r="K1280" s="109"/>
      <c r="L1280" s="109"/>
      <c r="M1280" s="109"/>
      <c r="N1280" s="109"/>
      <c r="O1280" s="109"/>
      <c r="P1280" s="109"/>
      <c r="Q1280" s="109"/>
      <c r="R1280" s="109"/>
      <c r="S1280" s="109"/>
      <c r="T1280" s="109"/>
      <c r="U1280" s="109"/>
      <c r="V1280" s="109"/>
      <c r="W1280" s="109"/>
      <c r="X1280" s="109"/>
      <c r="Y1280" s="109"/>
      <c r="Z1280" s="109"/>
      <c r="AA1280" s="109"/>
      <c r="AB1280" s="109"/>
      <c r="AC1280" s="109"/>
      <c r="AD1280" s="109"/>
      <c r="AE1280" s="109"/>
    </row>
    <row r="1281" spans="3:31">
      <c r="D1281" s="109"/>
      <c r="F1281" s="109"/>
      <c r="H1281" s="109"/>
      <c r="I1281" s="109"/>
      <c r="J1281" s="109"/>
      <c r="K1281" s="109"/>
      <c r="L1281" s="109"/>
      <c r="M1281" s="109"/>
      <c r="N1281" s="109"/>
      <c r="O1281" s="109"/>
      <c r="P1281" s="109"/>
      <c r="Q1281" s="109"/>
      <c r="R1281" s="109"/>
      <c r="S1281" s="109"/>
      <c r="T1281" s="109"/>
      <c r="U1281" s="109"/>
      <c r="V1281" s="109"/>
      <c r="W1281" s="109"/>
      <c r="X1281" s="109"/>
      <c r="Y1281" s="109"/>
      <c r="Z1281" s="109"/>
      <c r="AA1281" s="109"/>
      <c r="AB1281" s="109"/>
      <c r="AC1281" s="109"/>
      <c r="AD1281" s="109"/>
      <c r="AE1281" s="109"/>
    </row>
    <row r="1282" spans="3:31">
      <c r="F1282" s="109"/>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row>
    <row r="1283" spans="3:31">
      <c r="F1283" s="109"/>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row>
    <row r="1284" spans="3:31">
      <c r="F1284" s="109"/>
      <c r="H1284" s="133"/>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row>
    <row r="1285" spans="3:31">
      <c r="F1285" s="109"/>
      <c r="H1285" s="133"/>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row>
    <row r="1286" spans="3:31">
      <c r="F1286" s="109"/>
      <c r="H1286" s="133"/>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row>
    <row r="1287" spans="3:31">
      <c r="F1287" s="109"/>
      <c r="H1287" s="133"/>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row>
    <row r="1288" spans="3:31">
      <c r="F1288" s="109"/>
      <c r="H1288" s="109"/>
      <c r="I1288" s="109"/>
      <c r="J1288" s="109"/>
      <c r="K1288" s="109"/>
      <c r="L1288" s="109"/>
      <c r="M1288" s="109"/>
      <c r="N1288" s="109"/>
      <c r="O1288" s="109"/>
      <c r="P1288" s="109"/>
      <c r="Q1288" s="109"/>
      <c r="R1288" s="109"/>
      <c r="S1288" s="109"/>
      <c r="T1288" s="109"/>
      <c r="U1288" s="109"/>
      <c r="V1288" s="109"/>
      <c r="W1288" s="109"/>
      <c r="X1288" s="109"/>
      <c r="Y1288" s="109"/>
      <c r="Z1288" s="109"/>
      <c r="AA1288" s="109"/>
      <c r="AB1288" s="109"/>
      <c r="AC1288" s="109"/>
      <c r="AD1288" s="109"/>
      <c r="AE1288" s="109"/>
    </row>
    <row r="1289" spans="3:31">
      <c r="F1289" s="109"/>
      <c r="H1289" s="109"/>
      <c r="I1289" s="109"/>
      <c r="J1289" s="109"/>
      <c r="K1289" s="109"/>
      <c r="L1289" s="109"/>
      <c r="M1289" s="109"/>
      <c r="N1289" s="109"/>
      <c r="O1289" s="109"/>
      <c r="P1289" s="109"/>
      <c r="Q1289" s="109"/>
      <c r="R1289" s="109"/>
      <c r="S1289" s="109"/>
      <c r="T1289" s="109"/>
      <c r="U1289" s="109"/>
      <c r="V1289" s="109"/>
      <c r="W1289" s="109"/>
      <c r="X1289" s="109"/>
      <c r="Y1289" s="109"/>
      <c r="Z1289" s="109"/>
      <c r="AA1289" s="109"/>
      <c r="AB1289" s="109"/>
      <c r="AC1289" s="109"/>
      <c r="AD1289" s="109"/>
      <c r="AE1289" s="109"/>
    </row>
    <row r="1290" spans="3:31">
      <c r="F1290" s="109"/>
      <c r="H1290" s="109"/>
      <c r="I1290" s="109"/>
      <c r="J1290" s="109"/>
      <c r="K1290" s="109"/>
      <c r="L1290" s="109"/>
      <c r="M1290" s="109"/>
      <c r="N1290" s="109"/>
      <c r="O1290" s="109"/>
      <c r="P1290" s="109"/>
      <c r="Q1290" s="109"/>
      <c r="R1290" s="109"/>
      <c r="S1290" s="109"/>
      <c r="T1290" s="109"/>
      <c r="U1290" s="109"/>
      <c r="V1290" s="109"/>
      <c r="W1290" s="109"/>
      <c r="X1290" s="109"/>
      <c r="Y1290" s="109"/>
      <c r="Z1290" s="109"/>
      <c r="AA1290" s="109"/>
      <c r="AB1290" s="109"/>
      <c r="AC1290" s="109"/>
      <c r="AD1290" s="109"/>
      <c r="AE1290" s="109"/>
    </row>
    <row r="1291" spans="3:31">
      <c r="F1291" s="109"/>
      <c r="H1291" s="109"/>
      <c r="I1291" s="109"/>
      <c r="J1291" s="109"/>
      <c r="K1291" s="109"/>
      <c r="L1291" s="109"/>
      <c r="M1291" s="109"/>
      <c r="N1291" s="109"/>
      <c r="O1291" s="109"/>
      <c r="P1291" s="109"/>
      <c r="Q1291" s="109"/>
      <c r="R1291" s="109"/>
      <c r="S1291" s="109"/>
      <c r="T1291" s="109"/>
      <c r="U1291" s="109"/>
      <c r="V1291" s="109"/>
      <c r="W1291" s="109"/>
      <c r="X1291" s="109"/>
      <c r="Y1291" s="109"/>
      <c r="Z1291" s="109"/>
      <c r="AA1291" s="109"/>
      <c r="AB1291" s="109"/>
      <c r="AC1291" s="109"/>
      <c r="AD1291" s="109"/>
      <c r="AE1291" s="109"/>
    </row>
    <row r="1292" spans="3:31">
      <c r="C1292" s="109"/>
      <c r="D1292" s="109"/>
      <c r="F1292" s="109"/>
      <c r="H1292" s="110"/>
      <c r="I1292" s="110"/>
      <c r="J1292" s="110"/>
      <c r="K1292" s="110"/>
      <c r="L1292" s="110"/>
      <c r="M1292" s="110"/>
      <c r="N1292" s="110"/>
      <c r="O1292" s="110"/>
      <c r="P1292" s="110"/>
      <c r="Q1292" s="110"/>
      <c r="R1292" s="110"/>
      <c r="S1292" s="110"/>
      <c r="T1292" s="110"/>
      <c r="U1292" s="110"/>
      <c r="V1292" s="110"/>
      <c r="W1292" s="110"/>
      <c r="X1292" s="110"/>
      <c r="Y1292" s="110"/>
      <c r="Z1292" s="110"/>
      <c r="AA1292" s="110"/>
      <c r="AB1292" s="110"/>
      <c r="AC1292" s="110"/>
      <c r="AD1292" s="110"/>
      <c r="AE1292" s="110"/>
    </row>
    <row r="1293" spans="3:31">
      <c r="C1293" s="109"/>
      <c r="D1293" s="109"/>
      <c r="F1293" s="109"/>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c r="AD1293" s="110"/>
      <c r="AE1293" s="110"/>
    </row>
    <row r="1294" spans="3:31">
      <c r="C1294" s="109"/>
      <c r="D1294" s="109"/>
      <c r="F1294" s="109"/>
      <c r="H1294" s="133"/>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row>
    <row r="1295" spans="3:31">
      <c r="C1295" s="109"/>
      <c r="D1295" s="109"/>
      <c r="F1295" s="109"/>
      <c r="H1295" s="133"/>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row>
    <row r="1296" spans="3:31">
      <c r="C1296" s="109"/>
      <c r="D1296" s="109"/>
      <c r="F1296" s="109"/>
      <c r="H1296" s="133"/>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row>
    <row r="1297" spans="3:31">
      <c r="C1297" s="109"/>
      <c r="D1297" s="109"/>
      <c r="F1297" s="109"/>
      <c r="H1297" s="133"/>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row>
    <row r="1298" spans="3:31">
      <c r="C1298" s="109"/>
      <c r="D1298" s="109"/>
      <c r="F1298" s="109"/>
      <c r="H1298" s="109"/>
      <c r="I1298" s="109"/>
      <c r="J1298" s="109"/>
      <c r="K1298" s="109"/>
      <c r="L1298" s="109"/>
      <c r="M1298" s="109"/>
      <c r="N1298" s="109"/>
      <c r="O1298" s="109"/>
      <c r="P1298" s="109"/>
      <c r="Q1298" s="109"/>
      <c r="R1298" s="109"/>
      <c r="S1298" s="109"/>
      <c r="T1298" s="109"/>
      <c r="U1298" s="109"/>
      <c r="V1298" s="109"/>
      <c r="W1298" s="109"/>
      <c r="X1298" s="109"/>
      <c r="Y1298" s="109"/>
      <c r="Z1298" s="109"/>
      <c r="AA1298" s="109"/>
      <c r="AB1298" s="109"/>
      <c r="AC1298" s="109"/>
      <c r="AD1298" s="109"/>
      <c r="AE1298" s="109"/>
    </row>
    <row r="1299" spans="3:31">
      <c r="C1299" s="109"/>
      <c r="D1299" s="109"/>
      <c r="F1299" s="109"/>
      <c r="H1299" s="109"/>
      <c r="I1299" s="109"/>
      <c r="J1299" s="109"/>
      <c r="K1299" s="109"/>
      <c r="L1299" s="109"/>
      <c r="M1299" s="109"/>
      <c r="N1299" s="109"/>
      <c r="O1299" s="109"/>
      <c r="P1299" s="109"/>
      <c r="Q1299" s="109"/>
      <c r="R1299" s="109"/>
      <c r="S1299" s="109"/>
      <c r="T1299" s="109"/>
      <c r="U1299" s="109"/>
      <c r="V1299" s="109"/>
      <c r="W1299" s="109"/>
      <c r="X1299" s="109"/>
      <c r="Y1299" s="109"/>
      <c r="Z1299" s="109"/>
      <c r="AA1299" s="109"/>
      <c r="AB1299" s="109"/>
      <c r="AC1299" s="109"/>
      <c r="AD1299" s="109"/>
      <c r="AE1299" s="109"/>
    </row>
    <row r="1300" spans="3:31">
      <c r="C1300" s="109"/>
      <c r="D1300" s="109"/>
      <c r="F1300" s="109"/>
      <c r="H1300" s="109"/>
      <c r="I1300" s="109"/>
      <c r="J1300" s="109"/>
      <c r="K1300" s="109"/>
      <c r="L1300" s="109"/>
      <c r="M1300" s="109"/>
      <c r="N1300" s="109"/>
      <c r="O1300" s="109"/>
      <c r="P1300" s="109"/>
      <c r="Q1300" s="109"/>
      <c r="R1300" s="109"/>
      <c r="S1300" s="109"/>
      <c r="T1300" s="109"/>
      <c r="U1300" s="109"/>
      <c r="V1300" s="109"/>
      <c r="W1300" s="109"/>
      <c r="X1300" s="109"/>
      <c r="Y1300" s="109"/>
      <c r="Z1300" s="109"/>
      <c r="AA1300" s="109"/>
      <c r="AB1300" s="109"/>
      <c r="AC1300" s="109"/>
      <c r="AD1300" s="109"/>
      <c r="AE1300" s="109"/>
    </row>
    <row r="1301" spans="3:31">
      <c r="C1301" s="109"/>
      <c r="D1301" s="109"/>
      <c r="F1301" s="109"/>
      <c r="H1301" s="109"/>
      <c r="I1301" s="109"/>
      <c r="J1301" s="109"/>
      <c r="K1301" s="109"/>
      <c r="L1301" s="109"/>
      <c r="M1301" s="109"/>
      <c r="N1301" s="109"/>
      <c r="O1301" s="109"/>
      <c r="P1301" s="109"/>
      <c r="Q1301" s="109"/>
      <c r="R1301" s="109"/>
      <c r="S1301" s="109"/>
      <c r="T1301" s="109"/>
      <c r="U1301" s="109"/>
      <c r="V1301" s="109"/>
      <c r="W1301" s="109"/>
      <c r="X1301" s="109"/>
      <c r="Y1301" s="109"/>
      <c r="Z1301" s="109"/>
      <c r="AA1301" s="109"/>
      <c r="AB1301" s="109"/>
      <c r="AC1301" s="109"/>
      <c r="AD1301" s="109"/>
      <c r="AE1301" s="109"/>
    </row>
    <row r="1302" spans="3:31">
      <c r="C1302" s="109"/>
      <c r="D1302" s="109"/>
      <c r="F1302" s="109"/>
      <c r="H1302" s="110"/>
      <c r="I1302" s="110"/>
      <c r="J1302" s="110"/>
      <c r="K1302" s="110"/>
      <c r="L1302" s="110"/>
      <c r="M1302" s="110"/>
      <c r="N1302" s="110"/>
      <c r="O1302" s="110"/>
      <c r="P1302" s="110"/>
      <c r="Q1302" s="110"/>
      <c r="R1302" s="110"/>
      <c r="S1302" s="110"/>
      <c r="T1302" s="110"/>
      <c r="U1302" s="110"/>
      <c r="V1302" s="110"/>
      <c r="W1302" s="110"/>
      <c r="X1302" s="110"/>
      <c r="Y1302" s="110"/>
      <c r="Z1302" s="110"/>
      <c r="AA1302" s="110"/>
      <c r="AB1302" s="110"/>
      <c r="AC1302" s="110"/>
      <c r="AD1302" s="110"/>
      <c r="AE1302" s="110"/>
    </row>
    <row r="1303" spans="3:31">
      <c r="C1303" s="109"/>
      <c r="D1303" s="109"/>
      <c r="F1303" s="109"/>
      <c r="H1303" s="110"/>
      <c r="I1303" s="110"/>
      <c r="J1303" s="110"/>
      <c r="K1303" s="110"/>
      <c r="L1303" s="110"/>
      <c r="M1303" s="110"/>
      <c r="N1303" s="110"/>
      <c r="O1303" s="110"/>
      <c r="P1303" s="110"/>
      <c r="Q1303" s="110"/>
      <c r="R1303" s="110"/>
      <c r="S1303" s="110"/>
      <c r="T1303" s="110"/>
      <c r="U1303" s="110"/>
      <c r="V1303" s="110"/>
      <c r="W1303" s="110"/>
      <c r="X1303" s="110"/>
      <c r="Y1303" s="110"/>
      <c r="Z1303" s="110"/>
      <c r="AA1303" s="110"/>
      <c r="AB1303" s="110"/>
      <c r="AC1303" s="110"/>
      <c r="AD1303" s="110"/>
      <c r="AE1303" s="110"/>
    </row>
    <row r="1304" spans="3:31">
      <c r="C1304" s="109"/>
      <c r="D1304" s="109"/>
      <c r="F1304" s="109"/>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row>
    <row r="1305" spans="3:31">
      <c r="C1305" s="109"/>
      <c r="D1305" s="109"/>
      <c r="F1305" s="109"/>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row>
    <row r="1306" spans="3:31">
      <c r="C1306" s="109"/>
      <c r="D1306" s="109"/>
      <c r="F1306" s="109"/>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row>
    <row r="1307" spans="3:31">
      <c r="C1307" s="109"/>
      <c r="D1307" s="109"/>
      <c r="F1307" s="109"/>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row>
    <row r="1308" spans="3:31">
      <c r="C1308" s="109"/>
      <c r="D1308" s="109"/>
      <c r="F1308" s="109"/>
      <c r="H1308" s="109"/>
      <c r="I1308" s="109"/>
      <c r="J1308" s="109"/>
      <c r="K1308" s="109"/>
      <c r="L1308" s="109"/>
      <c r="M1308" s="109"/>
      <c r="N1308" s="109"/>
      <c r="O1308" s="109"/>
      <c r="P1308" s="109"/>
      <c r="Q1308" s="109"/>
      <c r="R1308" s="109"/>
      <c r="S1308" s="109"/>
      <c r="T1308" s="109"/>
      <c r="U1308" s="109"/>
      <c r="V1308" s="109"/>
      <c r="W1308" s="109"/>
      <c r="X1308" s="109"/>
      <c r="Y1308" s="109"/>
      <c r="Z1308" s="109"/>
      <c r="AA1308" s="109"/>
      <c r="AB1308" s="109"/>
      <c r="AC1308" s="109"/>
      <c r="AD1308" s="109"/>
      <c r="AE1308" s="109"/>
    </row>
    <row r="1309" spans="3:31">
      <c r="C1309" s="109"/>
      <c r="D1309" s="109"/>
      <c r="F1309" s="109"/>
      <c r="H1309" s="109"/>
      <c r="I1309" s="109"/>
      <c r="J1309" s="109"/>
      <c r="K1309" s="109"/>
      <c r="L1309" s="109"/>
      <c r="M1309" s="109"/>
      <c r="N1309" s="109"/>
      <c r="O1309" s="109"/>
      <c r="P1309" s="109"/>
      <c r="Q1309" s="109"/>
      <c r="R1309" s="109"/>
      <c r="S1309" s="109"/>
      <c r="T1309" s="109"/>
      <c r="U1309" s="109"/>
      <c r="V1309" s="109"/>
      <c r="W1309" s="109"/>
      <c r="X1309" s="109"/>
      <c r="Y1309" s="109"/>
      <c r="Z1309" s="109"/>
      <c r="AA1309" s="109"/>
      <c r="AB1309" s="109"/>
      <c r="AC1309" s="109"/>
      <c r="AD1309" s="109"/>
      <c r="AE1309" s="109"/>
    </row>
    <row r="1310" spans="3:31">
      <c r="C1310" s="109"/>
      <c r="D1310" s="109"/>
      <c r="F1310" s="109"/>
      <c r="H1310" s="109"/>
      <c r="I1310" s="109"/>
      <c r="J1310" s="109"/>
      <c r="K1310" s="109"/>
      <c r="L1310" s="109"/>
      <c r="M1310" s="109"/>
      <c r="N1310" s="109"/>
      <c r="O1310" s="109"/>
      <c r="P1310" s="109"/>
      <c r="Q1310" s="109"/>
      <c r="R1310" s="109"/>
      <c r="S1310" s="109"/>
      <c r="T1310" s="109"/>
      <c r="U1310" s="109"/>
      <c r="V1310" s="109"/>
      <c r="W1310" s="109"/>
      <c r="X1310" s="109"/>
      <c r="Y1310" s="109"/>
      <c r="Z1310" s="109"/>
      <c r="AA1310" s="109"/>
      <c r="AB1310" s="109"/>
      <c r="AC1310" s="109"/>
      <c r="AD1310" s="109"/>
      <c r="AE1310" s="109"/>
    </row>
    <row r="1311" spans="3:31">
      <c r="C1311" s="109"/>
      <c r="D1311" s="109"/>
      <c r="F1311" s="109"/>
      <c r="H1311" s="109"/>
      <c r="I1311" s="109"/>
      <c r="J1311" s="109"/>
      <c r="K1311" s="109"/>
      <c r="L1311" s="109"/>
      <c r="M1311" s="109"/>
      <c r="N1311" s="109"/>
      <c r="O1311" s="109"/>
      <c r="P1311" s="109"/>
      <c r="Q1311" s="109"/>
      <c r="R1311" s="109"/>
      <c r="S1311" s="109"/>
      <c r="T1311" s="109"/>
      <c r="U1311" s="109"/>
      <c r="V1311" s="109"/>
      <c r="W1311" s="109"/>
      <c r="X1311" s="109"/>
      <c r="Y1311" s="109"/>
      <c r="Z1311" s="109"/>
      <c r="AA1311" s="109"/>
      <c r="AB1311" s="109"/>
      <c r="AC1311" s="109"/>
      <c r="AD1311" s="109"/>
      <c r="AE1311" s="109"/>
    </row>
    <row r="1312" spans="3:31">
      <c r="C1312" s="109"/>
      <c r="D1312" s="109"/>
      <c r="F1312" s="109"/>
      <c r="H1312" s="110"/>
      <c r="I1312" s="110"/>
      <c r="J1312" s="110"/>
      <c r="K1312" s="110"/>
      <c r="L1312" s="110"/>
      <c r="M1312" s="110"/>
      <c r="N1312" s="110"/>
      <c r="O1312" s="110"/>
      <c r="P1312" s="110"/>
      <c r="Q1312" s="110"/>
      <c r="R1312" s="110"/>
      <c r="S1312" s="110"/>
      <c r="T1312" s="110"/>
      <c r="U1312" s="110"/>
      <c r="V1312" s="110"/>
      <c r="W1312" s="110"/>
      <c r="X1312" s="110"/>
      <c r="Y1312" s="110"/>
      <c r="Z1312" s="110"/>
      <c r="AA1312" s="110"/>
      <c r="AB1312" s="110"/>
      <c r="AC1312" s="110"/>
      <c r="AD1312" s="110"/>
      <c r="AE1312" s="110"/>
    </row>
    <row r="1313" spans="3:31">
      <c r="C1313" s="109"/>
      <c r="D1313" s="109"/>
      <c r="F1313" s="109"/>
      <c r="H1313" s="110"/>
      <c r="I1313" s="110"/>
      <c r="J1313" s="110"/>
      <c r="K1313" s="110"/>
      <c r="L1313" s="110"/>
      <c r="M1313" s="110"/>
      <c r="N1313" s="110"/>
      <c r="O1313" s="110"/>
      <c r="P1313" s="110"/>
      <c r="Q1313" s="110"/>
      <c r="R1313" s="110"/>
      <c r="S1313" s="110"/>
      <c r="T1313" s="110"/>
      <c r="U1313" s="110"/>
      <c r="V1313" s="110"/>
      <c r="W1313" s="110"/>
      <c r="X1313" s="110"/>
      <c r="Y1313" s="110"/>
      <c r="Z1313" s="110"/>
      <c r="AA1313" s="110"/>
      <c r="AB1313" s="110"/>
      <c r="AC1313" s="110"/>
      <c r="AD1313" s="110"/>
      <c r="AE1313" s="110"/>
    </row>
    <row r="1314" spans="3:31">
      <c r="C1314" s="109"/>
      <c r="D1314" s="109"/>
      <c r="F1314" s="109"/>
      <c r="H1314" s="133"/>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row>
    <row r="1315" spans="3:31">
      <c r="C1315" s="109"/>
      <c r="D1315" s="109"/>
      <c r="F1315" s="109"/>
      <c r="H1315" s="133"/>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row>
    <row r="1316" spans="3:31">
      <c r="C1316" s="109"/>
      <c r="D1316" s="109"/>
      <c r="F1316" s="109"/>
      <c r="H1316" s="133"/>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row>
    <row r="1317" spans="3:31">
      <c r="C1317" s="109"/>
      <c r="D1317" s="109"/>
      <c r="F1317" s="109"/>
      <c r="H1317" s="133"/>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row>
    <row r="1318" spans="3:31">
      <c r="C1318" s="109"/>
      <c r="D1318" s="109"/>
      <c r="F1318" s="109"/>
      <c r="H1318" s="109"/>
      <c r="I1318" s="109"/>
      <c r="J1318" s="109"/>
      <c r="K1318" s="109"/>
      <c r="L1318" s="109"/>
      <c r="M1318" s="109"/>
      <c r="N1318" s="109"/>
      <c r="O1318" s="109"/>
      <c r="P1318" s="109"/>
      <c r="Q1318" s="109"/>
      <c r="R1318" s="109"/>
      <c r="S1318" s="109"/>
      <c r="T1318" s="109"/>
      <c r="U1318" s="109"/>
      <c r="V1318" s="109"/>
      <c r="W1318" s="109"/>
      <c r="X1318" s="109"/>
      <c r="Y1318" s="109"/>
      <c r="Z1318" s="109"/>
      <c r="AA1318" s="109"/>
      <c r="AB1318" s="109"/>
      <c r="AC1318" s="109"/>
      <c r="AD1318" s="109"/>
      <c r="AE1318" s="109"/>
    </row>
    <row r="1319" spans="3:31">
      <c r="C1319" s="109"/>
      <c r="D1319" s="109"/>
      <c r="F1319" s="109"/>
      <c r="H1319" s="109"/>
      <c r="I1319" s="109"/>
      <c r="J1319" s="109"/>
      <c r="K1319" s="109"/>
      <c r="L1319" s="109"/>
      <c r="M1319" s="109"/>
      <c r="N1319" s="109"/>
      <c r="O1319" s="109"/>
      <c r="P1319" s="109"/>
      <c r="Q1319" s="109"/>
      <c r="R1319" s="109"/>
      <c r="S1319" s="109"/>
      <c r="T1319" s="109"/>
      <c r="U1319" s="109"/>
      <c r="V1319" s="109"/>
      <c r="W1319" s="109"/>
      <c r="X1319" s="109"/>
      <c r="Y1319" s="109"/>
      <c r="Z1319" s="109"/>
      <c r="AA1319" s="109"/>
      <c r="AB1319" s="109"/>
      <c r="AC1319" s="109"/>
      <c r="AD1319" s="109"/>
      <c r="AE1319" s="109"/>
    </row>
    <row r="1320" spans="3:31">
      <c r="C1320" s="109"/>
      <c r="D1320" s="109"/>
      <c r="F1320" s="109"/>
      <c r="H1320" s="109"/>
      <c r="I1320" s="109"/>
      <c r="J1320" s="109"/>
      <c r="K1320" s="109"/>
      <c r="L1320" s="109"/>
      <c r="M1320" s="109"/>
      <c r="N1320" s="109"/>
      <c r="O1320" s="109"/>
      <c r="P1320" s="109"/>
      <c r="Q1320" s="109"/>
      <c r="R1320" s="109"/>
      <c r="S1320" s="109"/>
      <c r="T1320" s="109"/>
      <c r="U1320" s="109"/>
      <c r="V1320" s="109"/>
      <c r="W1320" s="109"/>
      <c r="X1320" s="109"/>
      <c r="Y1320" s="109"/>
      <c r="Z1320" s="109"/>
      <c r="AA1320" s="109"/>
      <c r="AB1320" s="109"/>
      <c r="AC1320" s="109"/>
      <c r="AD1320" s="109"/>
      <c r="AE1320" s="109"/>
    </row>
    <row r="1321" spans="3:31">
      <c r="C1321" s="109"/>
      <c r="D1321" s="109"/>
      <c r="F1321" s="109"/>
      <c r="H1321" s="109"/>
      <c r="I1321" s="109"/>
      <c r="J1321" s="109"/>
      <c r="K1321" s="109"/>
      <c r="L1321" s="109"/>
      <c r="M1321" s="109"/>
      <c r="N1321" s="109"/>
      <c r="O1321" s="109"/>
      <c r="P1321" s="109"/>
      <c r="Q1321" s="109"/>
      <c r="R1321" s="109"/>
      <c r="S1321" s="109"/>
      <c r="T1321" s="109"/>
      <c r="U1321" s="109"/>
      <c r="V1321" s="109"/>
      <c r="W1321" s="109"/>
      <c r="X1321" s="109"/>
      <c r="Y1321" s="109"/>
      <c r="Z1321" s="109"/>
      <c r="AA1321" s="109"/>
      <c r="AB1321" s="109"/>
      <c r="AC1321" s="109"/>
      <c r="AD1321" s="109"/>
      <c r="AE1321" s="109"/>
    </row>
    <row r="1322" spans="3:31">
      <c r="C1322" s="109"/>
      <c r="D1322" s="109"/>
      <c r="F1322" s="109"/>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c r="AD1322" s="110"/>
      <c r="AE1322" s="110"/>
    </row>
    <row r="1323" spans="3:31">
      <c r="C1323" s="109"/>
      <c r="D1323" s="109"/>
      <c r="F1323" s="109"/>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c r="AD1323" s="110"/>
      <c r="AE1323" s="110"/>
    </row>
    <row r="1324" spans="3:31">
      <c r="C1324" s="109"/>
      <c r="D1324" s="109"/>
      <c r="F1324" s="109"/>
      <c r="H1324" s="133"/>
      <c r="I1324" s="133"/>
      <c r="J1324" s="133"/>
      <c r="K1324" s="133"/>
      <c r="L1324" s="133"/>
      <c r="M1324" s="133"/>
      <c r="N1324" s="133"/>
      <c r="O1324" s="133"/>
      <c r="P1324" s="133"/>
      <c r="Q1324" s="133"/>
      <c r="R1324" s="133"/>
      <c r="S1324" s="133"/>
      <c r="T1324" s="133"/>
      <c r="U1324" s="133"/>
      <c r="V1324" s="133"/>
      <c r="W1324" s="133"/>
      <c r="X1324" s="133"/>
      <c r="Y1324" s="133"/>
      <c r="Z1324" s="133"/>
      <c r="AA1324" s="133"/>
      <c r="AB1324" s="133"/>
      <c r="AC1324" s="133"/>
      <c r="AD1324" s="133"/>
      <c r="AE1324" s="133"/>
    </row>
    <row r="1325" spans="3:31">
      <c r="C1325" s="109"/>
      <c r="D1325" s="109"/>
      <c r="F1325" s="109"/>
      <c r="H1325" s="133"/>
      <c r="I1325" s="133"/>
      <c r="J1325" s="133"/>
      <c r="K1325" s="133"/>
      <c r="L1325" s="133"/>
      <c r="M1325" s="133"/>
      <c r="N1325" s="133"/>
      <c r="O1325" s="133"/>
      <c r="P1325" s="133"/>
      <c r="Q1325" s="133"/>
      <c r="R1325" s="133"/>
      <c r="S1325" s="133"/>
      <c r="T1325" s="133"/>
      <c r="U1325" s="133"/>
      <c r="V1325" s="133"/>
      <c r="W1325" s="133"/>
      <c r="X1325" s="133"/>
      <c r="Y1325" s="133"/>
      <c r="Z1325" s="133"/>
      <c r="AA1325" s="133"/>
      <c r="AB1325" s="133"/>
      <c r="AC1325" s="133"/>
      <c r="AD1325" s="133"/>
      <c r="AE1325" s="133"/>
    </row>
    <row r="1326" spans="3:31">
      <c r="C1326" s="109"/>
      <c r="D1326" s="109"/>
      <c r="F1326" s="109"/>
      <c r="H1326" s="133"/>
      <c r="I1326" s="133"/>
      <c r="J1326" s="133"/>
      <c r="K1326" s="133"/>
      <c r="L1326" s="133"/>
      <c r="M1326" s="133"/>
      <c r="N1326" s="133"/>
      <c r="O1326" s="133"/>
      <c r="P1326" s="133"/>
      <c r="Q1326" s="133"/>
      <c r="R1326" s="133"/>
      <c r="S1326" s="133"/>
      <c r="T1326" s="133"/>
      <c r="U1326" s="133"/>
      <c r="V1326" s="133"/>
      <c r="W1326" s="133"/>
      <c r="X1326" s="133"/>
      <c r="Y1326" s="133"/>
      <c r="Z1326" s="133"/>
      <c r="AA1326" s="133"/>
      <c r="AB1326" s="133"/>
      <c r="AC1326" s="133"/>
      <c r="AD1326" s="133"/>
      <c r="AE1326" s="133"/>
    </row>
    <row r="1327" spans="3:31">
      <c r="C1327" s="109"/>
      <c r="D1327" s="109"/>
      <c r="F1327" s="109"/>
      <c r="H1327" s="133"/>
      <c r="I1327" s="133"/>
      <c r="J1327" s="133"/>
      <c r="K1327" s="133"/>
      <c r="L1327" s="133"/>
      <c r="M1327" s="133"/>
      <c r="N1327" s="133"/>
      <c r="O1327" s="133"/>
      <c r="P1327" s="133"/>
      <c r="Q1327" s="133"/>
      <c r="R1327" s="133"/>
      <c r="S1327" s="133"/>
      <c r="T1327" s="133"/>
      <c r="U1327" s="133"/>
      <c r="V1327" s="133"/>
      <c r="W1327" s="133"/>
      <c r="X1327" s="133"/>
      <c r="Y1327" s="133"/>
      <c r="Z1327" s="133"/>
      <c r="AA1327" s="133"/>
      <c r="AB1327" s="133"/>
      <c r="AC1327" s="133"/>
      <c r="AD1327" s="133"/>
      <c r="AE1327" s="133"/>
    </row>
    <row r="1328" spans="3:31">
      <c r="C1328" s="109"/>
      <c r="D1328" s="109"/>
      <c r="F1328" s="109"/>
      <c r="H1328" s="109"/>
      <c r="I1328" s="109"/>
      <c r="J1328" s="109"/>
      <c r="K1328" s="109"/>
      <c r="L1328" s="109"/>
      <c r="M1328" s="109"/>
      <c r="N1328" s="109"/>
      <c r="O1328" s="109"/>
      <c r="P1328" s="109"/>
      <c r="Q1328" s="109"/>
      <c r="R1328" s="109"/>
      <c r="S1328" s="109"/>
      <c r="T1328" s="109"/>
      <c r="U1328" s="109"/>
      <c r="V1328" s="109"/>
      <c r="W1328" s="109"/>
      <c r="X1328" s="109"/>
      <c r="Y1328" s="109"/>
      <c r="Z1328" s="109"/>
      <c r="AA1328" s="109"/>
      <c r="AB1328" s="109"/>
      <c r="AC1328" s="109"/>
      <c r="AD1328" s="109"/>
      <c r="AE1328" s="109"/>
    </row>
    <row r="1329" spans="3:31">
      <c r="C1329" s="109"/>
      <c r="D1329" s="109"/>
      <c r="F1329" s="109"/>
      <c r="H1329" s="109"/>
      <c r="I1329" s="109"/>
      <c r="J1329" s="109"/>
      <c r="K1329" s="109"/>
      <c r="L1329" s="109"/>
      <c r="M1329" s="109"/>
      <c r="N1329" s="109"/>
      <c r="O1329" s="109"/>
      <c r="P1329" s="109"/>
      <c r="Q1329" s="109"/>
      <c r="R1329" s="109"/>
      <c r="S1329" s="109"/>
      <c r="T1329" s="109"/>
      <c r="U1329" s="109"/>
      <c r="V1329" s="109"/>
      <c r="W1329" s="109"/>
      <c r="X1329" s="109"/>
      <c r="Y1329" s="109"/>
      <c r="Z1329" s="109"/>
      <c r="AA1329" s="109"/>
      <c r="AB1329" s="109"/>
      <c r="AC1329" s="109"/>
      <c r="AD1329" s="109"/>
      <c r="AE1329" s="109"/>
    </row>
    <row r="1330" spans="3:31">
      <c r="C1330" s="109"/>
      <c r="D1330" s="109"/>
      <c r="F1330" s="109"/>
      <c r="H1330" s="109"/>
      <c r="I1330" s="109"/>
      <c r="J1330" s="109"/>
      <c r="K1330" s="109"/>
      <c r="L1330" s="109"/>
      <c r="M1330" s="109"/>
      <c r="N1330" s="109"/>
      <c r="O1330" s="109"/>
      <c r="P1330" s="109"/>
      <c r="Q1330" s="109"/>
      <c r="R1330" s="109"/>
      <c r="S1330" s="109"/>
      <c r="T1330" s="109"/>
      <c r="U1330" s="109"/>
      <c r="V1330" s="109"/>
      <c r="W1330" s="109"/>
      <c r="X1330" s="109"/>
      <c r="Y1330" s="109"/>
      <c r="Z1330" s="109"/>
      <c r="AA1330" s="109"/>
      <c r="AB1330" s="109"/>
      <c r="AC1330" s="109"/>
      <c r="AD1330" s="109"/>
      <c r="AE1330" s="109"/>
    </row>
    <row r="1331" spans="3:31">
      <c r="C1331" s="109"/>
      <c r="D1331" s="109"/>
      <c r="F1331" s="109"/>
      <c r="H1331" s="109"/>
      <c r="I1331" s="109"/>
      <c r="J1331" s="109"/>
      <c r="K1331" s="109"/>
      <c r="L1331" s="109"/>
      <c r="M1331" s="109"/>
      <c r="N1331" s="109"/>
      <c r="O1331" s="109"/>
      <c r="P1331" s="109"/>
      <c r="Q1331" s="109"/>
      <c r="R1331" s="109"/>
      <c r="S1331" s="109"/>
      <c r="T1331" s="109"/>
      <c r="U1331" s="109"/>
      <c r="V1331" s="109"/>
      <c r="W1331" s="109"/>
      <c r="X1331" s="109"/>
      <c r="Y1331" s="109"/>
      <c r="Z1331" s="109"/>
      <c r="AA1331" s="109"/>
      <c r="AB1331" s="109"/>
      <c r="AC1331" s="109"/>
      <c r="AD1331" s="109"/>
      <c r="AE1331" s="109"/>
    </row>
    <row r="1332" spans="3:31">
      <c r="C1332" s="109"/>
      <c r="F1332" s="109"/>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c r="AD1332" s="110"/>
      <c r="AE1332" s="110"/>
    </row>
    <row r="1333" spans="3:31">
      <c r="F1333" s="109"/>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c r="AD1333" s="110"/>
      <c r="AE1333" s="110"/>
    </row>
    <row r="1334" spans="3:31">
      <c r="F1334" s="109"/>
      <c r="H1334" s="133"/>
      <c r="I1334" s="133"/>
      <c r="J1334" s="133"/>
      <c r="K1334" s="133"/>
      <c r="L1334" s="133"/>
      <c r="M1334" s="133"/>
      <c r="N1334" s="133"/>
      <c r="O1334" s="133"/>
      <c r="P1334" s="133"/>
      <c r="Q1334" s="133"/>
      <c r="R1334" s="133"/>
      <c r="S1334" s="133"/>
      <c r="T1334" s="133"/>
      <c r="U1334" s="133"/>
      <c r="V1334" s="133"/>
      <c r="W1334" s="133"/>
      <c r="X1334" s="133"/>
      <c r="Y1334" s="133"/>
      <c r="Z1334" s="133"/>
      <c r="AA1334" s="133"/>
      <c r="AB1334" s="133"/>
      <c r="AC1334" s="133"/>
      <c r="AD1334" s="133"/>
      <c r="AE1334" s="133"/>
    </row>
    <row r="1335" spans="3:31">
      <c r="F1335" s="109"/>
      <c r="H1335" s="133"/>
      <c r="I1335" s="133"/>
      <c r="J1335" s="133"/>
      <c r="K1335" s="133"/>
      <c r="L1335" s="133"/>
      <c r="M1335" s="133"/>
      <c r="N1335" s="133"/>
      <c r="O1335" s="133"/>
      <c r="P1335" s="133"/>
      <c r="Q1335" s="133"/>
      <c r="R1335" s="133"/>
      <c r="S1335" s="133"/>
      <c r="T1335" s="133"/>
      <c r="U1335" s="133"/>
      <c r="V1335" s="133"/>
      <c r="W1335" s="133"/>
      <c r="X1335" s="133"/>
      <c r="Y1335" s="133"/>
      <c r="Z1335" s="133"/>
      <c r="AA1335" s="133"/>
      <c r="AB1335" s="133"/>
      <c r="AC1335" s="133"/>
      <c r="AD1335" s="133"/>
      <c r="AE1335" s="133"/>
    </row>
    <row r="1336" spans="3:31">
      <c r="F1336" s="109"/>
      <c r="H1336" s="133"/>
      <c r="I1336" s="133"/>
      <c r="J1336" s="133"/>
      <c r="K1336" s="133"/>
      <c r="L1336" s="133"/>
      <c r="M1336" s="133"/>
      <c r="N1336" s="133"/>
      <c r="O1336" s="133"/>
      <c r="P1336" s="133"/>
      <c r="Q1336" s="133"/>
      <c r="R1336" s="133"/>
      <c r="S1336" s="133"/>
      <c r="T1336" s="133"/>
      <c r="U1336" s="133"/>
      <c r="V1336" s="133"/>
      <c r="W1336" s="133"/>
      <c r="X1336" s="133"/>
      <c r="Y1336" s="133"/>
      <c r="Z1336" s="133"/>
      <c r="AA1336" s="133"/>
      <c r="AB1336" s="133"/>
      <c r="AC1336" s="133"/>
      <c r="AD1336" s="133"/>
      <c r="AE1336" s="133"/>
    </row>
    <row r="1337" spans="3:31">
      <c r="F1337" s="109"/>
      <c r="H1337" s="133"/>
      <c r="I1337" s="133"/>
      <c r="J1337" s="133"/>
      <c r="K1337" s="133"/>
      <c r="L1337" s="133"/>
      <c r="M1337" s="133"/>
      <c r="N1337" s="133"/>
      <c r="O1337" s="133"/>
      <c r="P1337" s="133"/>
      <c r="Q1337" s="133"/>
      <c r="R1337" s="133"/>
      <c r="S1337" s="133"/>
      <c r="T1337" s="133"/>
      <c r="U1337" s="133"/>
      <c r="V1337" s="133"/>
      <c r="W1337" s="133"/>
      <c r="X1337" s="133"/>
      <c r="Y1337" s="133"/>
      <c r="Z1337" s="133"/>
      <c r="AA1337" s="133"/>
      <c r="AB1337" s="133"/>
      <c r="AC1337" s="133"/>
      <c r="AD1337" s="133"/>
      <c r="AE1337" s="133"/>
    </row>
    <row r="1338" spans="3:31">
      <c r="F1338" s="109"/>
      <c r="H1338" s="109"/>
      <c r="I1338" s="109"/>
      <c r="J1338" s="109"/>
      <c r="K1338" s="109"/>
      <c r="L1338" s="109"/>
      <c r="M1338" s="109"/>
      <c r="N1338" s="109"/>
      <c r="O1338" s="109"/>
      <c r="P1338" s="109"/>
      <c r="Q1338" s="109"/>
      <c r="R1338" s="109"/>
      <c r="S1338" s="109"/>
      <c r="T1338" s="109"/>
      <c r="U1338" s="109"/>
      <c r="V1338" s="109"/>
      <c r="W1338" s="109"/>
      <c r="X1338" s="109"/>
      <c r="Y1338" s="109"/>
      <c r="Z1338" s="109"/>
      <c r="AA1338" s="109"/>
      <c r="AB1338" s="109"/>
      <c r="AC1338" s="109"/>
      <c r="AD1338" s="109"/>
      <c r="AE1338" s="109"/>
    </row>
    <row r="1339" spans="3:31">
      <c r="F1339" s="109"/>
      <c r="H1339" s="109"/>
      <c r="I1339" s="109"/>
      <c r="J1339" s="109"/>
      <c r="K1339" s="109"/>
      <c r="L1339" s="109"/>
      <c r="M1339" s="109"/>
      <c r="N1339" s="109"/>
      <c r="O1339" s="109"/>
      <c r="P1339" s="109"/>
      <c r="Q1339" s="109"/>
      <c r="R1339" s="109"/>
      <c r="S1339" s="109"/>
      <c r="T1339" s="109"/>
      <c r="U1339" s="109"/>
      <c r="V1339" s="109"/>
      <c r="W1339" s="109"/>
      <c r="X1339" s="109"/>
      <c r="Y1339" s="109"/>
      <c r="Z1339" s="109"/>
      <c r="AA1339" s="109"/>
      <c r="AB1339" s="109"/>
      <c r="AC1339" s="109"/>
      <c r="AD1339" s="109"/>
      <c r="AE1339" s="109"/>
    </row>
    <row r="1340" spans="3:31">
      <c r="F1340" s="109"/>
      <c r="H1340" s="109"/>
      <c r="I1340" s="109"/>
      <c r="J1340" s="109"/>
      <c r="K1340" s="109"/>
      <c r="L1340" s="109"/>
      <c r="M1340" s="109"/>
      <c r="N1340" s="109"/>
      <c r="O1340" s="109"/>
      <c r="P1340" s="109"/>
      <c r="Q1340" s="109"/>
      <c r="R1340" s="109"/>
      <c r="S1340" s="109"/>
      <c r="T1340" s="109"/>
      <c r="U1340" s="109"/>
      <c r="V1340" s="109"/>
      <c r="W1340" s="109"/>
      <c r="X1340" s="109"/>
      <c r="Y1340" s="109"/>
      <c r="Z1340" s="109"/>
      <c r="AA1340" s="109"/>
      <c r="AB1340" s="109"/>
      <c r="AC1340" s="109"/>
      <c r="AD1340" s="109"/>
      <c r="AE1340" s="109"/>
    </row>
    <row r="1341" spans="3:31">
      <c r="F1341" s="109"/>
      <c r="H1341" s="109"/>
      <c r="I1341" s="109"/>
      <c r="J1341" s="109"/>
      <c r="K1341" s="109"/>
      <c r="L1341" s="109"/>
      <c r="M1341" s="109"/>
      <c r="N1341" s="109"/>
      <c r="O1341" s="109"/>
      <c r="P1341" s="109"/>
      <c r="Q1341" s="109"/>
      <c r="R1341" s="109"/>
      <c r="S1341" s="109"/>
      <c r="T1341" s="109"/>
      <c r="U1341" s="109"/>
      <c r="V1341" s="109"/>
      <c r="W1341" s="109"/>
      <c r="X1341" s="109"/>
      <c r="Y1341" s="109"/>
      <c r="Z1341" s="109"/>
      <c r="AA1341" s="109"/>
      <c r="AB1341" s="109"/>
      <c r="AC1341" s="109"/>
      <c r="AD1341" s="109"/>
      <c r="AE1341" s="109"/>
    </row>
    <row r="1342" spans="3:31">
      <c r="F1342" s="109"/>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row>
    <row r="1343" spans="3:31">
      <c r="F1343" s="109"/>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c r="AD1343" s="110"/>
      <c r="AE1343" s="110"/>
    </row>
    <row r="1344" spans="3:31">
      <c r="F1344" s="109"/>
      <c r="H1344" s="133"/>
      <c r="I1344" s="133"/>
      <c r="J1344" s="133"/>
      <c r="K1344" s="133"/>
      <c r="L1344" s="133"/>
      <c r="M1344" s="133"/>
      <c r="N1344" s="133"/>
      <c r="O1344" s="133"/>
      <c r="P1344" s="133"/>
      <c r="Q1344" s="133"/>
      <c r="R1344" s="133"/>
      <c r="S1344" s="133"/>
      <c r="T1344" s="133"/>
      <c r="U1344" s="133"/>
      <c r="V1344" s="133"/>
      <c r="W1344" s="133"/>
      <c r="X1344" s="133"/>
      <c r="Y1344" s="133"/>
      <c r="Z1344" s="133"/>
      <c r="AA1344" s="133"/>
      <c r="AB1344" s="133"/>
      <c r="AC1344" s="133"/>
      <c r="AD1344" s="133"/>
      <c r="AE1344" s="133"/>
    </row>
    <row r="1345" spans="4:31">
      <c r="F1345" s="109"/>
      <c r="H1345" s="133"/>
      <c r="I1345" s="133"/>
      <c r="J1345" s="133"/>
      <c r="K1345" s="133"/>
      <c r="L1345" s="133"/>
      <c r="M1345" s="133"/>
      <c r="N1345" s="133"/>
      <c r="O1345" s="133"/>
      <c r="P1345" s="133"/>
      <c r="Q1345" s="133"/>
      <c r="R1345" s="133"/>
      <c r="S1345" s="133"/>
      <c r="T1345" s="133"/>
      <c r="U1345" s="133"/>
      <c r="V1345" s="133"/>
      <c r="W1345" s="133"/>
      <c r="X1345" s="133"/>
      <c r="Y1345" s="133"/>
      <c r="Z1345" s="133"/>
      <c r="AA1345" s="133"/>
      <c r="AB1345" s="133"/>
      <c r="AC1345" s="133"/>
      <c r="AD1345" s="133"/>
      <c r="AE1345" s="133"/>
    </row>
    <row r="1346" spans="4:31">
      <c r="F1346" s="109"/>
      <c r="H1346" s="133"/>
      <c r="I1346" s="133"/>
      <c r="J1346" s="133"/>
      <c r="K1346" s="133"/>
      <c r="L1346" s="133"/>
      <c r="M1346" s="133"/>
      <c r="N1346" s="133"/>
      <c r="O1346" s="133"/>
      <c r="P1346" s="133"/>
      <c r="Q1346" s="133"/>
      <c r="R1346" s="133"/>
      <c r="S1346" s="133"/>
      <c r="T1346" s="133"/>
      <c r="U1346" s="133"/>
      <c r="V1346" s="133"/>
      <c r="W1346" s="133"/>
      <c r="X1346" s="133"/>
      <c r="Y1346" s="133"/>
      <c r="Z1346" s="133"/>
      <c r="AA1346" s="133"/>
      <c r="AB1346" s="133"/>
      <c r="AC1346" s="133"/>
      <c r="AD1346" s="133"/>
      <c r="AE1346" s="133"/>
    </row>
    <row r="1347" spans="4:31">
      <c r="F1347" s="109"/>
      <c r="H1347" s="133"/>
      <c r="I1347" s="133"/>
      <c r="J1347" s="133"/>
      <c r="K1347" s="133"/>
      <c r="L1347" s="133"/>
      <c r="M1347" s="133"/>
      <c r="N1347" s="133"/>
      <c r="O1347" s="133"/>
      <c r="P1347" s="133"/>
      <c r="Q1347" s="133"/>
      <c r="R1347" s="133"/>
      <c r="S1347" s="133"/>
      <c r="T1347" s="133"/>
      <c r="U1347" s="133"/>
      <c r="V1347" s="133"/>
      <c r="W1347" s="133"/>
      <c r="X1347" s="133"/>
      <c r="Y1347" s="133"/>
      <c r="Z1347" s="133"/>
      <c r="AA1347" s="133"/>
      <c r="AB1347" s="133"/>
      <c r="AC1347" s="133"/>
      <c r="AD1347" s="133"/>
      <c r="AE1347" s="133"/>
    </row>
    <row r="1348" spans="4:31">
      <c r="F1348" s="109"/>
      <c r="H1348" s="109"/>
      <c r="I1348" s="109"/>
      <c r="J1348" s="109"/>
      <c r="K1348" s="109"/>
      <c r="L1348" s="109"/>
      <c r="M1348" s="109"/>
      <c r="N1348" s="109"/>
      <c r="O1348" s="109"/>
      <c r="P1348" s="109"/>
      <c r="Q1348" s="109"/>
      <c r="R1348" s="109"/>
      <c r="S1348" s="109"/>
      <c r="T1348" s="109"/>
      <c r="U1348" s="109"/>
      <c r="V1348" s="109"/>
      <c r="W1348" s="109"/>
      <c r="X1348" s="109"/>
      <c r="Y1348" s="109"/>
      <c r="Z1348" s="109"/>
      <c r="AA1348" s="109"/>
      <c r="AB1348" s="109"/>
      <c r="AC1348" s="109"/>
      <c r="AD1348" s="109"/>
      <c r="AE1348" s="109"/>
    </row>
    <row r="1349" spans="4:31">
      <c r="F1349" s="109"/>
      <c r="H1349" s="109"/>
      <c r="I1349" s="109"/>
      <c r="J1349" s="109"/>
      <c r="K1349" s="109"/>
      <c r="L1349" s="109"/>
      <c r="M1349" s="109"/>
      <c r="N1349" s="109"/>
      <c r="O1349" s="109"/>
      <c r="P1349" s="109"/>
      <c r="Q1349" s="109"/>
      <c r="R1349" s="109"/>
      <c r="S1349" s="109"/>
      <c r="T1349" s="109"/>
      <c r="U1349" s="109"/>
      <c r="V1349" s="109"/>
      <c r="W1349" s="109"/>
      <c r="X1349" s="109"/>
      <c r="Y1349" s="109"/>
      <c r="Z1349" s="109"/>
      <c r="AA1349" s="109"/>
      <c r="AB1349" s="109"/>
      <c r="AC1349" s="109"/>
      <c r="AD1349" s="109"/>
      <c r="AE1349" s="109"/>
    </row>
    <row r="1350" spans="4:31">
      <c r="F1350" s="109"/>
      <c r="H1350" s="109"/>
      <c r="I1350" s="109"/>
      <c r="J1350" s="109"/>
      <c r="K1350" s="109"/>
      <c r="L1350" s="109"/>
      <c r="M1350" s="109"/>
      <c r="N1350" s="109"/>
      <c r="O1350" s="109"/>
      <c r="P1350" s="109"/>
      <c r="Q1350" s="109"/>
      <c r="R1350" s="109"/>
      <c r="S1350" s="109"/>
      <c r="T1350" s="109"/>
      <c r="U1350" s="109"/>
      <c r="V1350" s="109"/>
      <c r="W1350" s="109"/>
      <c r="X1350" s="109"/>
      <c r="Y1350" s="109"/>
      <c r="Z1350" s="109"/>
      <c r="AA1350" s="109"/>
      <c r="AB1350" s="109"/>
      <c r="AC1350" s="109"/>
      <c r="AD1350" s="109"/>
      <c r="AE1350" s="109"/>
    </row>
    <row r="1351" spans="4:31">
      <c r="F1351" s="109"/>
      <c r="H1351" s="109"/>
      <c r="I1351" s="109"/>
      <c r="J1351" s="109"/>
      <c r="K1351" s="109"/>
      <c r="L1351" s="109"/>
      <c r="M1351" s="109"/>
      <c r="N1351" s="109"/>
      <c r="O1351" s="109"/>
      <c r="P1351" s="109"/>
      <c r="Q1351" s="109"/>
      <c r="R1351" s="109"/>
      <c r="S1351" s="109"/>
      <c r="T1351" s="109"/>
      <c r="U1351" s="109"/>
      <c r="V1351" s="109"/>
      <c r="W1351" s="109"/>
      <c r="X1351" s="109"/>
      <c r="Y1351" s="109"/>
      <c r="Z1351" s="109"/>
      <c r="AA1351" s="109"/>
      <c r="AB1351" s="109"/>
      <c r="AC1351" s="109"/>
      <c r="AD1351" s="109"/>
      <c r="AE1351" s="109"/>
    </row>
    <row r="1352" spans="4:31">
      <c r="D1352" s="109"/>
      <c r="F1352" s="109"/>
      <c r="H1352" s="110"/>
      <c r="I1352" s="110"/>
      <c r="J1352" s="110"/>
      <c r="K1352" s="110"/>
      <c r="L1352" s="110"/>
      <c r="M1352" s="110"/>
      <c r="N1352" s="110"/>
      <c r="O1352" s="110"/>
      <c r="P1352" s="110"/>
      <c r="Q1352" s="110"/>
      <c r="R1352" s="110"/>
      <c r="S1352" s="110"/>
      <c r="T1352" s="110"/>
      <c r="U1352" s="110"/>
      <c r="V1352" s="110"/>
      <c r="W1352" s="110"/>
      <c r="X1352" s="110"/>
      <c r="Y1352" s="110"/>
      <c r="Z1352" s="110"/>
      <c r="AA1352" s="110"/>
      <c r="AB1352" s="110"/>
      <c r="AC1352" s="110"/>
      <c r="AD1352" s="110"/>
      <c r="AE1352" s="110"/>
    </row>
    <row r="1353" spans="4:31">
      <c r="D1353" s="109"/>
      <c r="F1353" s="109"/>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c r="AD1353" s="110"/>
      <c r="AE1353" s="110"/>
    </row>
    <row r="1354" spans="4:31">
      <c r="D1354" s="109"/>
      <c r="F1354" s="109"/>
      <c r="H1354" s="133"/>
      <c r="I1354" s="133"/>
      <c r="J1354" s="133"/>
      <c r="K1354" s="133"/>
      <c r="L1354" s="133"/>
      <c r="M1354" s="133"/>
      <c r="N1354" s="133"/>
      <c r="O1354" s="133"/>
      <c r="P1354" s="133"/>
      <c r="Q1354" s="133"/>
      <c r="R1354" s="133"/>
      <c r="S1354" s="133"/>
      <c r="T1354" s="133"/>
      <c r="U1354" s="133"/>
      <c r="V1354" s="133"/>
      <c r="W1354" s="133"/>
      <c r="X1354" s="133"/>
      <c r="Y1354" s="133"/>
      <c r="Z1354" s="133"/>
      <c r="AA1354" s="133"/>
      <c r="AB1354" s="133"/>
      <c r="AC1354" s="133"/>
      <c r="AD1354" s="133"/>
      <c r="AE1354" s="133"/>
    </row>
    <row r="1355" spans="4:31">
      <c r="D1355" s="109"/>
      <c r="F1355" s="109"/>
      <c r="H1355" s="133"/>
      <c r="I1355" s="133"/>
      <c r="J1355" s="133"/>
      <c r="K1355" s="133"/>
      <c r="L1355" s="133"/>
      <c r="M1355" s="133"/>
      <c r="N1355" s="133"/>
      <c r="O1355" s="133"/>
      <c r="P1355" s="133"/>
      <c r="Q1355" s="133"/>
      <c r="R1355" s="133"/>
      <c r="S1355" s="133"/>
      <c r="T1355" s="133"/>
      <c r="U1355" s="133"/>
      <c r="V1355" s="133"/>
      <c r="W1355" s="133"/>
      <c r="X1355" s="133"/>
      <c r="Y1355" s="133"/>
      <c r="Z1355" s="133"/>
      <c r="AA1355" s="133"/>
      <c r="AB1355" s="133"/>
      <c r="AC1355" s="133"/>
      <c r="AD1355" s="133"/>
      <c r="AE1355" s="133"/>
    </row>
    <row r="1356" spans="4:31">
      <c r="D1356" s="109"/>
      <c r="F1356" s="109"/>
      <c r="H1356" s="133"/>
      <c r="I1356" s="133"/>
      <c r="J1356" s="133"/>
      <c r="K1356" s="133"/>
      <c r="L1356" s="133"/>
      <c r="M1356" s="133"/>
      <c r="N1356" s="133"/>
      <c r="O1356" s="133"/>
      <c r="P1356" s="133"/>
      <c r="Q1356" s="133"/>
      <c r="R1356" s="133"/>
      <c r="S1356" s="133"/>
      <c r="T1356" s="133"/>
      <c r="U1356" s="133"/>
      <c r="V1356" s="133"/>
      <c r="W1356" s="133"/>
      <c r="X1356" s="133"/>
      <c r="Y1356" s="133"/>
      <c r="Z1356" s="133"/>
      <c r="AA1356" s="133"/>
      <c r="AB1356" s="133"/>
      <c r="AC1356" s="133"/>
      <c r="AD1356" s="133"/>
      <c r="AE1356" s="133"/>
    </row>
    <row r="1357" spans="4:31">
      <c r="D1357" s="109"/>
      <c r="F1357" s="109"/>
      <c r="H1357" s="133"/>
      <c r="I1357" s="133"/>
      <c r="J1357" s="133"/>
      <c r="K1357" s="133"/>
      <c r="L1357" s="133"/>
      <c r="M1357" s="133"/>
      <c r="N1357" s="133"/>
      <c r="O1357" s="133"/>
      <c r="P1357" s="133"/>
      <c r="Q1357" s="133"/>
      <c r="R1357" s="133"/>
      <c r="S1357" s="133"/>
      <c r="T1357" s="133"/>
      <c r="U1357" s="133"/>
      <c r="V1357" s="133"/>
      <c r="W1357" s="133"/>
      <c r="X1357" s="133"/>
      <c r="Y1357" s="133"/>
      <c r="Z1357" s="133"/>
      <c r="AA1357" s="133"/>
      <c r="AB1357" s="133"/>
      <c r="AC1357" s="133"/>
      <c r="AD1357" s="133"/>
      <c r="AE1357" s="133"/>
    </row>
    <row r="1358" spans="4:31">
      <c r="D1358" s="109"/>
      <c r="F1358" s="109"/>
      <c r="H1358" s="109"/>
      <c r="I1358" s="109"/>
      <c r="J1358" s="109"/>
      <c r="K1358" s="109"/>
      <c r="L1358" s="109"/>
      <c r="M1358" s="109"/>
      <c r="N1358" s="109"/>
      <c r="O1358" s="109"/>
      <c r="P1358" s="109"/>
      <c r="Q1358" s="109"/>
      <c r="R1358" s="109"/>
      <c r="S1358" s="109"/>
      <c r="T1358" s="109"/>
      <c r="U1358" s="109"/>
      <c r="V1358" s="109"/>
      <c r="W1358" s="109"/>
      <c r="X1358" s="109"/>
      <c r="Y1358" s="109"/>
      <c r="Z1358" s="109"/>
      <c r="AA1358" s="109"/>
      <c r="AB1358" s="109"/>
      <c r="AC1358" s="109"/>
      <c r="AD1358" s="109"/>
      <c r="AE1358" s="109"/>
    </row>
    <row r="1359" spans="4:31">
      <c r="D1359" s="109"/>
      <c r="F1359" s="109"/>
      <c r="H1359" s="109"/>
      <c r="I1359" s="109"/>
      <c r="J1359" s="109"/>
      <c r="K1359" s="109"/>
      <c r="L1359" s="109"/>
      <c r="M1359" s="109"/>
      <c r="N1359" s="109"/>
      <c r="O1359" s="109"/>
      <c r="P1359" s="109"/>
      <c r="Q1359" s="109"/>
      <c r="R1359" s="109"/>
      <c r="S1359" s="109"/>
      <c r="T1359" s="109"/>
      <c r="U1359" s="109"/>
      <c r="V1359" s="109"/>
      <c r="W1359" s="109"/>
      <c r="X1359" s="109"/>
      <c r="Y1359" s="109"/>
      <c r="Z1359" s="109"/>
      <c r="AA1359" s="109"/>
      <c r="AB1359" s="109"/>
      <c r="AC1359" s="109"/>
      <c r="AD1359" s="109"/>
      <c r="AE1359" s="109"/>
    </row>
    <row r="1360" spans="4:31">
      <c r="D1360" s="109"/>
      <c r="F1360" s="109"/>
      <c r="H1360" s="109"/>
      <c r="I1360" s="109"/>
      <c r="J1360" s="109"/>
      <c r="K1360" s="109"/>
      <c r="L1360" s="109"/>
      <c r="M1360" s="109"/>
      <c r="N1360" s="109"/>
      <c r="O1360" s="109"/>
      <c r="P1360" s="109"/>
      <c r="Q1360" s="109"/>
      <c r="R1360" s="109"/>
      <c r="S1360" s="109"/>
      <c r="T1360" s="109"/>
      <c r="U1360" s="109"/>
      <c r="V1360" s="109"/>
      <c r="W1360" s="109"/>
      <c r="X1360" s="109"/>
      <c r="Y1360" s="109"/>
      <c r="Z1360" s="109"/>
      <c r="AA1360" s="109"/>
      <c r="AB1360" s="109"/>
      <c r="AC1360" s="109"/>
      <c r="AD1360" s="109"/>
      <c r="AE1360" s="109"/>
    </row>
    <row r="1361" spans="4:31">
      <c r="D1361" s="109"/>
      <c r="F1361" s="109"/>
      <c r="H1361" s="109"/>
      <c r="I1361" s="109"/>
      <c r="J1361" s="109"/>
      <c r="K1361" s="109"/>
      <c r="L1361" s="109"/>
      <c r="M1361" s="109"/>
      <c r="N1361" s="109"/>
      <c r="O1361" s="109"/>
      <c r="P1361" s="109"/>
      <c r="Q1361" s="109"/>
      <c r="R1361" s="109"/>
      <c r="S1361" s="109"/>
      <c r="T1361" s="109"/>
      <c r="U1361" s="109"/>
      <c r="V1361" s="109"/>
      <c r="W1361" s="109"/>
      <c r="X1361" s="109"/>
      <c r="Y1361" s="109"/>
      <c r="Z1361" s="109"/>
      <c r="AA1361" s="109"/>
      <c r="AB1361" s="109"/>
      <c r="AC1361" s="109"/>
      <c r="AD1361" s="109"/>
      <c r="AE1361" s="109"/>
    </row>
    <row r="1362" spans="4:31">
      <c r="D1362" s="109"/>
      <c r="F1362" s="109"/>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c r="AD1362" s="110"/>
      <c r="AE1362" s="110"/>
    </row>
    <row r="1363" spans="4:31">
      <c r="D1363" s="109"/>
      <c r="F1363" s="109"/>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c r="AD1363" s="110"/>
      <c r="AE1363" s="110"/>
    </row>
    <row r="1364" spans="4:31">
      <c r="D1364" s="109"/>
      <c r="F1364" s="109"/>
      <c r="H1364" s="133"/>
      <c r="I1364" s="133"/>
      <c r="J1364" s="133"/>
      <c r="K1364" s="133"/>
      <c r="L1364" s="133"/>
      <c r="M1364" s="133"/>
      <c r="N1364" s="133"/>
      <c r="O1364" s="133"/>
      <c r="P1364" s="133"/>
      <c r="Q1364" s="133"/>
      <c r="R1364" s="133"/>
      <c r="S1364" s="133"/>
      <c r="T1364" s="133"/>
      <c r="U1364" s="133"/>
      <c r="V1364" s="133"/>
      <c r="W1364" s="133"/>
      <c r="X1364" s="133"/>
      <c r="Y1364" s="133"/>
      <c r="Z1364" s="133"/>
      <c r="AA1364" s="133"/>
      <c r="AB1364" s="133"/>
      <c r="AC1364" s="133"/>
      <c r="AD1364" s="133"/>
      <c r="AE1364" s="133"/>
    </row>
    <row r="1365" spans="4:31">
      <c r="D1365" s="109"/>
      <c r="F1365" s="109"/>
      <c r="H1365" s="133"/>
      <c r="I1365" s="133"/>
      <c r="J1365" s="133"/>
      <c r="K1365" s="133"/>
      <c r="L1365" s="133"/>
      <c r="M1365" s="133"/>
      <c r="N1365" s="133"/>
      <c r="O1365" s="133"/>
      <c r="P1365" s="133"/>
      <c r="Q1365" s="133"/>
      <c r="R1365" s="133"/>
      <c r="S1365" s="133"/>
      <c r="T1365" s="133"/>
      <c r="U1365" s="133"/>
      <c r="V1365" s="133"/>
      <c r="W1365" s="133"/>
      <c r="X1365" s="133"/>
      <c r="Y1365" s="133"/>
      <c r="Z1365" s="133"/>
      <c r="AA1365" s="133"/>
      <c r="AB1365" s="133"/>
      <c r="AC1365" s="133"/>
      <c r="AD1365" s="133"/>
      <c r="AE1365" s="133"/>
    </row>
    <row r="1366" spans="4:31">
      <c r="D1366" s="109"/>
      <c r="F1366" s="109"/>
      <c r="H1366" s="133"/>
      <c r="I1366" s="133"/>
      <c r="J1366" s="133"/>
      <c r="K1366" s="133"/>
      <c r="L1366" s="133"/>
      <c r="M1366" s="133"/>
      <c r="N1366" s="133"/>
      <c r="O1366" s="133"/>
      <c r="P1366" s="133"/>
      <c r="Q1366" s="133"/>
      <c r="R1366" s="133"/>
      <c r="S1366" s="133"/>
      <c r="T1366" s="133"/>
      <c r="U1366" s="133"/>
      <c r="V1366" s="133"/>
      <c r="W1366" s="133"/>
      <c r="X1366" s="133"/>
      <c r="Y1366" s="133"/>
      <c r="Z1366" s="133"/>
      <c r="AA1366" s="133"/>
      <c r="AB1366" s="133"/>
      <c r="AC1366" s="133"/>
      <c r="AD1366" s="133"/>
      <c r="AE1366" s="133"/>
    </row>
    <row r="1367" spans="4:31">
      <c r="D1367" s="109"/>
      <c r="F1367" s="109"/>
      <c r="H1367" s="133"/>
      <c r="I1367" s="133"/>
      <c r="J1367" s="133"/>
      <c r="K1367" s="133"/>
      <c r="L1367" s="133"/>
      <c r="M1367" s="133"/>
      <c r="N1367" s="133"/>
      <c r="O1367" s="133"/>
      <c r="P1367" s="133"/>
      <c r="Q1367" s="133"/>
      <c r="R1367" s="133"/>
      <c r="S1367" s="133"/>
      <c r="T1367" s="133"/>
      <c r="U1367" s="133"/>
      <c r="V1367" s="133"/>
      <c r="W1367" s="133"/>
      <c r="X1367" s="133"/>
      <c r="Y1367" s="133"/>
      <c r="Z1367" s="133"/>
      <c r="AA1367" s="133"/>
      <c r="AB1367" s="133"/>
      <c r="AC1367" s="133"/>
      <c r="AD1367" s="133"/>
      <c r="AE1367" s="133"/>
    </row>
    <row r="1368" spans="4:31">
      <c r="D1368" s="109"/>
      <c r="F1368" s="109"/>
      <c r="H1368" s="109"/>
      <c r="I1368" s="109"/>
      <c r="J1368" s="109"/>
      <c r="K1368" s="109"/>
      <c r="L1368" s="109"/>
      <c r="M1368" s="109"/>
      <c r="N1368" s="109"/>
      <c r="O1368" s="109"/>
      <c r="P1368" s="109"/>
      <c r="Q1368" s="109"/>
      <c r="R1368" s="109"/>
      <c r="S1368" s="109"/>
      <c r="T1368" s="109"/>
      <c r="U1368" s="109"/>
      <c r="V1368" s="109"/>
      <c r="W1368" s="109"/>
      <c r="X1368" s="109"/>
      <c r="Y1368" s="109"/>
      <c r="Z1368" s="109"/>
      <c r="AA1368" s="109"/>
      <c r="AB1368" s="109"/>
      <c r="AC1368" s="109"/>
      <c r="AD1368" s="109"/>
      <c r="AE1368" s="109"/>
    </row>
    <row r="1369" spans="4:31">
      <c r="D1369" s="109"/>
      <c r="F1369" s="109"/>
      <c r="H1369" s="109"/>
      <c r="I1369" s="109"/>
      <c r="J1369" s="109"/>
      <c r="K1369" s="109"/>
      <c r="L1369" s="109"/>
      <c r="M1369" s="109"/>
      <c r="N1369" s="109"/>
      <c r="O1369" s="109"/>
      <c r="P1369" s="109"/>
      <c r="Q1369" s="109"/>
      <c r="R1369" s="109"/>
      <c r="S1369" s="109"/>
      <c r="T1369" s="109"/>
      <c r="U1369" s="109"/>
      <c r="V1369" s="109"/>
      <c r="W1369" s="109"/>
      <c r="X1369" s="109"/>
      <c r="Y1369" s="109"/>
      <c r="Z1369" s="109"/>
      <c r="AA1369" s="109"/>
      <c r="AB1369" s="109"/>
      <c r="AC1369" s="109"/>
      <c r="AD1369" s="109"/>
      <c r="AE1369" s="109"/>
    </row>
    <row r="1370" spans="4:31">
      <c r="D1370" s="109"/>
      <c r="F1370" s="109"/>
      <c r="H1370" s="109"/>
      <c r="I1370" s="109"/>
      <c r="J1370" s="109"/>
      <c r="K1370" s="109"/>
      <c r="L1370" s="109"/>
      <c r="M1370" s="109"/>
      <c r="N1370" s="109"/>
      <c r="O1370" s="109"/>
      <c r="P1370" s="109"/>
      <c r="Q1370" s="109"/>
      <c r="R1370" s="109"/>
      <c r="S1370" s="109"/>
      <c r="T1370" s="109"/>
      <c r="U1370" s="109"/>
      <c r="V1370" s="109"/>
      <c r="W1370" s="109"/>
      <c r="X1370" s="109"/>
      <c r="Y1370" s="109"/>
      <c r="Z1370" s="109"/>
      <c r="AA1370" s="109"/>
      <c r="AB1370" s="109"/>
      <c r="AC1370" s="109"/>
      <c r="AD1370" s="109"/>
      <c r="AE1370" s="109"/>
    </row>
    <row r="1371" spans="4:31">
      <c r="D1371" s="109"/>
      <c r="F1371" s="109"/>
      <c r="H1371" s="109"/>
      <c r="I1371" s="109"/>
      <c r="J1371" s="109"/>
      <c r="K1371" s="109"/>
      <c r="L1371" s="109"/>
      <c r="M1371" s="109"/>
      <c r="N1371" s="109"/>
      <c r="O1371" s="109"/>
      <c r="P1371" s="109"/>
      <c r="Q1371" s="109"/>
      <c r="R1371" s="109"/>
      <c r="S1371" s="109"/>
      <c r="T1371" s="109"/>
      <c r="U1371" s="109"/>
      <c r="V1371" s="109"/>
      <c r="W1371" s="109"/>
      <c r="X1371" s="109"/>
      <c r="Y1371" s="109"/>
      <c r="Z1371" s="109"/>
      <c r="AA1371" s="109"/>
      <c r="AB1371" s="109"/>
      <c r="AC1371" s="109"/>
      <c r="AD1371" s="109"/>
      <c r="AE1371" s="109"/>
    </row>
    <row r="1372" spans="4:31">
      <c r="D1372" s="109"/>
      <c r="F1372" s="109"/>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c r="AD1372" s="110"/>
      <c r="AE1372" s="110"/>
    </row>
    <row r="1373" spans="4:31">
      <c r="D1373" s="109"/>
      <c r="F1373" s="109"/>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row>
    <row r="1374" spans="4:31">
      <c r="D1374" s="109"/>
      <c r="F1374" s="109"/>
      <c r="H1374" s="133"/>
      <c r="I1374" s="133"/>
      <c r="J1374" s="133"/>
      <c r="K1374" s="133"/>
      <c r="L1374" s="133"/>
      <c r="M1374" s="133"/>
      <c r="N1374" s="133"/>
      <c r="O1374" s="133"/>
      <c r="P1374" s="133"/>
      <c r="Q1374" s="133"/>
      <c r="R1374" s="133"/>
      <c r="S1374" s="133"/>
      <c r="T1374" s="133"/>
      <c r="U1374" s="133"/>
      <c r="V1374" s="133"/>
      <c r="W1374" s="133"/>
      <c r="X1374" s="133"/>
      <c r="Y1374" s="133"/>
      <c r="Z1374" s="133"/>
      <c r="AA1374" s="133"/>
      <c r="AB1374" s="133"/>
      <c r="AC1374" s="133"/>
      <c r="AD1374" s="133"/>
      <c r="AE1374" s="133"/>
    </row>
    <row r="1375" spans="4:31">
      <c r="D1375" s="109"/>
      <c r="F1375" s="109"/>
      <c r="H1375" s="133"/>
      <c r="I1375" s="133"/>
      <c r="J1375" s="133"/>
      <c r="K1375" s="133"/>
      <c r="L1375" s="133"/>
      <c r="M1375" s="133"/>
      <c r="N1375" s="133"/>
      <c r="O1375" s="133"/>
      <c r="P1375" s="133"/>
      <c r="Q1375" s="133"/>
      <c r="R1375" s="133"/>
      <c r="S1375" s="133"/>
      <c r="T1375" s="133"/>
      <c r="U1375" s="133"/>
      <c r="V1375" s="133"/>
      <c r="W1375" s="133"/>
      <c r="X1375" s="133"/>
      <c r="Y1375" s="133"/>
      <c r="Z1375" s="133"/>
      <c r="AA1375" s="133"/>
      <c r="AB1375" s="133"/>
      <c r="AC1375" s="133"/>
      <c r="AD1375" s="133"/>
      <c r="AE1375" s="133"/>
    </row>
    <row r="1376" spans="4:31">
      <c r="D1376" s="109"/>
      <c r="F1376" s="109"/>
      <c r="H1376" s="133"/>
      <c r="I1376" s="133"/>
      <c r="J1376" s="133"/>
      <c r="K1376" s="133"/>
      <c r="L1376" s="133"/>
      <c r="M1376" s="133"/>
      <c r="N1376" s="133"/>
      <c r="O1376" s="133"/>
      <c r="P1376" s="133"/>
      <c r="Q1376" s="133"/>
      <c r="R1376" s="133"/>
      <c r="S1376" s="133"/>
      <c r="T1376" s="133"/>
      <c r="U1376" s="133"/>
      <c r="V1376" s="133"/>
      <c r="W1376" s="133"/>
      <c r="X1376" s="133"/>
      <c r="Y1376" s="133"/>
      <c r="Z1376" s="133"/>
      <c r="AA1376" s="133"/>
      <c r="AB1376" s="133"/>
      <c r="AC1376" s="133"/>
      <c r="AD1376" s="133"/>
      <c r="AE1376" s="133"/>
    </row>
    <row r="1377" spans="4:31">
      <c r="D1377" s="109"/>
      <c r="F1377" s="109"/>
      <c r="H1377" s="133"/>
      <c r="I1377" s="133"/>
      <c r="J1377" s="133"/>
      <c r="K1377" s="133"/>
      <c r="L1377" s="133"/>
      <c r="M1377" s="133"/>
      <c r="N1377" s="133"/>
      <c r="O1377" s="133"/>
      <c r="P1377" s="133"/>
      <c r="Q1377" s="133"/>
      <c r="R1377" s="133"/>
      <c r="S1377" s="133"/>
      <c r="T1377" s="133"/>
      <c r="U1377" s="133"/>
      <c r="V1377" s="133"/>
      <c r="W1377" s="133"/>
      <c r="X1377" s="133"/>
      <c r="Y1377" s="133"/>
      <c r="Z1377" s="133"/>
      <c r="AA1377" s="133"/>
      <c r="AB1377" s="133"/>
      <c r="AC1377" s="133"/>
      <c r="AD1377" s="133"/>
      <c r="AE1377" s="133"/>
    </row>
    <row r="1378" spans="4:31">
      <c r="D1378" s="109"/>
      <c r="F1378" s="109"/>
      <c r="H1378" s="109"/>
      <c r="I1378" s="109"/>
      <c r="J1378" s="109"/>
      <c r="K1378" s="109"/>
      <c r="L1378" s="109"/>
      <c r="M1378" s="109"/>
      <c r="N1378" s="109"/>
      <c r="O1378" s="109"/>
      <c r="P1378" s="109"/>
      <c r="Q1378" s="109"/>
      <c r="R1378" s="109"/>
      <c r="S1378" s="109"/>
      <c r="T1378" s="109"/>
      <c r="U1378" s="109"/>
      <c r="V1378" s="109"/>
      <c r="W1378" s="109"/>
      <c r="X1378" s="109"/>
      <c r="Y1378" s="109"/>
      <c r="Z1378" s="109"/>
      <c r="AA1378" s="109"/>
      <c r="AB1378" s="109"/>
      <c r="AC1378" s="109"/>
      <c r="AD1378" s="109"/>
      <c r="AE1378" s="109"/>
    </row>
    <row r="1379" spans="4:31">
      <c r="D1379" s="109"/>
      <c r="F1379" s="109"/>
      <c r="H1379" s="109"/>
      <c r="I1379" s="109"/>
      <c r="J1379" s="109"/>
      <c r="K1379" s="109"/>
      <c r="L1379" s="109"/>
      <c r="M1379" s="109"/>
      <c r="N1379" s="109"/>
      <c r="O1379" s="109"/>
      <c r="P1379" s="109"/>
      <c r="Q1379" s="109"/>
      <c r="R1379" s="109"/>
      <c r="S1379" s="109"/>
      <c r="T1379" s="109"/>
      <c r="U1379" s="109"/>
      <c r="V1379" s="109"/>
      <c r="W1379" s="109"/>
      <c r="X1379" s="109"/>
      <c r="Y1379" s="109"/>
      <c r="Z1379" s="109"/>
      <c r="AA1379" s="109"/>
      <c r="AB1379" s="109"/>
      <c r="AC1379" s="109"/>
      <c r="AD1379" s="109"/>
      <c r="AE1379" s="109"/>
    </row>
    <row r="1380" spans="4:31">
      <c r="D1380" s="109"/>
      <c r="F1380" s="109"/>
      <c r="H1380" s="109"/>
      <c r="I1380" s="109"/>
      <c r="J1380" s="109"/>
      <c r="K1380" s="109"/>
      <c r="L1380" s="109"/>
      <c r="M1380" s="109"/>
      <c r="N1380" s="109"/>
      <c r="O1380" s="109"/>
      <c r="P1380" s="109"/>
      <c r="Q1380" s="109"/>
      <c r="R1380" s="109"/>
      <c r="S1380" s="109"/>
      <c r="T1380" s="109"/>
      <c r="U1380" s="109"/>
      <c r="V1380" s="109"/>
      <c r="W1380" s="109"/>
      <c r="X1380" s="109"/>
      <c r="Y1380" s="109"/>
      <c r="Z1380" s="109"/>
      <c r="AA1380" s="109"/>
      <c r="AB1380" s="109"/>
      <c r="AC1380" s="109"/>
      <c r="AD1380" s="109"/>
      <c r="AE1380" s="109"/>
    </row>
    <row r="1381" spans="4:31">
      <c r="D1381" s="109"/>
      <c r="F1381" s="109"/>
      <c r="H1381" s="109"/>
      <c r="I1381" s="109"/>
      <c r="J1381" s="109"/>
      <c r="K1381" s="109"/>
      <c r="L1381" s="109"/>
      <c r="M1381" s="109"/>
      <c r="N1381" s="109"/>
      <c r="O1381" s="109"/>
      <c r="P1381" s="109"/>
      <c r="Q1381" s="109"/>
      <c r="R1381" s="109"/>
      <c r="S1381" s="109"/>
      <c r="T1381" s="109"/>
      <c r="U1381" s="109"/>
      <c r="V1381" s="109"/>
      <c r="W1381" s="109"/>
      <c r="X1381" s="109"/>
      <c r="Y1381" s="109"/>
      <c r="Z1381" s="109"/>
      <c r="AA1381" s="109"/>
      <c r="AB1381" s="109"/>
      <c r="AC1381" s="109"/>
      <c r="AD1381" s="109"/>
      <c r="AE1381" s="109"/>
    </row>
    <row r="1382" spans="4:31">
      <c r="D1382" s="109"/>
      <c r="F1382" s="109"/>
      <c r="H1382" s="110"/>
      <c r="I1382" s="110"/>
      <c r="J1382" s="110"/>
      <c r="K1382" s="110"/>
      <c r="L1382" s="110"/>
      <c r="M1382" s="110"/>
      <c r="N1382" s="110"/>
      <c r="O1382" s="110"/>
      <c r="P1382" s="110"/>
      <c r="Q1382" s="110"/>
      <c r="R1382" s="110"/>
      <c r="S1382" s="110"/>
      <c r="T1382" s="110"/>
      <c r="U1382" s="110"/>
      <c r="V1382" s="110"/>
      <c r="W1382" s="110"/>
      <c r="X1382" s="110"/>
      <c r="Y1382" s="110"/>
      <c r="Z1382" s="110"/>
      <c r="AA1382" s="110"/>
      <c r="AB1382" s="110"/>
      <c r="AC1382" s="110"/>
      <c r="AD1382" s="110"/>
      <c r="AE1382" s="110"/>
    </row>
    <row r="1383" spans="4:31">
      <c r="D1383" s="109"/>
      <c r="F1383" s="109"/>
      <c r="H1383" s="110"/>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c r="AC1383" s="110"/>
      <c r="AD1383" s="110"/>
      <c r="AE1383" s="110"/>
    </row>
    <row r="1384" spans="4:31">
      <c r="D1384" s="109"/>
      <c r="F1384" s="109"/>
      <c r="H1384" s="133"/>
      <c r="I1384" s="133"/>
      <c r="J1384" s="133"/>
      <c r="K1384" s="133"/>
      <c r="L1384" s="133"/>
      <c r="M1384" s="133"/>
      <c r="N1384" s="133"/>
      <c r="O1384" s="133"/>
      <c r="P1384" s="133"/>
      <c r="Q1384" s="133"/>
      <c r="R1384" s="133"/>
      <c r="S1384" s="133"/>
      <c r="T1384" s="133"/>
      <c r="U1384" s="133"/>
      <c r="V1384" s="133"/>
      <c r="W1384" s="133"/>
      <c r="X1384" s="133"/>
      <c r="Y1384" s="133"/>
      <c r="Z1384" s="133"/>
      <c r="AA1384" s="133"/>
      <c r="AB1384" s="133"/>
      <c r="AC1384" s="133"/>
      <c r="AD1384" s="133"/>
      <c r="AE1384" s="133"/>
    </row>
    <row r="1385" spans="4:31">
      <c r="D1385" s="109"/>
      <c r="F1385" s="109"/>
      <c r="H1385" s="133"/>
      <c r="I1385" s="133"/>
      <c r="J1385" s="133"/>
      <c r="K1385" s="133"/>
      <c r="L1385" s="133"/>
      <c r="M1385" s="133"/>
      <c r="N1385" s="133"/>
      <c r="O1385" s="133"/>
      <c r="P1385" s="133"/>
      <c r="Q1385" s="133"/>
      <c r="R1385" s="133"/>
      <c r="S1385" s="133"/>
      <c r="T1385" s="133"/>
      <c r="U1385" s="133"/>
      <c r="V1385" s="133"/>
      <c r="W1385" s="133"/>
      <c r="X1385" s="133"/>
      <c r="Y1385" s="133"/>
      <c r="Z1385" s="133"/>
      <c r="AA1385" s="133"/>
      <c r="AB1385" s="133"/>
      <c r="AC1385" s="133"/>
      <c r="AD1385" s="133"/>
      <c r="AE1385" s="133"/>
    </row>
    <row r="1386" spans="4:31">
      <c r="D1386" s="109"/>
      <c r="F1386" s="109"/>
      <c r="H1386" s="133"/>
      <c r="I1386" s="133"/>
      <c r="J1386" s="133"/>
      <c r="K1386" s="133"/>
      <c r="L1386" s="133"/>
      <c r="M1386" s="133"/>
      <c r="N1386" s="133"/>
      <c r="O1386" s="133"/>
      <c r="P1386" s="133"/>
      <c r="Q1386" s="133"/>
      <c r="R1386" s="133"/>
      <c r="S1386" s="133"/>
      <c r="T1386" s="133"/>
      <c r="U1386" s="133"/>
      <c r="V1386" s="133"/>
      <c r="W1386" s="133"/>
      <c r="X1386" s="133"/>
      <c r="Y1386" s="133"/>
      <c r="Z1386" s="133"/>
      <c r="AA1386" s="133"/>
      <c r="AB1386" s="133"/>
      <c r="AC1386" s="133"/>
      <c r="AD1386" s="133"/>
      <c r="AE1386" s="133"/>
    </row>
    <row r="1387" spans="4:31">
      <c r="D1387" s="109"/>
      <c r="F1387" s="109"/>
      <c r="H1387" s="133"/>
      <c r="I1387" s="133"/>
      <c r="J1387" s="133"/>
      <c r="K1387" s="133"/>
      <c r="L1387" s="133"/>
      <c r="M1387" s="133"/>
      <c r="N1387" s="133"/>
      <c r="O1387" s="133"/>
      <c r="P1387" s="133"/>
      <c r="Q1387" s="133"/>
      <c r="R1387" s="133"/>
      <c r="S1387" s="133"/>
      <c r="T1387" s="133"/>
      <c r="U1387" s="133"/>
      <c r="V1387" s="133"/>
      <c r="W1387" s="133"/>
      <c r="X1387" s="133"/>
      <c r="Y1387" s="133"/>
      <c r="Z1387" s="133"/>
      <c r="AA1387" s="133"/>
      <c r="AB1387" s="133"/>
      <c r="AC1387" s="133"/>
      <c r="AD1387" s="133"/>
      <c r="AE1387" s="133"/>
    </row>
    <row r="1388" spans="4:31">
      <c r="D1388" s="109"/>
      <c r="F1388" s="109"/>
      <c r="H1388" s="109"/>
      <c r="I1388" s="109"/>
      <c r="J1388" s="109"/>
      <c r="K1388" s="109"/>
      <c r="L1388" s="109"/>
      <c r="M1388" s="109"/>
      <c r="N1388" s="109"/>
      <c r="O1388" s="109"/>
      <c r="P1388" s="109"/>
      <c r="Q1388" s="109"/>
      <c r="R1388" s="109"/>
      <c r="S1388" s="109"/>
      <c r="T1388" s="109"/>
      <c r="U1388" s="109"/>
      <c r="V1388" s="109"/>
      <c r="W1388" s="109"/>
      <c r="X1388" s="109"/>
      <c r="Y1388" s="109"/>
      <c r="Z1388" s="109"/>
      <c r="AA1388" s="109"/>
      <c r="AB1388" s="109"/>
      <c r="AC1388" s="109"/>
      <c r="AD1388" s="109"/>
      <c r="AE1388" s="109"/>
    </row>
    <row r="1389" spans="4:31">
      <c r="D1389" s="109"/>
      <c r="F1389" s="109"/>
      <c r="H1389" s="109"/>
      <c r="I1389" s="109"/>
      <c r="J1389" s="109"/>
      <c r="K1389" s="109"/>
      <c r="L1389" s="109"/>
      <c r="M1389" s="109"/>
      <c r="N1389" s="109"/>
      <c r="O1389" s="109"/>
      <c r="P1389" s="109"/>
      <c r="Q1389" s="109"/>
      <c r="R1389" s="109"/>
      <c r="S1389" s="109"/>
      <c r="T1389" s="109"/>
      <c r="U1389" s="109"/>
      <c r="V1389" s="109"/>
      <c r="W1389" s="109"/>
      <c r="X1389" s="109"/>
      <c r="Y1389" s="109"/>
      <c r="Z1389" s="109"/>
      <c r="AA1389" s="109"/>
      <c r="AB1389" s="109"/>
      <c r="AC1389" s="109"/>
      <c r="AD1389" s="109"/>
      <c r="AE1389" s="109"/>
    </row>
    <row r="1390" spans="4:31">
      <c r="D1390" s="109"/>
      <c r="F1390" s="109"/>
      <c r="H1390" s="109"/>
      <c r="I1390" s="109"/>
      <c r="J1390" s="109"/>
      <c r="K1390" s="109"/>
      <c r="L1390" s="109"/>
      <c r="M1390" s="109"/>
      <c r="N1390" s="109"/>
      <c r="O1390" s="109"/>
      <c r="P1390" s="109"/>
      <c r="Q1390" s="109"/>
      <c r="R1390" s="109"/>
      <c r="S1390" s="109"/>
      <c r="T1390" s="109"/>
      <c r="U1390" s="109"/>
      <c r="V1390" s="109"/>
      <c r="W1390" s="109"/>
      <c r="X1390" s="109"/>
      <c r="Y1390" s="109"/>
      <c r="Z1390" s="109"/>
      <c r="AA1390" s="109"/>
      <c r="AB1390" s="109"/>
      <c r="AC1390" s="109"/>
      <c r="AD1390" s="109"/>
      <c r="AE1390" s="109"/>
    </row>
    <row r="1391" spans="4:31">
      <c r="D1391" s="109"/>
      <c r="F1391" s="109"/>
      <c r="H1391" s="109"/>
      <c r="I1391" s="109"/>
      <c r="J1391" s="109"/>
      <c r="K1391" s="109"/>
      <c r="L1391" s="109"/>
      <c r="M1391" s="109"/>
      <c r="N1391" s="109"/>
      <c r="O1391" s="109"/>
      <c r="P1391" s="109"/>
      <c r="Q1391" s="109"/>
      <c r="R1391" s="109"/>
      <c r="S1391" s="109"/>
      <c r="T1391" s="109"/>
      <c r="U1391" s="109"/>
      <c r="V1391" s="109"/>
      <c r="W1391" s="109"/>
      <c r="X1391" s="109"/>
      <c r="Y1391" s="109"/>
      <c r="Z1391" s="109"/>
      <c r="AA1391" s="109"/>
      <c r="AB1391" s="109"/>
      <c r="AC1391" s="109"/>
      <c r="AD1391" s="109"/>
      <c r="AE1391" s="109"/>
    </row>
    <row r="1392" spans="4:31">
      <c r="F1392" s="109"/>
      <c r="H1392" s="110"/>
      <c r="I1392" s="110"/>
      <c r="J1392" s="110"/>
      <c r="K1392" s="110"/>
      <c r="L1392" s="110"/>
      <c r="M1392" s="110"/>
      <c r="N1392" s="110"/>
      <c r="O1392" s="110"/>
      <c r="P1392" s="110"/>
      <c r="Q1392" s="110"/>
      <c r="R1392" s="110"/>
      <c r="S1392" s="110"/>
      <c r="T1392" s="110"/>
      <c r="U1392" s="110"/>
      <c r="V1392" s="110"/>
      <c r="W1392" s="110"/>
      <c r="X1392" s="110"/>
      <c r="Y1392" s="110"/>
      <c r="Z1392" s="110"/>
      <c r="AA1392" s="110"/>
      <c r="AB1392" s="110"/>
      <c r="AC1392" s="110"/>
      <c r="AD1392" s="110"/>
      <c r="AE1392" s="110"/>
    </row>
    <row r="1393" spans="3:31">
      <c r="F1393" s="109"/>
      <c r="H1393" s="110"/>
      <c r="I1393" s="110"/>
      <c r="J1393" s="110"/>
      <c r="K1393" s="110"/>
      <c r="L1393" s="110"/>
      <c r="M1393" s="110"/>
      <c r="N1393" s="110"/>
      <c r="O1393" s="110"/>
      <c r="P1393" s="110"/>
      <c r="Q1393" s="110"/>
      <c r="R1393" s="110"/>
      <c r="S1393" s="110"/>
      <c r="T1393" s="110"/>
      <c r="U1393" s="110"/>
      <c r="V1393" s="110"/>
      <c r="W1393" s="110"/>
      <c r="X1393" s="110"/>
      <c r="Y1393" s="110"/>
      <c r="Z1393" s="110"/>
      <c r="AA1393" s="110"/>
      <c r="AB1393" s="110"/>
      <c r="AC1393" s="110"/>
      <c r="AD1393" s="110"/>
      <c r="AE1393" s="110"/>
    </row>
    <row r="1394" spans="3:31">
      <c r="F1394" s="109"/>
      <c r="H1394" s="133"/>
      <c r="I1394" s="133"/>
      <c r="J1394" s="133"/>
      <c r="K1394" s="133"/>
      <c r="L1394" s="133"/>
      <c r="M1394" s="133"/>
      <c r="N1394" s="133"/>
      <c r="O1394" s="133"/>
      <c r="P1394" s="133"/>
      <c r="Q1394" s="133"/>
      <c r="R1394" s="133"/>
      <c r="S1394" s="133"/>
      <c r="T1394" s="133"/>
      <c r="U1394" s="133"/>
      <c r="V1394" s="133"/>
      <c r="W1394" s="133"/>
      <c r="X1394" s="133"/>
      <c r="Y1394" s="133"/>
      <c r="Z1394" s="133"/>
      <c r="AA1394" s="133"/>
      <c r="AB1394" s="133"/>
      <c r="AC1394" s="133"/>
      <c r="AD1394" s="133"/>
      <c r="AE1394" s="133"/>
    </row>
    <row r="1395" spans="3:31">
      <c r="F1395" s="109"/>
      <c r="H1395" s="133"/>
      <c r="I1395" s="133"/>
      <c r="J1395" s="133"/>
      <c r="K1395" s="133"/>
      <c r="L1395" s="133"/>
      <c r="M1395" s="133"/>
      <c r="N1395" s="133"/>
      <c r="O1395" s="133"/>
      <c r="P1395" s="133"/>
      <c r="Q1395" s="133"/>
      <c r="R1395" s="133"/>
      <c r="S1395" s="133"/>
      <c r="T1395" s="133"/>
      <c r="U1395" s="133"/>
      <c r="V1395" s="133"/>
      <c r="W1395" s="133"/>
      <c r="X1395" s="133"/>
      <c r="Y1395" s="133"/>
      <c r="Z1395" s="133"/>
      <c r="AA1395" s="133"/>
      <c r="AB1395" s="133"/>
      <c r="AC1395" s="133"/>
      <c r="AD1395" s="133"/>
      <c r="AE1395" s="133"/>
    </row>
    <row r="1396" spans="3:31">
      <c r="F1396" s="109"/>
      <c r="H1396" s="133"/>
      <c r="I1396" s="133"/>
      <c r="J1396" s="133"/>
      <c r="K1396" s="133"/>
      <c r="L1396" s="133"/>
      <c r="M1396" s="133"/>
      <c r="N1396" s="133"/>
      <c r="O1396" s="133"/>
      <c r="P1396" s="133"/>
      <c r="Q1396" s="133"/>
      <c r="R1396" s="133"/>
      <c r="S1396" s="133"/>
      <c r="T1396" s="133"/>
      <c r="U1396" s="133"/>
      <c r="V1396" s="133"/>
      <c r="W1396" s="133"/>
      <c r="X1396" s="133"/>
      <c r="Y1396" s="133"/>
      <c r="Z1396" s="133"/>
      <c r="AA1396" s="133"/>
      <c r="AB1396" s="133"/>
      <c r="AC1396" s="133"/>
      <c r="AD1396" s="133"/>
      <c r="AE1396" s="133"/>
    </row>
    <row r="1397" spans="3:31">
      <c r="F1397" s="109"/>
      <c r="H1397" s="133"/>
      <c r="I1397" s="133"/>
      <c r="J1397" s="133"/>
      <c r="K1397" s="133"/>
      <c r="L1397" s="133"/>
      <c r="M1397" s="133"/>
      <c r="N1397" s="133"/>
      <c r="O1397" s="133"/>
      <c r="P1397" s="133"/>
      <c r="Q1397" s="133"/>
      <c r="R1397" s="133"/>
      <c r="S1397" s="133"/>
      <c r="T1397" s="133"/>
      <c r="U1397" s="133"/>
      <c r="V1397" s="133"/>
      <c r="W1397" s="133"/>
      <c r="X1397" s="133"/>
      <c r="Y1397" s="133"/>
      <c r="Z1397" s="133"/>
      <c r="AA1397" s="133"/>
      <c r="AB1397" s="133"/>
      <c r="AC1397" s="133"/>
      <c r="AD1397" s="133"/>
      <c r="AE1397" s="133"/>
    </row>
    <row r="1398" spans="3:31">
      <c r="F1398" s="109"/>
      <c r="H1398" s="109"/>
      <c r="I1398" s="109"/>
      <c r="J1398" s="109"/>
      <c r="K1398" s="109"/>
      <c r="L1398" s="109"/>
      <c r="M1398" s="109"/>
      <c r="N1398" s="109"/>
      <c r="O1398" s="109"/>
      <c r="P1398" s="109"/>
      <c r="Q1398" s="109"/>
      <c r="R1398" s="109"/>
      <c r="S1398" s="109"/>
      <c r="T1398" s="109"/>
      <c r="U1398" s="109"/>
      <c r="V1398" s="109"/>
      <c r="W1398" s="109"/>
      <c r="X1398" s="109"/>
      <c r="Y1398" s="109"/>
      <c r="Z1398" s="109"/>
      <c r="AA1398" s="109"/>
      <c r="AB1398" s="109"/>
      <c r="AC1398" s="109"/>
      <c r="AD1398" s="109"/>
      <c r="AE1398" s="109"/>
    </row>
    <row r="1399" spans="3:31">
      <c r="F1399" s="109"/>
      <c r="H1399" s="109"/>
      <c r="I1399" s="109"/>
      <c r="J1399" s="109"/>
      <c r="K1399" s="109"/>
      <c r="L1399" s="109"/>
      <c r="M1399" s="109"/>
      <c r="N1399" s="109"/>
      <c r="O1399" s="109"/>
      <c r="P1399" s="109"/>
      <c r="Q1399" s="109"/>
      <c r="R1399" s="109"/>
      <c r="S1399" s="109"/>
      <c r="T1399" s="109"/>
      <c r="U1399" s="109"/>
      <c r="V1399" s="109"/>
      <c r="W1399" s="109"/>
      <c r="X1399" s="109"/>
      <c r="Y1399" s="109"/>
      <c r="Z1399" s="109"/>
      <c r="AA1399" s="109"/>
      <c r="AB1399" s="109"/>
      <c r="AC1399" s="109"/>
      <c r="AD1399" s="109"/>
      <c r="AE1399" s="109"/>
    </row>
    <row r="1400" spans="3:31">
      <c r="F1400" s="109"/>
      <c r="H1400" s="109"/>
      <c r="I1400" s="109"/>
      <c r="J1400" s="109"/>
      <c r="K1400" s="109"/>
      <c r="L1400" s="109"/>
      <c r="M1400" s="109"/>
      <c r="N1400" s="109"/>
      <c r="O1400" s="109"/>
      <c r="P1400" s="109"/>
      <c r="Q1400" s="109"/>
      <c r="R1400" s="109"/>
      <c r="S1400" s="109"/>
      <c r="T1400" s="109"/>
      <c r="U1400" s="109"/>
      <c r="V1400" s="109"/>
      <c r="W1400" s="109"/>
      <c r="X1400" s="109"/>
      <c r="Y1400" s="109"/>
      <c r="Z1400" s="109"/>
      <c r="AA1400" s="109"/>
      <c r="AB1400" s="109"/>
      <c r="AC1400" s="109"/>
      <c r="AD1400" s="109"/>
      <c r="AE1400" s="109"/>
    </row>
    <row r="1401" spans="3:31">
      <c r="F1401" s="109"/>
      <c r="H1401" s="109"/>
      <c r="I1401" s="109"/>
      <c r="J1401" s="109"/>
      <c r="K1401" s="109"/>
      <c r="L1401" s="109"/>
      <c r="M1401" s="109"/>
      <c r="N1401" s="109"/>
      <c r="O1401" s="109"/>
      <c r="P1401" s="109"/>
      <c r="Q1401" s="109"/>
      <c r="R1401" s="109"/>
      <c r="S1401" s="109"/>
      <c r="T1401" s="109"/>
      <c r="U1401" s="109"/>
      <c r="V1401" s="109"/>
      <c r="W1401" s="109"/>
      <c r="X1401" s="109"/>
      <c r="Y1401" s="109"/>
      <c r="Z1401" s="109"/>
      <c r="AA1401" s="109"/>
      <c r="AB1401" s="109"/>
      <c r="AC1401" s="109"/>
      <c r="AD1401" s="109"/>
      <c r="AE1401" s="109"/>
    </row>
    <row r="1402" spans="3:31">
      <c r="C1402" s="109"/>
      <c r="F1402" s="109"/>
      <c r="H1402" s="110"/>
      <c r="I1402" s="110"/>
      <c r="J1402" s="110"/>
      <c r="K1402" s="110"/>
      <c r="L1402" s="110"/>
      <c r="M1402" s="110"/>
      <c r="N1402" s="110"/>
      <c r="O1402" s="110"/>
      <c r="P1402" s="110"/>
      <c r="Q1402" s="110"/>
      <c r="R1402" s="110"/>
      <c r="S1402" s="110"/>
      <c r="T1402" s="110"/>
      <c r="U1402" s="110"/>
      <c r="V1402" s="110"/>
      <c r="W1402" s="110"/>
      <c r="X1402" s="110"/>
      <c r="Y1402" s="110"/>
      <c r="Z1402" s="110"/>
      <c r="AA1402" s="110"/>
      <c r="AB1402" s="110"/>
      <c r="AC1402" s="110"/>
      <c r="AD1402" s="110"/>
      <c r="AE1402" s="110"/>
    </row>
    <row r="1403" spans="3:31">
      <c r="C1403" s="109"/>
      <c r="F1403" s="109"/>
      <c r="H1403" s="110"/>
      <c r="I1403" s="110"/>
      <c r="J1403" s="110"/>
      <c r="K1403" s="110"/>
      <c r="L1403" s="110"/>
      <c r="M1403" s="110"/>
      <c r="N1403" s="110"/>
      <c r="O1403" s="110"/>
      <c r="P1403" s="110"/>
      <c r="Q1403" s="110"/>
      <c r="R1403" s="110"/>
      <c r="S1403" s="110"/>
      <c r="T1403" s="110"/>
      <c r="U1403" s="110"/>
      <c r="V1403" s="110"/>
      <c r="W1403" s="110"/>
      <c r="X1403" s="110"/>
      <c r="Y1403" s="110"/>
      <c r="Z1403" s="110"/>
      <c r="AA1403" s="110"/>
      <c r="AB1403" s="110"/>
      <c r="AC1403" s="110"/>
      <c r="AD1403" s="110"/>
      <c r="AE1403" s="110"/>
    </row>
    <row r="1404" spans="3:31">
      <c r="C1404" s="109"/>
      <c r="F1404" s="109"/>
      <c r="H1404" s="133"/>
      <c r="I1404" s="133"/>
      <c r="J1404" s="133"/>
      <c r="K1404" s="133"/>
      <c r="L1404" s="133"/>
      <c r="M1404" s="133"/>
      <c r="N1404" s="133"/>
      <c r="O1404" s="133"/>
      <c r="P1404" s="133"/>
      <c r="Q1404" s="133"/>
      <c r="R1404" s="133"/>
      <c r="S1404" s="133"/>
      <c r="T1404" s="133"/>
      <c r="U1404" s="133"/>
      <c r="V1404" s="133"/>
      <c r="W1404" s="133"/>
      <c r="X1404" s="133"/>
      <c r="Y1404" s="133"/>
      <c r="Z1404" s="133"/>
      <c r="AA1404" s="133"/>
      <c r="AB1404" s="133"/>
      <c r="AC1404" s="133"/>
      <c r="AD1404" s="133"/>
      <c r="AE1404" s="133"/>
    </row>
    <row r="1405" spans="3:31">
      <c r="C1405" s="109"/>
      <c r="F1405" s="109"/>
      <c r="H1405" s="133"/>
      <c r="I1405" s="133"/>
      <c r="J1405" s="133"/>
      <c r="K1405" s="133"/>
      <c r="L1405" s="133"/>
      <c r="M1405" s="133"/>
      <c r="N1405" s="133"/>
      <c r="O1405" s="133"/>
      <c r="P1405" s="133"/>
      <c r="Q1405" s="133"/>
      <c r="R1405" s="133"/>
      <c r="S1405" s="133"/>
      <c r="T1405" s="133"/>
      <c r="U1405" s="133"/>
      <c r="V1405" s="133"/>
      <c r="W1405" s="133"/>
      <c r="X1405" s="133"/>
      <c r="Y1405" s="133"/>
      <c r="Z1405" s="133"/>
      <c r="AA1405" s="133"/>
      <c r="AB1405" s="133"/>
      <c r="AC1405" s="133"/>
      <c r="AD1405" s="133"/>
      <c r="AE1405" s="133"/>
    </row>
    <row r="1406" spans="3:31">
      <c r="C1406" s="109"/>
      <c r="F1406" s="109"/>
      <c r="H1406" s="133"/>
      <c r="I1406" s="133"/>
      <c r="J1406" s="133"/>
      <c r="K1406" s="133"/>
      <c r="L1406" s="133"/>
      <c r="M1406" s="133"/>
      <c r="N1406" s="133"/>
      <c r="O1406" s="133"/>
      <c r="P1406" s="133"/>
      <c r="Q1406" s="133"/>
      <c r="R1406" s="133"/>
      <c r="S1406" s="133"/>
      <c r="T1406" s="133"/>
      <c r="U1406" s="133"/>
      <c r="V1406" s="133"/>
      <c r="W1406" s="133"/>
      <c r="X1406" s="133"/>
      <c r="Y1406" s="133"/>
      <c r="Z1406" s="133"/>
      <c r="AA1406" s="133"/>
      <c r="AB1406" s="133"/>
      <c r="AC1406" s="133"/>
      <c r="AD1406" s="133"/>
      <c r="AE1406" s="133"/>
    </row>
    <row r="1407" spans="3:31">
      <c r="C1407" s="109"/>
      <c r="F1407" s="109"/>
      <c r="H1407" s="133"/>
      <c r="I1407" s="133"/>
      <c r="J1407" s="133"/>
      <c r="K1407" s="133"/>
      <c r="L1407" s="133"/>
      <c r="M1407" s="133"/>
      <c r="N1407" s="133"/>
      <c r="O1407" s="133"/>
      <c r="P1407" s="133"/>
      <c r="Q1407" s="133"/>
      <c r="R1407" s="133"/>
      <c r="S1407" s="133"/>
      <c r="T1407" s="133"/>
      <c r="U1407" s="133"/>
      <c r="V1407" s="133"/>
      <c r="W1407" s="133"/>
      <c r="X1407" s="133"/>
      <c r="Y1407" s="133"/>
      <c r="Z1407" s="133"/>
      <c r="AA1407" s="133"/>
      <c r="AB1407" s="133"/>
      <c r="AC1407" s="133"/>
      <c r="AD1407" s="133"/>
      <c r="AE1407" s="133"/>
    </row>
    <row r="1408" spans="3:31">
      <c r="C1408" s="109"/>
      <c r="F1408" s="109"/>
      <c r="H1408" s="109"/>
      <c r="I1408" s="109"/>
      <c r="J1408" s="109"/>
      <c r="K1408" s="109"/>
      <c r="L1408" s="109"/>
      <c r="M1408" s="109"/>
      <c r="N1408" s="109"/>
      <c r="O1408" s="109"/>
      <c r="P1408" s="109"/>
      <c r="Q1408" s="109"/>
      <c r="R1408" s="109"/>
      <c r="S1408" s="109"/>
      <c r="T1408" s="109"/>
      <c r="U1408" s="109"/>
      <c r="V1408" s="109"/>
      <c r="W1408" s="109"/>
      <c r="X1408" s="109"/>
      <c r="Y1408" s="109"/>
      <c r="Z1408" s="109"/>
      <c r="AA1408" s="109"/>
      <c r="AB1408" s="109"/>
      <c r="AC1408" s="109"/>
      <c r="AD1408" s="109"/>
      <c r="AE1408" s="109"/>
    </row>
    <row r="1409" spans="3:31">
      <c r="C1409" s="109"/>
      <c r="F1409" s="109"/>
      <c r="H1409" s="109"/>
      <c r="I1409" s="109"/>
      <c r="J1409" s="109"/>
      <c r="K1409" s="109"/>
      <c r="L1409" s="109"/>
      <c r="M1409" s="109"/>
      <c r="N1409" s="109"/>
      <c r="O1409" s="109"/>
      <c r="P1409" s="109"/>
      <c r="Q1409" s="109"/>
      <c r="R1409" s="109"/>
      <c r="S1409" s="109"/>
      <c r="T1409" s="109"/>
      <c r="U1409" s="109"/>
      <c r="V1409" s="109"/>
      <c r="W1409" s="109"/>
      <c r="X1409" s="109"/>
      <c r="Y1409" s="109"/>
      <c r="Z1409" s="109"/>
      <c r="AA1409" s="109"/>
      <c r="AB1409" s="109"/>
      <c r="AC1409" s="109"/>
      <c r="AD1409" s="109"/>
      <c r="AE1409" s="109"/>
    </row>
    <row r="1410" spans="3:31">
      <c r="C1410" s="109"/>
      <c r="F1410" s="109"/>
      <c r="H1410" s="109"/>
      <c r="I1410" s="109"/>
      <c r="J1410" s="109"/>
      <c r="K1410" s="109"/>
      <c r="L1410" s="109"/>
      <c r="M1410" s="109"/>
      <c r="N1410" s="109"/>
      <c r="O1410" s="109"/>
      <c r="P1410" s="109"/>
      <c r="Q1410" s="109"/>
      <c r="R1410" s="109"/>
      <c r="S1410" s="109"/>
      <c r="T1410" s="109"/>
      <c r="U1410" s="109"/>
      <c r="V1410" s="109"/>
      <c r="W1410" s="109"/>
      <c r="X1410" s="109"/>
      <c r="Y1410" s="109"/>
      <c r="Z1410" s="109"/>
      <c r="AA1410" s="109"/>
      <c r="AB1410" s="109"/>
      <c r="AC1410" s="109"/>
      <c r="AD1410" s="109"/>
      <c r="AE1410" s="109"/>
    </row>
    <row r="1411" spans="3:31">
      <c r="C1411" s="109"/>
      <c r="F1411" s="109"/>
      <c r="H1411" s="109"/>
      <c r="I1411" s="109"/>
      <c r="J1411" s="109"/>
      <c r="K1411" s="109"/>
      <c r="L1411" s="109"/>
      <c r="M1411" s="109"/>
      <c r="N1411" s="109"/>
      <c r="O1411" s="109"/>
      <c r="P1411" s="109"/>
      <c r="Q1411" s="109"/>
      <c r="R1411" s="109"/>
      <c r="S1411" s="109"/>
      <c r="T1411" s="109"/>
      <c r="U1411" s="109"/>
      <c r="V1411" s="109"/>
      <c r="W1411" s="109"/>
      <c r="X1411" s="109"/>
      <c r="Y1411" s="109"/>
      <c r="Z1411" s="109"/>
      <c r="AA1411" s="109"/>
      <c r="AB1411" s="109"/>
      <c r="AC1411" s="109"/>
      <c r="AD1411" s="109"/>
      <c r="AE1411" s="109"/>
    </row>
    <row r="1412" spans="3:31">
      <c r="F1412" s="109"/>
      <c r="H1412" s="110"/>
      <c r="I1412" s="110"/>
      <c r="J1412" s="110"/>
      <c r="K1412" s="110"/>
      <c r="L1412" s="110"/>
      <c r="M1412" s="110"/>
      <c r="N1412" s="110"/>
      <c r="O1412" s="110"/>
      <c r="P1412" s="110"/>
      <c r="Q1412" s="110"/>
      <c r="R1412" s="110"/>
      <c r="S1412" s="110"/>
      <c r="T1412" s="110"/>
      <c r="U1412" s="110"/>
      <c r="V1412" s="110"/>
      <c r="W1412" s="110"/>
      <c r="X1412" s="110"/>
      <c r="Y1412" s="110"/>
      <c r="Z1412" s="110"/>
      <c r="AA1412" s="110"/>
      <c r="AB1412" s="110"/>
      <c r="AC1412" s="110"/>
      <c r="AD1412" s="110"/>
      <c r="AE1412" s="110"/>
    </row>
    <row r="1413" spans="3:31">
      <c r="F1413" s="109"/>
      <c r="H1413" s="110"/>
      <c r="I1413" s="110"/>
      <c r="J1413" s="110"/>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row>
    <row r="1414" spans="3:31">
      <c r="F1414" s="109"/>
      <c r="H1414" s="133"/>
      <c r="I1414" s="133"/>
      <c r="J1414" s="133"/>
      <c r="K1414" s="133"/>
      <c r="L1414" s="133"/>
      <c r="M1414" s="133"/>
      <c r="N1414" s="133"/>
      <c r="O1414" s="133"/>
      <c r="P1414" s="133"/>
      <c r="Q1414" s="133"/>
      <c r="R1414" s="133"/>
      <c r="S1414" s="133"/>
      <c r="T1414" s="133"/>
      <c r="U1414" s="133"/>
      <c r="V1414" s="133"/>
      <c r="W1414" s="133"/>
      <c r="X1414" s="133"/>
      <c r="Y1414" s="133"/>
      <c r="Z1414" s="133"/>
      <c r="AA1414" s="133"/>
      <c r="AB1414" s="133"/>
      <c r="AC1414" s="133"/>
      <c r="AD1414" s="133"/>
      <c r="AE1414" s="133"/>
    </row>
    <row r="1415" spans="3:31">
      <c r="F1415" s="109"/>
      <c r="H1415" s="133"/>
      <c r="I1415" s="133"/>
      <c r="J1415" s="133"/>
      <c r="K1415" s="133"/>
      <c r="L1415" s="133"/>
      <c r="M1415" s="133"/>
      <c r="N1415" s="133"/>
      <c r="O1415" s="133"/>
      <c r="P1415" s="133"/>
      <c r="Q1415" s="133"/>
      <c r="R1415" s="133"/>
      <c r="S1415" s="133"/>
      <c r="T1415" s="133"/>
      <c r="U1415" s="133"/>
      <c r="V1415" s="133"/>
      <c r="W1415" s="133"/>
      <c r="X1415" s="133"/>
      <c r="Y1415" s="133"/>
      <c r="Z1415" s="133"/>
      <c r="AA1415" s="133"/>
      <c r="AB1415" s="133"/>
      <c r="AC1415" s="133"/>
      <c r="AD1415" s="133"/>
      <c r="AE1415" s="133"/>
    </row>
    <row r="1416" spans="3:31">
      <c r="F1416" s="109"/>
      <c r="H1416" s="133"/>
      <c r="I1416" s="133"/>
      <c r="J1416" s="133"/>
      <c r="K1416" s="133"/>
      <c r="L1416" s="133"/>
      <c r="M1416" s="133"/>
      <c r="N1416" s="133"/>
      <c r="O1416" s="133"/>
      <c r="P1416" s="133"/>
      <c r="Q1416" s="133"/>
      <c r="R1416" s="133"/>
      <c r="S1416" s="133"/>
      <c r="T1416" s="133"/>
      <c r="U1416" s="133"/>
      <c r="V1416" s="133"/>
      <c r="W1416" s="133"/>
      <c r="X1416" s="133"/>
      <c r="Y1416" s="133"/>
      <c r="Z1416" s="133"/>
      <c r="AA1416" s="133"/>
      <c r="AB1416" s="133"/>
      <c r="AC1416" s="133"/>
      <c r="AD1416" s="133"/>
      <c r="AE1416" s="133"/>
    </row>
    <row r="1417" spans="3:31">
      <c r="F1417" s="109"/>
      <c r="H1417" s="133"/>
      <c r="I1417" s="133"/>
      <c r="J1417" s="133"/>
      <c r="K1417" s="133"/>
      <c r="L1417" s="133"/>
      <c r="M1417" s="133"/>
      <c r="N1417" s="133"/>
      <c r="O1417" s="133"/>
      <c r="P1417" s="133"/>
      <c r="Q1417" s="133"/>
      <c r="R1417" s="133"/>
      <c r="S1417" s="133"/>
      <c r="T1417" s="133"/>
      <c r="U1417" s="133"/>
      <c r="V1417" s="133"/>
      <c r="W1417" s="133"/>
      <c r="X1417" s="133"/>
      <c r="Y1417" s="133"/>
      <c r="Z1417" s="133"/>
      <c r="AA1417" s="133"/>
      <c r="AB1417" s="133"/>
      <c r="AC1417" s="133"/>
      <c r="AD1417" s="133"/>
      <c r="AE1417" s="133"/>
    </row>
    <row r="1418" spans="3:31">
      <c r="F1418" s="109"/>
      <c r="H1418" s="109"/>
      <c r="I1418" s="109"/>
      <c r="J1418" s="109"/>
      <c r="K1418" s="109"/>
      <c r="L1418" s="109"/>
      <c r="M1418" s="109"/>
      <c r="N1418" s="109"/>
      <c r="O1418" s="109"/>
      <c r="P1418" s="109"/>
      <c r="Q1418" s="109"/>
      <c r="R1418" s="109"/>
      <c r="S1418" s="109"/>
      <c r="T1418" s="109"/>
      <c r="U1418" s="109"/>
      <c r="V1418" s="109"/>
      <c r="W1418" s="109"/>
      <c r="X1418" s="109"/>
      <c r="Y1418" s="109"/>
      <c r="Z1418" s="109"/>
      <c r="AA1418" s="109"/>
      <c r="AB1418" s="109"/>
      <c r="AC1418" s="109"/>
      <c r="AD1418" s="109"/>
      <c r="AE1418" s="109"/>
    </row>
    <row r="1419" spans="3:31">
      <c r="F1419" s="109"/>
      <c r="H1419" s="109"/>
      <c r="I1419" s="109"/>
      <c r="J1419" s="109"/>
      <c r="K1419" s="109"/>
      <c r="L1419" s="109"/>
      <c r="M1419" s="109"/>
      <c r="N1419" s="109"/>
      <c r="O1419" s="109"/>
      <c r="P1419" s="109"/>
      <c r="Q1419" s="109"/>
      <c r="R1419" s="109"/>
      <c r="S1419" s="109"/>
      <c r="T1419" s="109"/>
      <c r="U1419" s="109"/>
      <c r="V1419" s="109"/>
      <c r="W1419" s="109"/>
      <c r="X1419" s="109"/>
      <c r="Y1419" s="109"/>
      <c r="Z1419" s="109"/>
      <c r="AA1419" s="109"/>
      <c r="AB1419" s="109"/>
      <c r="AC1419" s="109"/>
      <c r="AD1419" s="109"/>
      <c r="AE1419" s="109"/>
    </row>
    <row r="1420" spans="3:31">
      <c r="F1420" s="109"/>
      <c r="H1420" s="109"/>
      <c r="I1420" s="109"/>
      <c r="J1420" s="109"/>
      <c r="K1420" s="109"/>
      <c r="L1420" s="109"/>
      <c r="M1420" s="109"/>
      <c r="N1420" s="109"/>
      <c r="O1420" s="109"/>
      <c r="P1420" s="109"/>
      <c r="Q1420" s="109"/>
      <c r="R1420" s="109"/>
      <c r="S1420" s="109"/>
      <c r="T1420" s="109"/>
      <c r="U1420" s="109"/>
      <c r="V1420" s="109"/>
      <c r="W1420" s="109"/>
      <c r="X1420" s="109"/>
      <c r="Y1420" s="109"/>
      <c r="Z1420" s="109"/>
      <c r="AA1420" s="109"/>
      <c r="AB1420" s="109"/>
      <c r="AC1420" s="109"/>
      <c r="AD1420" s="109"/>
      <c r="AE1420" s="109"/>
    </row>
    <row r="1421" spans="3:31">
      <c r="F1421" s="109"/>
      <c r="H1421" s="109"/>
      <c r="I1421" s="109"/>
      <c r="J1421" s="109"/>
      <c r="K1421" s="109"/>
      <c r="L1421" s="109"/>
      <c r="M1421" s="109"/>
      <c r="N1421" s="109"/>
      <c r="O1421" s="109"/>
      <c r="P1421" s="109"/>
      <c r="Q1421" s="109"/>
      <c r="R1421" s="109"/>
      <c r="S1421" s="109"/>
      <c r="T1421" s="109"/>
      <c r="U1421" s="109"/>
      <c r="V1421" s="109"/>
      <c r="W1421" s="109"/>
      <c r="X1421" s="109"/>
      <c r="Y1421" s="109"/>
      <c r="Z1421" s="109"/>
      <c r="AA1421" s="109"/>
      <c r="AB1421" s="109"/>
      <c r="AC1421" s="109"/>
      <c r="AD1421" s="109"/>
      <c r="AE1421" s="109"/>
    </row>
    <row r="1422" spans="3:31">
      <c r="C1422" s="109"/>
      <c r="F1422" s="109"/>
      <c r="H1422" s="110"/>
      <c r="I1422" s="110"/>
      <c r="J1422" s="110"/>
      <c r="K1422" s="110"/>
      <c r="L1422" s="110"/>
      <c r="M1422" s="110"/>
      <c r="N1422" s="110"/>
      <c r="O1422" s="110"/>
      <c r="P1422" s="110"/>
      <c r="Q1422" s="110"/>
      <c r="R1422" s="110"/>
      <c r="S1422" s="110"/>
      <c r="T1422" s="110"/>
      <c r="U1422" s="110"/>
      <c r="V1422" s="110"/>
      <c r="W1422" s="110"/>
      <c r="X1422" s="110"/>
      <c r="Y1422" s="110"/>
      <c r="Z1422" s="110"/>
      <c r="AA1422" s="110"/>
      <c r="AB1422" s="110"/>
      <c r="AC1422" s="110"/>
      <c r="AD1422" s="110"/>
      <c r="AE1422" s="110"/>
    </row>
    <row r="1423" spans="3:31">
      <c r="C1423" s="109"/>
      <c r="F1423" s="109"/>
      <c r="H1423" s="110"/>
      <c r="I1423" s="110"/>
      <c r="J1423" s="110"/>
      <c r="K1423" s="110"/>
      <c r="L1423" s="110"/>
      <c r="M1423" s="110"/>
      <c r="N1423" s="110"/>
      <c r="O1423" s="110"/>
      <c r="P1423" s="110"/>
      <c r="Q1423" s="110"/>
      <c r="R1423" s="110"/>
      <c r="S1423" s="110"/>
      <c r="T1423" s="110"/>
      <c r="U1423" s="110"/>
      <c r="V1423" s="110"/>
      <c r="W1423" s="110"/>
      <c r="X1423" s="110"/>
      <c r="Y1423" s="110"/>
      <c r="Z1423" s="110"/>
      <c r="AA1423" s="110"/>
      <c r="AB1423" s="110"/>
      <c r="AC1423" s="110"/>
      <c r="AD1423" s="110"/>
      <c r="AE1423" s="110"/>
    </row>
    <row r="1424" spans="3:31">
      <c r="C1424" s="109"/>
      <c r="F1424" s="109"/>
      <c r="H1424" s="133"/>
      <c r="I1424" s="133"/>
      <c r="J1424" s="133"/>
      <c r="K1424" s="133"/>
      <c r="L1424" s="133"/>
      <c r="M1424" s="133"/>
      <c r="N1424" s="133"/>
      <c r="O1424" s="133"/>
      <c r="P1424" s="133"/>
      <c r="Q1424" s="133"/>
      <c r="R1424" s="133"/>
      <c r="S1424" s="133"/>
      <c r="T1424" s="133"/>
      <c r="U1424" s="133"/>
      <c r="V1424" s="133"/>
      <c r="W1424" s="133"/>
      <c r="X1424" s="133"/>
      <c r="Y1424" s="133"/>
      <c r="Z1424" s="133"/>
      <c r="AA1424" s="133"/>
      <c r="AB1424" s="133"/>
      <c r="AC1424" s="133"/>
      <c r="AD1424" s="133"/>
      <c r="AE1424" s="133"/>
    </row>
    <row r="1425" spans="3:31">
      <c r="C1425" s="109"/>
      <c r="F1425" s="109"/>
      <c r="H1425" s="133"/>
      <c r="I1425" s="133"/>
      <c r="J1425" s="133"/>
      <c r="K1425" s="133"/>
      <c r="L1425" s="133"/>
      <c r="M1425" s="133"/>
      <c r="N1425" s="133"/>
      <c r="O1425" s="133"/>
      <c r="P1425" s="133"/>
      <c r="Q1425" s="133"/>
      <c r="R1425" s="133"/>
      <c r="S1425" s="133"/>
      <c r="T1425" s="133"/>
      <c r="U1425" s="133"/>
      <c r="V1425" s="133"/>
      <c r="W1425" s="133"/>
      <c r="X1425" s="133"/>
      <c r="Y1425" s="133"/>
      <c r="Z1425" s="133"/>
      <c r="AA1425" s="133"/>
      <c r="AB1425" s="133"/>
      <c r="AC1425" s="133"/>
      <c r="AD1425" s="133"/>
      <c r="AE1425" s="133"/>
    </row>
    <row r="1426" spans="3:31">
      <c r="C1426" s="109"/>
      <c r="F1426" s="109"/>
      <c r="H1426" s="133"/>
      <c r="I1426" s="133"/>
      <c r="J1426" s="133"/>
      <c r="K1426" s="133"/>
      <c r="L1426" s="133"/>
      <c r="M1426" s="133"/>
      <c r="N1426" s="133"/>
      <c r="O1426" s="133"/>
      <c r="P1426" s="133"/>
      <c r="Q1426" s="133"/>
      <c r="R1426" s="133"/>
      <c r="S1426" s="133"/>
      <c r="T1426" s="133"/>
      <c r="U1426" s="133"/>
      <c r="V1426" s="133"/>
      <c r="W1426" s="133"/>
      <c r="X1426" s="133"/>
      <c r="Y1426" s="133"/>
      <c r="Z1426" s="133"/>
      <c r="AA1426" s="133"/>
      <c r="AB1426" s="133"/>
      <c r="AC1426" s="133"/>
      <c r="AD1426" s="133"/>
      <c r="AE1426" s="133"/>
    </row>
    <row r="1427" spans="3:31">
      <c r="C1427" s="109"/>
      <c r="F1427" s="109"/>
      <c r="H1427" s="133"/>
      <c r="I1427" s="133"/>
      <c r="J1427" s="133"/>
      <c r="K1427" s="133"/>
      <c r="L1427" s="133"/>
      <c r="M1427" s="133"/>
      <c r="N1427" s="133"/>
      <c r="O1427" s="133"/>
      <c r="P1427" s="133"/>
      <c r="Q1427" s="133"/>
      <c r="R1427" s="133"/>
      <c r="S1427" s="133"/>
      <c r="T1427" s="133"/>
      <c r="U1427" s="133"/>
      <c r="V1427" s="133"/>
      <c r="W1427" s="133"/>
      <c r="X1427" s="133"/>
      <c r="Y1427" s="133"/>
      <c r="Z1427" s="133"/>
      <c r="AA1427" s="133"/>
      <c r="AB1427" s="133"/>
      <c r="AC1427" s="133"/>
      <c r="AD1427" s="133"/>
      <c r="AE1427" s="133"/>
    </row>
    <row r="1428" spans="3:31">
      <c r="C1428" s="109"/>
      <c r="F1428" s="109"/>
      <c r="H1428" s="109"/>
      <c r="I1428" s="109"/>
      <c r="J1428" s="109"/>
      <c r="K1428" s="109"/>
      <c r="L1428" s="109"/>
      <c r="M1428" s="109"/>
      <c r="N1428" s="109"/>
      <c r="O1428" s="109"/>
      <c r="P1428" s="109"/>
      <c r="Q1428" s="109"/>
      <c r="R1428" s="109"/>
      <c r="S1428" s="109"/>
      <c r="T1428" s="109"/>
      <c r="U1428" s="109"/>
      <c r="V1428" s="109"/>
      <c r="W1428" s="109"/>
      <c r="X1428" s="109"/>
      <c r="Y1428" s="109"/>
      <c r="Z1428" s="109"/>
      <c r="AA1428" s="109"/>
      <c r="AB1428" s="109"/>
      <c r="AC1428" s="109"/>
      <c r="AD1428" s="109"/>
      <c r="AE1428" s="109"/>
    </row>
    <row r="1429" spans="3:31">
      <c r="C1429" s="109"/>
      <c r="F1429" s="109"/>
      <c r="H1429" s="109"/>
      <c r="I1429" s="109"/>
      <c r="J1429" s="109"/>
      <c r="K1429" s="109"/>
      <c r="L1429" s="109"/>
      <c r="M1429" s="109"/>
      <c r="N1429" s="109"/>
      <c r="O1429" s="109"/>
      <c r="P1429" s="109"/>
      <c r="Q1429" s="109"/>
      <c r="R1429" s="109"/>
      <c r="S1429" s="109"/>
      <c r="T1429" s="109"/>
      <c r="U1429" s="109"/>
      <c r="V1429" s="109"/>
      <c r="W1429" s="109"/>
      <c r="X1429" s="109"/>
      <c r="Y1429" s="109"/>
      <c r="Z1429" s="109"/>
      <c r="AA1429" s="109"/>
      <c r="AB1429" s="109"/>
      <c r="AC1429" s="109"/>
      <c r="AD1429" s="109"/>
      <c r="AE1429" s="109"/>
    </row>
    <row r="1430" spans="3:31">
      <c r="C1430" s="109"/>
      <c r="F1430" s="109"/>
      <c r="H1430" s="109"/>
      <c r="I1430" s="109"/>
      <c r="J1430" s="109"/>
      <c r="K1430" s="109"/>
      <c r="L1430" s="109"/>
      <c r="M1430" s="109"/>
      <c r="N1430" s="109"/>
      <c r="O1430" s="109"/>
      <c r="P1430" s="109"/>
      <c r="Q1430" s="109"/>
      <c r="R1430" s="109"/>
      <c r="S1430" s="109"/>
      <c r="T1430" s="109"/>
      <c r="U1430" s="109"/>
      <c r="V1430" s="109"/>
      <c r="W1430" s="109"/>
      <c r="X1430" s="109"/>
      <c r="Y1430" s="109"/>
      <c r="Z1430" s="109"/>
      <c r="AA1430" s="109"/>
      <c r="AB1430" s="109"/>
      <c r="AC1430" s="109"/>
      <c r="AD1430" s="109"/>
      <c r="AE1430" s="109"/>
    </row>
    <row r="1431" spans="3:31">
      <c r="C1431" s="109"/>
      <c r="F1431" s="109"/>
      <c r="H1431" s="109"/>
      <c r="I1431" s="109"/>
      <c r="J1431" s="109"/>
      <c r="K1431" s="109"/>
      <c r="L1431" s="109"/>
      <c r="M1431" s="109"/>
      <c r="N1431" s="109"/>
      <c r="O1431" s="109"/>
      <c r="P1431" s="109"/>
      <c r="Q1431" s="109"/>
      <c r="R1431" s="109"/>
      <c r="S1431" s="109"/>
      <c r="T1431" s="109"/>
      <c r="U1431" s="109"/>
      <c r="V1431" s="109"/>
      <c r="W1431" s="109"/>
      <c r="X1431" s="109"/>
      <c r="Y1431" s="109"/>
      <c r="Z1431" s="109"/>
      <c r="AA1431" s="109"/>
      <c r="AB1431" s="109"/>
      <c r="AC1431" s="109"/>
      <c r="AD1431" s="109"/>
      <c r="AE1431" s="109"/>
    </row>
    <row r="1432" spans="3:31">
      <c r="C1432" s="109"/>
      <c r="F1432" s="109"/>
      <c r="H1432" s="110"/>
      <c r="I1432" s="110"/>
      <c r="J1432" s="110"/>
      <c r="K1432" s="110"/>
      <c r="L1432" s="110"/>
      <c r="M1432" s="110"/>
      <c r="N1432" s="110"/>
      <c r="O1432" s="110"/>
      <c r="P1432" s="110"/>
      <c r="Q1432" s="110"/>
      <c r="R1432" s="110"/>
      <c r="S1432" s="110"/>
      <c r="T1432" s="110"/>
      <c r="U1432" s="110"/>
      <c r="V1432" s="110"/>
      <c r="W1432" s="110"/>
      <c r="X1432" s="110"/>
      <c r="Y1432" s="110"/>
      <c r="Z1432" s="110"/>
      <c r="AA1432" s="110"/>
      <c r="AB1432" s="110"/>
      <c r="AC1432" s="110"/>
      <c r="AD1432" s="110"/>
      <c r="AE1432" s="110"/>
    </row>
    <row r="1433" spans="3:31">
      <c r="C1433" s="109"/>
      <c r="F1433" s="109"/>
      <c r="H1433" s="110"/>
      <c r="I1433" s="110"/>
      <c r="J1433" s="110"/>
      <c r="K1433" s="110"/>
      <c r="L1433" s="110"/>
      <c r="M1433" s="110"/>
      <c r="N1433" s="110"/>
      <c r="O1433" s="110"/>
      <c r="P1433" s="110"/>
      <c r="Q1433" s="110"/>
      <c r="R1433" s="110"/>
      <c r="S1433" s="110"/>
      <c r="T1433" s="110"/>
      <c r="U1433" s="110"/>
      <c r="V1433" s="110"/>
      <c r="W1433" s="110"/>
      <c r="X1433" s="110"/>
      <c r="Y1433" s="110"/>
      <c r="Z1433" s="110"/>
      <c r="AA1433" s="110"/>
      <c r="AB1433" s="110"/>
      <c r="AC1433" s="110"/>
      <c r="AD1433" s="110"/>
      <c r="AE1433" s="110"/>
    </row>
    <row r="1434" spans="3:31">
      <c r="F1434" s="109"/>
      <c r="H1434" s="133"/>
      <c r="I1434" s="133"/>
      <c r="J1434" s="133"/>
      <c r="K1434" s="133"/>
      <c r="L1434" s="133"/>
      <c r="M1434" s="133"/>
      <c r="N1434" s="133"/>
      <c r="O1434" s="133"/>
      <c r="P1434" s="133"/>
      <c r="Q1434" s="133"/>
      <c r="R1434" s="133"/>
      <c r="S1434" s="133"/>
      <c r="T1434" s="133"/>
      <c r="U1434" s="133"/>
      <c r="V1434" s="133"/>
      <c r="W1434" s="133"/>
      <c r="X1434" s="133"/>
      <c r="Y1434" s="133"/>
      <c r="Z1434" s="133"/>
      <c r="AA1434" s="133"/>
      <c r="AB1434" s="133"/>
      <c r="AC1434" s="133"/>
      <c r="AD1434" s="133"/>
      <c r="AE1434" s="133"/>
    </row>
    <row r="1435" spans="3:31">
      <c r="F1435" s="109"/>
      <c r="H1435" s="133"/>
      <c r="I1435" s="133"/>
      <c r="J1435" s="133"/>
      <c r="K1435" s="133"/>
      <c r="L1435" s="133"/>
      <c r="M1435" s="133"/>
      <c r="N1435" s="133"/>
      <c r="O1435" s="133"/>
      <c r="P1435" s="133"/>
      <c r="Q1435" s="133"/>
      <c r="R1435" s="133"/>
      <c r="S1435" s="133"/>
      <c r="T1435" s="133"/>
      <c r="U1435" s="133"/>
      <c r="V1435" s="133"/>
      <c r="W1435" s="133"/>
      <c r="X1435" s="133"/>
      <c r="Y1435" s="133"/>
      <c r="Z1435" s="133"/>
      <c r="AA1435" s="133"/>
      <c r="AB1435" s="133"/>
      <c r="AC1435" s="133"/>
      <c r="AD1435" s="133"/>
      <c r="AE1435" s="133"/>
    </row>
    <row r="1436" spans="3:31">
      <c r="F1436" s="109"/>
      <c r="H1436" s="133"/>
      <c r="I1436" s="133"/>
      <c r="J1436" s="133"/>
      <c r="K1436" s="133"/>
      <c r="L1436" s="133"/>
      <c r="M1436" s="133"/>
      <c r="N1436" s="133"/>
      <c r="O1436" s="133"/>
      <c r="P1436" s="133"/>
      <c r="Q1436" s="133"/>
      <c r="R1436" s="133"/>
      <c r="S1436" s="133"/>
      <c r="T1436" s="133"/>
      <c r="U1436" s="133"/>
      <c r="V1436" s="133"/>
      <c r="W1436" s="133"/>
      <c r="X1436" s="133"/>
      <c r="Y1436" s="133"/>
      <c r="Z1436" s="133"/>
      <c r="AA1436" s="133"/>
      <c r="AB1436" s="133"/>
      <c r="AC1436" s="133"/>
      <c r="AD1436" s="133"/>
      <c r="AE1436" s="133"/>
    </row>
    <row r="1437" spans="3:31">
      <c r="F1437" s="109"/>
      <c r="H1437" s="133"/>
      <c r="I1437" s="133"/>
      <c r="J1437" s="133"/>
      <c r="K1437" s="133"/>
      <c r="L1437" s="133"/>
      <c r="M1437" s="133"/>
      <c r="N1437" s="133"/>
      <c r="O1437" s="133"/>
      <c r="P1437" s="133"/>
      <c r="Q1437" s="133"/>
      <c r="R1437" s="133"/>
      <c r="S1437" s="133"/>
      <c r="T1437" s="133"/>
      <c r="U1437" s="133"/>
      <c r="V1437" s="133"/>
      <c r="W1437" s="133"/>
      <c r="X1437" s="133"/>
      <c r="Y1437" s="133"/>
      <c r="Z1437" s="133"/>
      <c r="AA1437" s="133"/>
      <c r="AB1437" s="133"/>
      <c r="AC1437" s="133"/>
      <c r="AD1437" s="133"/>
      <c r="AE1437" s="133"/>
    </row>
    <row r="1438" spans="3:31">
      <c r="F1438" s="109"/>
      <c r="H1438" s="109"/>
      <c r="I1438" s="109"/>
      <c r="J1438" s="109"/>
      <c r="K1438" s="109"/>
      <c r="L1438" s="109"/>
      <c r="M1438" s="109"/>
      <c r="N1438" s="109"/>
      <c r="O1438" s="109"/>
      <c r="P1438" s="109"/>
      <c r="Q1438" s="109"/>
      <c r="R1438" s="109"/>
      <c r="S1438" s="109"/>
      <c r="T1438" s="109"/>
      <c r="U1438" s="109"/>
      <c r="V1438" s="109"/>
      <c r="W1438" s="109"/>
      <c r="X1438" s="109"/>
      <c r="Y1438" s="109"/>
      <c r="Z1438" s="109"/>
      <c r="AA1438" s="109"/>
      <c r="AB1438" s="109"/>
      <c r="AC1438" s="109"/>
      <c r="AD1438" s="109"/>
      <c r="AE1438" s="109"/>
    </row>
    <row r="1439" spans="3:31">
      <c r="F1439" s="109"/>
      <c r="H1439" s="109"/>
      <c r="I1439" s="109"/>
      <c r="J1439" s="109"/>
      <c r="K1439" s="109"/>
      <c r="L1439" s="109"/>
      <c r="M1439" s="109"/>
      <c r="N1439" s="109"/>
      <c r="O1439" s="109"/>
      <c r="P1439" s="109"/>
      <c r="Q1439" s="109"/>
      <c r="R1439" s="109"/>
      <c r="S1439" s="109"/>
      <c r="T1439" s="109"/>
      <c r="U1439" s="109"/>
      <c r="V1439" s="109"/>
      <c r="W1439" s="109"/>
      <c r="X1439" s="109"/>
      <c r="Y1439" s="109"/>
      <c r="Z1439" s="109"/>
      <c r="AA1439" s="109"/>
      <c r="AB1439" s="109"/>
      <c r="AC1439" s="109"/>
      <c r="AD1439" s="109"/>
      <c r="AE1439" s="109"/>
    </row>
    <row r="1440" spans="3:31">
      <c r="F1440" s="109"/>
      <c r="H1440" s="109"/>
      <c r="I1440" s="109"/>
      <c r="J1440" s="109"/>
      <c r="K1440" s="109"/>
      <c r="L1440" s="109"/>
      <c r="M1440" s="109"/>
      <c r="N1440" s="109"/>
      <c r="O1440" s="109"/>
      <c r="P1440" s="109"/>
      <c r="Q1440" s="109"/>
      <c r="R1440" s="109"/>
      <c r="S1440" s="109"/>
      <c r="T1440" s="109"/>
      <c r="U1440" s="109"/>
      <c r="V1440" s="109"/>
      <c r="W1440" s="109"/>
      <c r="X1440" s="109"/>
      <c r="Y1440" s="109"/>
      <c r="Z1440" s="109"/>
      <c r="AA1440" s="109"/>
      <c r="AB1440" s="109"/>
      <c r="AC1440" s="109"/>
      <c r="AD1440" s="109"/>
      <c r="AE1440" s="109"/>
    </row>
    <row r="1441" spans="6:31">
      <c r="F1441" s="109"/>
      <c r="H1441" s="109"/>
      <c r="I1441" s="109"/>
      <c r="J1441" s="109"/>
      <c r="K1441" s="109"/>
      <c r="L1441" s="109"/>
      <c r="M1441" s="109"/>
      <c r="N1441" s="109"/>
      <c r="O1441" s="109"/>
      <c r="P1441" s="109"/>
      <c r="Q1441" s="109"/>
      <c r="R1441" s="109"/>
      <c r="S1441" s="109"/>
      <c r="T1441" s="109"/>
      <c r="U1441" s="109"/>
      <c r="V1441" s="109"/>
      <c r="W1441" s="109"/>
      <c r="X1441" s="109"/>
      <c r="Y1441" s="109"/>
      <c r="Z1441" s="109"/>
      <c r="AA1441" s="109"/>
      <c r="AB1441" s="109"/>
      <c r="AC1441" s="109"/>
      <c r="AD1441" s="109"/>
      <c r="AE1441" s="109"/>
    </row>
  </sheetData>
  <autoFilter ref="A1:AH1" xr:uid="{00000000-0001-0000-0D00-000000000000}"/>
  <dataConsolid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F44B-158E-4D06-8244-9008C1362325}">
  <sheetPr codeName="Sheet6">
    <tabColor rgb="FF1A1D5D"/>
  </sheetPr>
  <dimension ref="A1:AN81"/>
  <sheetViews>
    <sheetView zoomScale="75" zoomScaleNormal="75" workbookViewId="0">
      <selection activeCell="I12" sqref="I12"/>
    </sheetView>
  </sheetViews>
  <sheetFormatPr defaultColWidth="9.140625" defaultRowHeight="15"/>
  <cols>
    <col min="1" max="1" width="6.5703125" customWidth="1"/>
    <col min="2" max="2" width="7.5703125" bestFit="1" customWidth="1"/>
    <col min="3" max="3" width="17.42578125" bestFit="1" customWidth="1"/>
    <col min="4" max="4" width="31.140625" bestFit="1" customWidth="1"/>
    <col min="5" max="5" width="16.140625" bestFit="1" customWidth="1"/>
    <col min="6" max="6" width="11" customWidth="1"/>
    <col min="7" max="27" width="10.85546875" customWidth="1"/>
    <col min="28" max="29" width="12.42578125" customWidth="1"/>
    <col min="30" max="33" width="10.85546875" customWidth="1"/>
    <col min="34" max="34" width="11" customWidth="1"/>
    <col min="35" max="38" width="10.85546875" customWidth="1"/>
  </cols>
  <sheetData>
    <row r="1" spans="1:40">
      <c r="A1" s="91" t="s">
        <v>151</v>
      </c>
      <c r="B1" s="2" t="s">
        <v>47</v>
      </c>
      <c r="C1" s="2" t="s">
        <v>45</v>
      </c>
      <c r="D1" s="2" t="s">
        <v>43</v>
      </c>
      <c r="E1" s="2" t="s">
        <v>519</v>
      </c>
      <c r="F1" s="2">
        <v>2022</v>
      </c>
      <c r="G1" s="2">
        <v>2023</v>
      </c>
      <c r="H1" s="2">
        <v>2024</v>
      </c>
      <c r="I1" s="2">
        <v>2025</v>
      </c>
      <c r="J1" s="2">
        <v>2026</v>
      </c>
      <c r="K1" s="2">
        <v>2027</v>
      </c>
      <c r="L1" s="2">
        <v>2028</v>
      </c>
      <c r="M1" s="2">
        <v>2029</v>
      </c>
      <c r="N1" s="2">
        <v>2030</v>
      </c>
      <c r="O1" s="2">
        <v>2031</v>
      </c>
      <c r="P1" s="2">
        <v>2032</v>
      </c>
      <c r="Q1" s="2">
        <v>2033</v>
      </c>
      <c r="R1" s="2">
        <v>2034</v>
      </c>
      <c r="S1" s="2">
        <v>2035</v>
      </c>
      <c r="T1" s="2">
        <v>2036</v>
      </c>
      <c r="U1" s="2">
        <v>2037</v>
      </c>
      <c r="V1" s="2">
        <v>2038</v>
      </c>
      <c r="W1" s="2">
        <v>2039</v>
      </c>
      <c r="X1" s="2">
        <v>2040</v>
      </c>
      <c r="Y1" s="2">
        <v>2041</v>
      </c>
      <c r="Z1" s="2">
        <v>2042</v>
      </c>
      <c r="AA1" s="2">
        <v>2043</v>
      </c>
      <c r="AB1" s="2">
        <v>2044</v>
      </c>
      <c r="AC1" s="2">
        <v>2045</v>
      </c>
      <c r="AD1" s="2">
        <v>2046</v>
      </c>
      <c r="AE1" s="2">
        <v>2047</v>
      </c>
      <c r="AF1" s="2">
        <v>2048</v>
      </c>
      <c r="AG1" s="2">
        <v>2049</v>
      </c>
      <c r="AH1" s="2">
        <v>2050</v>
      </c>
      <c r="AI1" s="2">
        <v>2051</v>
      </c>
      <c r="AJ1" s="2">
        <v>2052</v>
      </c>
      <c r="AK1" s="2" t="s">
        <v>520</v>
      </c>
      <c r="AL1" s="2" t="s">
        <v>521</v>
      </c>
      <c r="AM1" s="2" t="s">
        <v>522</v>
      </c>
      <c r="AN1" s="154">
        <v>6.6E-3</v>
      </c>
    </row>
    <row r="2" spans="1:40">
      <c r="A2" s="3" t="s">
        <v>523</v>
      </c>
      <c r="B2" t="s">
        <v>9</v>
      </c>
      <c r="C2" t="s">
        <v>46</v>
      </c>
      <c r="D2" t="s">
        <v>524</v>
      </c>
      <c r="E2" t="s">
        <v>525</v>
      </c>
      <c r="F2" s="155">
        <v>135945.23925773299</v>
      </c>
      <c r="G2" s="155">
        <v>134884.84545892497</v>
      </c>
      <c r="H2" s="155">
        <v>136430.89231255301</v>
      </c>
      <c r="I2" s="155">
        <v>138121.84346049512</v>
      </c>
      <c r="J2" s="155">
        <v>139818.42721053556</v>
      </c>
      <c r="K2" s="155">
        <v>141504.05062629835</v>
      </c>
      <c r="L2" s="155">
        <v>143210.63007595175</v>
      </c>
      <c r="M2" s="155">
        <v>144938.43297215374</v>
      </c>
      <c r="N2" s="155">
        <v>146687.73021466561</v>
      </c>
      <c r="O2" s="155">
        <v>148458.79623665637</v>
      </c>
      <c r="P2" s="155">
        <v>150251.90905163178</v>
      </c>
      <c r="Q2" s="155">
        <v>152067.3503009968</v>
      </c>
      <c r="R2" s="155">
        <v>153905.40530225952</v>
      </c>
      <c r="S2" s="155">
        <v>155766.36309788594</v>
      </c>
      <c r="T2" s="155">
        <v>157650.51650481444</v>
      </c>
      <c r="U2" s="155">
        <v>159558.1621646384</v>
      </c>
      <c r="V2" s="155">
        <v>161489.60059446716</v>
      </c>
      <c r="W2" s="155">
        <v>163445.1362384735</v>
      </c>
      <c r="X2" s="155">
        <v>165425.07752013791</v>
      </c>
      <c r="Y2" s="155">
        <v>167429.73689519879</v>
      </c>
      <c r="Z2" s="155">
        <v>169459.430905318</v>
      </c>
      <c r="AA2" s="155">
        <v>171514.48023247262</v>
      </c>
      <c r="AB2" s="155">
        <v>173595.20975408141</v>
      </c>
      <c r="AC2" s="155">
        <v>175701.94859887741</v>
      </c>
      <c r="AD2" s="155">
        <v>177835.03020353589</v>
      </c>
      <c r="AE2" s="155">
        <v>179994.79237006878</v>
      </c>
      <c r="AF2" s="155">
        <v>182181.57732399556</v>
      </c>
      <c r="AG2" s="155">
        <v>184395.73177330141</v>
      </c>
      <c r="AH2" s="155">
        <v>186637.60696819407</v>
      </c>
      <c r="AI2" s="155">
        <v>188907.55876166889</v>
      </c>
      <c r="AJ2" s="155">
        <v>191205.94767089508</v>
      </c>
      <c r="AL2" t="s">
        <v>526</v>
      </c>
    </row>
    <row r="3" spans="1:40">
      <c r="A3" s="3" t="s">
        <v>527</v>
      </c>
      <c r="B3" t="s">
        <v>9</v>
      </c>
      <c r="C3" t="s">
        <v>46</v>
      </c>
      <c r="D3" t="s">
        <v>44</v>
      </c>
      <c r="E3" t="s">
        <v>528</v>
      </c>
      <c r="F3" s="155">
        <v>135048.00067863194</v>
      </c>
      <c r="G3" s="155">
        <v>133994.60547889606</v>
      </c>
      <c r="H3" s="155">
        <v>135530.44842329016</v>
      </c>
      <c r="I3" s="155">
        <v>137210.23929365585</v>
      </c>
      <c r="J3" s="155">
        <v>138895.62559094603</v>
      </c>
      <c r="K3" s="155">
        <v>140570.12389216479</v>
      </c>
      <c r="L3" s="155">
        <v>142265.43991745045</v>
      </c>
      <c r="M3" s="155">
        <v>143981.8393145375</v>
      </c>
      <c r="N3" s="155">
        <v>145719.59119524882</v>
      </c>
      <c r="O3" s="155">
        <v>147478.96818149442</v>
      </c>
      <c r="P3" s="155">
        <v>149260.246451891</v>
      </c>
      <c r="Q3" s="155">
        <v>151063.70578901022</v>
      </c>
      <c r="R3" s="155">
        <v>152889.6296272646</v>
      </c>
      <c r="S3" s="155">
        <v>154738.30510143988</v>
      </c>
      <c r="T3" s="155">
        <v>156610.02309588264</v>
      </c>
      <c r="U3" s="155">
        <v>158505.07829435178</v>
      </c>
      <c r="V3" s="155">
        <v>160423.76923054366</v>
      </c>
      <c r="W3" s="155">
        <v>162366.39833929957</v>
      </c>
      <c r="X3" s="155">
        <v>164333.27200850501</v>
      </c>
      <c r="Y3" s="155">
        <v>166324.70063169047</v>
      </c>
      <c r="Z3" s="155">
        <v>168340.99866134289</v>
      </c>
      <c r="AA3" s="155">
        <v>170382.48466293828</v>
      </c>
      <c r="AB3" s="155">
        <v>172449.48136970447</v>
      </c>
      <c r="AC3" s="155">
        <v>174542.3157381248</v>
      </c>
      <c r="AD3" s="155">
        <v>176661.31900419254</v>
      </c>
      <c r="AE3" s="155">
        <v>178806.82674042633</v>
      </c>
      <c r="AF3" s="155">
        <v>180979.17891365718</v>
      </c>
      <c r="AG3" s="155">
        <v>183178.71994359762</v>
      </c>
      <c r="AH3" s="155">
        <v>185405.79876220398</v>
      </c>
      <c r="AI3" s="155">
        <v>187660.76887384185</v>
      </c>
      <c r="AJ3" s="155">
        <v>189943.98841626715</v>
      </c>
      <c r="AL3" t="s">
        <v>526</v>
      </c>
    </row>
    <row r="4" spans="1:40">
      <c r="A4" s="3" t="s">
        <v>529</v>
      </c>
      <c r="B4" t="s">
        <v>9</v>
      </c>
      <c r="C4" t="s">
        <v>72</v>
      </c>
      <c r="D4" t="s">
        <v>44</v>
      </c>
      <c r="E4" t="s">
        <v>528</v>
      </c>
      <c r="F4" s="156">
        <v>85755.817263916673</v>
      </c>
      <c r="G4" s="157">
        <v>85847.94326560873</v>
      </c>
      <c r="H4" s="157">
        <v>87025.78356687921</v>
      </c>
      <c r="I4" s="157">
        <v>88204.028513336365</v>
      </c>
      <c r="J4" s="157">
        <v>89374.966016061342</v>
      </c>
      <c r="K4" s="157">
        <v>90582.554019247211</v>
      </c>
      <c r="L4" s="157">
        <v>91806.458322739985</v>
      </c>
      <c r="M4" s="157">
        <v>93046.899383893513</v>
      </c>
      <c r="N4" s="157">
        <v>94304.100638766598</v>
      </c>
      <c r="O4" s="157">
        <v>95578.28854236973</v>
      </c>
      <c r="P4" s="157">
        <v>96869.692609455597</v>
      </c>
      <c r="Q4" s="157">
        <v>98178.545455860702</v>
      </c>
      <c r="R4" s="157">
        <v>99505.082840405608</v>
      </c>
      <c r="S4" s="157">
        <v>100849.5437073613</v>
      </c>
      <c r="T4" s="157">
        <v>102212.17022948935</v>
      </c>
      <c r="U4" s="157">
        <v>103593.20785166357</v>
      </c>
      <c r="V4" s="157">
        <v>104992.9053350811</v>
      </c>
      <c r="W4" s="157">
        <v>106411.51480207086</v>
      </c>
      <c r="X4" s="157">
        <v>107849.29178150739</v>
      </c>
      <c r="Y4" s="157">
        <v>109306.49525483834</v>
      </c>
      <c r="Z4" s="157">
        <v>110783.38770273382</v>
      </c>
      <c r="AA4" s="157">
        <v>112280.23515236606</v>
      </c>
      <c r="AB4" s="157">
        <v>113797.30722532795</v>
      </c>
      <c r="AC4" s="157">
        <v>115334.87718619895</v>
      </c>
      <c r="AD4" s="157">
        <v>116893.2219917672</v>
      </c>
      <c r="AE4" s="157">
        <v>118472.6223409168</v>
      </c>
      <c r="AF4" s="157">
        <v>120073.36272518896</v>
      </c>
      <c r="AG4" s="157">
        <v>121695.73148002647</v>
      </c>
      <c r="AH4" s="157">
        <v>123340.02083671052</v>
      </c>
      <c r="AI4" s="157">
        <v>125006.52697499917</v>
      </c>
      <c r="AJ4" s="157">
        <v>126695.55007647717</v>
      </c>
      <c r="AL4" t="s">
        <v>530</v>
      </c>
      <c r="AM4" t="s">
        <v>531</v>
      </c>
    </row>
    <row r="5" spans="1:40">
      <c r="A5" s="3" t="s">
        <v>532</v>
      </c>
      <c r="B5" t="s">
        <v>9</v>
      </c>
      <c r="C5" t="s">
        <v>72</v>
      </c>
      <c r="D5" t="s">
        <v>142</v>
      </c>
      <c r="E5" t="s">
        <v>533</v>
      </c>
      <c r="F5" s="156">
        <v>160591.41809722222</v>
      </c>
      <c r="G5" s="157">
        <v>162738.96632500002</v>
      </c>
      <c r="H5" s="157">
        <v>164976.91463333333</v>
      </c>
      <c r="I5" s="157">
        <v>167197.85029999999</v>
      </c>
      <c r="J5" s="157">
        <v>169383.11864166666</v>
      </c>
      <c r="K5" s="157">
        <v>171657.58506351805</v>
      </c>
      <c r="L5" s="157">
        <v>173962.59288492342</v>
      </c>
      <c r="M5" s="157">
        <v>176298.55221397566</v>
      </c>
      <c r="N5" s="157">
        <v>178665.87866567477</v>
      </c>
      <c r="O5" s="157">
        <v>181064.99343587414</v>
      </c>
      <c r="P5" s="157">
        <v>183496.32337622001</v>
      </c>
      <c r="Q5" s="157">
        <v>185960.30107009708</v>
      </c>
      <c r="R5" s="157">
        <v>188457.36490959395</v>
      </c>
      <c r="S5" s="157">
        <v>190987.95917350205</v>
      </c>
      <c r="T5" s="157">
        <v>193552.53410636197</v>
      </c>
      <c r="U5" s="157">
        <v>196151.54599857115</v>
      </c>
      <c r="V5" s="157">
        <v>198785.45726756725</v>
      </c>
      <c r="W5" s="157">
        <v>201454.73654010179</v>
      </c>
      <c r="X5" s="157">
        <v>204159.85873561833</v>
      </c>
      <c r="Y5" s="157">
        <v>206901.30515075041</v>
      </c>
      <c r="Z5" s="157">
        <v>209679.56354495412</v>
      </c>
      <c r="AA5" s="157">
        <v>212495.12822729041</v>
      </c>
      <c r="AB5" s="157">
        <v>215348.50014437287</v>
      </c>
      <c r="AC5" s="157">
        <v>218240.18696949637</v>
      </c>
      <c r="AD5" s="157">
        <v>221170.70319296251</v>
      </c>
      <c r="AE5" s="157">
        <v>224140.57021361796</v>
      </c>
      <c r="AF5" s="157">
        <v>227150.31643162208</v>
      </c>
      <c r="AG5" s="157">
        <v>230200.47734246007</v>
      </c>
      <c r="AH5" s="157">
        <v>233291.59563221858</v>
      </c>
      <c r="AI5" s="157">
        <v>236424.22127414067</v>
      </c>
      <c r="AJ5" s="157">
        <v>239598.91162647735</v>
      </c>
      <c r="AL5" t="s">
        <v>530</v>
      </c>
      <c r="AM5" t="s">
        <v>531</v>
      </c>
    </row>
    <row r="6" spans="1:40">
      <c r="A6" s="3" t="s">
        <v>534</v>
      </c>
      <c r="B6" t="s">
        <v>9</v>
      </c>
      <c r="C6" t="s">
        <v>72</v>
      </c>
      <c r="D6" t="s">
        <v>535</v>
      </c>
      <c r="E6" t="s">
        <v>528</v>
      </c>
      <c r="F6" s="158">
        <v>0.53400000000000003</v>
      </c>
      <c r="G6" s="158">
        <v>0.52751928566490314</v>
      </c>
      <c r="H6" s="158">
        <v>0.52750279492313756</v>
      </c>
      <c r="I6" s="158">
        <v>0.52754283835033478</v>
      </c>
      <c r="J6" s="158">
        <v>0.527649784304278</v>
      </c>
      <c r="K6" s="158">
        <v>0.52769327953512313</v>
      </c>
      <c r="L6" s="158">
        <v>0.52773677835136734</v>
      </c>
      <c r="M6" s="158">
        <v>0.5277802807533063</v>
      </c>
      <c r="N6" s="158">
        <v>0.52782378674123565</v>
      </c>
      <c r="O6" s="158">
        <v>0.52786729631545082</v>
      </c>
      <c r="P6" s="158">
        <v>0.52791080947624758</v>
      </c>
      <c r="Q6" s="158">
        <v>0.52795432622392158</v>
      </c>
      <c r="R6" s="158">
        <v>0.52799784655876836</v>
      </c>
      <c r="S6" s="158">
        <v>0.52804137048108379</v>
      </c>
      <c r="T6" s="158">
        <v>0.52808489799116343</v>
      </c>
      <c r="U6" s="158">
        <v>0.52812842908930313</v>
      </c>
      <c r="V6" s="158">
        <v>0.52817196377579867</v>
      </c>
      <c r="W6" s="158">
        <v>0.5282155020509457</v>
      </c>
      <c r="X6" s="158">
        <v>0.52825904391504008</v>
      </c>
      <c r="Y6" s="158">
        <v>0.52830258936837793</v>
      </c>
      <c r="Z6" s="158">
        <v>0.52834613841125477</v>
      </c>
      <c r="AA6" s="158">
        <v>0.52838969104396671</v>
      </c>
      <c r="AB6" s="158">
        <v>0.52843324726680951</v>
      </c>
      <c r="AC6" s="158">
        <v>0.52847680708007927</v>
      </c>
      <c r="AD6" s="158">
        <v>0.52852037048407174</v>
      </c>
      <c r="AE6" s="158">
        <v>0.52856393747908315</v>
      </c>
      <c r="AF6" s="158">
        <v>0.52860750806540935</v>
      </c>
      <c r="AG6" s="158">
        <v>0.52865108224334645</v>
      </c>
      <c r="AH6" s="158">
        <v>0.52869466001319054</v>
      </c>
      <c r="AI6" s="158">
        <v>0.52873824137523762</v>
      </c>
      <c r="AJ6" s="158">
        <v>0.52878182632978388</v>
      </c>
      <c r="AL6" t="s">
        <v>526</v>
      </c>
    </row>
    <row r="7" spans="1:40">
      <c r="A7" s="3" t="s">
        <v>536</v>
      </c>
      <c r="B7" t="s">
        <v>9</v>
      </c>
      <c r="C7" t="s">
        <v>72</v>
      </c>
      <c r="D7" t="s">
        <v>537</v>
      </c>
      <c r="E7" t="s">
        <v>538</v>
      </c>
      <c r="F7" s="159">
        <v>0.87181307622200999</v>
      </c>
      <c r="G7" s="159">
        <v>0.87181307622200999</v>
      </c>
      <c r="H7" s="159">
        <v>0.87181307622200999</v>
      </c>
      <c r="I7" s="159">
        <v>0.87181307622200999</v>
      </c>
      <c r="J7" s="160">
        <v>0.87181307622200999</v>
      </c>
      <c r="K7" s="160">
        <v>0.87606680166719719</v>
      </c>
      <c r="L7" s="160">
        <v>0.8803621244026304</v>
      </c>
      <c r="M7" s="160">
        <v>0.88469945355511082</v>
      </c>
      <c r="N7" s="160">
        <v>0.88907920356162107</v>
      </c>
      <c r="O7" s="160">
        <v>0.88907920356162107</v>
      </c>
      <c r="P7" s="160">
        <v>0.88907920356162107</v>
      </c>
      <c r="Q7" s="160">
        <v>0.88907920356162107</v>
      </c>
      <c r="R7" s="160">
        <v>0.88907920356162107</v>
      </c>
      <c r="S7" s="160">
        <v>0.88907920356162107</v>
      </c>
      <c r="T7" s="160">
        <v>0.88907920356162107</v>
      </c>
      <c r="U7" s="160">
        <v>0.88907920356162107</v>
      </c>
      <c r="V7" s="160">
        <v>0.88907920356162107</v>
      </c>
      <c r="W7" s="160">
        <v>0.88907920356162107</v>
      </c>
      <c r="X7" s="160">
        <v>0.88907920356162107</v>
      </c>
      <c r="Y7" s="160">
        <v>0.88907920356162107</v>
      </c>
      <c r="Z7" s="160">
        <v>0.88907920356162107</v>
      </c>
      <c r="AA7" s="160">
        <v>0.88907920356162107</v>
      </c>
      <c r="AB7" s="160">
        <v>0.88907920356162107</v>
      </c>
      <c r="AC7" s="160">
        <v>0.88907920356162107</v>
      </c>
      <c r="AD7" s="160">
        <v>0.88907920356162107</v>
      </c>
      <c r="AE7" s="160">
        <v>0.88907920356162107</v>
      </c>
      <c r="AF7" s="160">
        <v>0.88907920356162107</v>
      </c>
      <c r="AG7" s="160">
        <v>0.88907920356162107</v>
      </c>
      <c r="AH7" s="160">
        <v>0.88907920356162107</v>
      </c>
      <c r="AI7" s="160">
        <v>0.88907920356162107</v>
      </c>
      <c r="AJ7" s="160">
        <v>0.88907920356162107</v>
      </c>
      <c r="AL7" t="s">
        <v>539</v>
      </c>
    </row>
    <row r="8" spans="1:40">
      <c r="A8" s="3" t="s">
        <v>540</v>
      </c>
      <c r="B8" t="s">
        <v>9</v>
      </c>
      <c r="C8" t="s">
        <v>72</v>
      </c>
      <c r="D8" t="s">
        <v>541</v>
      </c>
      <c r="E8" t="s">
        <v>538</v>
      </c>
      <c r="F8" s="159">
        <v>0.55161663616329148</v>
      </c>
      <c r="G8" s="159">
        <v>0.55161663616329148</v>
      </c>
      <c r="H8" s="159">
        <v>0.55161663616329148</v>
      </c>
      <c r="I8" s="159">
        <v>0.55161663616329148</v>
      </c>
      <c r="J8" s="160">
        <v>0.55161663616329148</v>
      </c>
      <c r="K8" s="160">
        <v>0.55404380707159995</v>
      </c>
      <c r="L8" s="160">
        <v>0.55648294009145693</v>
      </c>
      <c r="M8" s="160">
        <v>0.55893409480452283</v>
      </c>
      <c r="N8" s="160">
        <v>0.56139733108965573</v>
      </c>
      <c r="O8" s="160">
        <v>0.56139733108965573</v>
      </c>
      <c r="P8" s="160">
        <v>0.56139733108965573</v>
      </c>
      <c r="Q8" s="160">
        <v>0.56139733108965573</v>
      </c>
      <c r="R8" s="160">
        <v>0.56139733108965573</v>
      </c>
      <c r="S8" s="160">
        <v>0.56139733108965573</v>
      </c>
      <c r="T8" s="160">
        <v>0.56139733108965573</v>
      </c>
      <c r="U8" s="160">
        <v>0.56139733108965573</v>
      </c>
      <c r="V8" s="160">
        <v>0.56139733108965573</v>
      </c>
      <c r="W8" s="160">
        <v>0.56139733108965573</v>
      </c>
      <c r="X8" s="160">
        <v>0.56139733108965573</v>
      </c>
      <c r="Y8" s="160">
        <v>0.56139733108965573</v>
      </c>
      <c r="Z8" s="160">
        <v>0.56139733108965573</v>
      </c>
      <c r="AA8" s="160">
        <v>0.56139733108965573</v>
      </c>
      <c r="AB8" s="160">
        <v>0.56139733108965573</v>
      </c>
      <c r="AC8" s="160">
        <v>0.56139733108965573</v>
      </c>
      <c r="AD8" s="160">
        <v>0.56139733108965573</v>
      </c>
      <c r="AE8" s="160">
        <v>0.56139733108965573</v>
      </c>
      <c r="AF8" s="160">
        <v>0.56139733108965573</v>
      </c>
      <c r="AG8" s="160">
        <v>0.56139733108965573</v>
      </c>
      <c r="AH8" s="160">
        <v>0.56139733108965573</v>
      </c>
      <c r="AI8" s="160">
        <v>0.56139733108965573</v>
      </c>
      <c r="AJ8" s="160">
        <v>0.56139733108965573</v>
      </c>
      <c r="AL8" t="s">
        <v>539</v>
      </c>
    </row>
    <row r="9" spans="1:40">
      <c r="A9" s="3" t="s">
        <v>542</v>
      </c>
      <c r="B9" t="s">
        <v>9</v>
      </c>
      <c r="C9" t="s">
        <v>72</v>
      </c>
      <c r="D9" t="s">
        <v>543</v>
      </c>
      <c r="E9" t="s">
        <v>538</v>
      </c>
      <c r="F9" s="160">
        <v>1</v>
      </c>
      <c r="G9" s="159">
        <v>1</v>
      </c>
      <c r="H9" s="159">
        <v>1</v>
      </c>
      <c r="I9" s="159">
        <v>1</v>
      </c>
      <c r="J9" s="159">
        <v>1</v>
      </c>
      <c r="K9" s="159">
        <v>1</v>
      </c>
      <c r="L9" s="159">
        <v>1</v>
      </c>
      <c r="M9" s="159">
        <v>1</v>
      </c>
      <c r="N9" s="159">
        <v>1</v>
      </c>
      <c r="O9" s="159">
        <v>1</v>
      </c>
      <c r="P9" s="159">
        <v>1</v>
      </c>
      <c r="Q9" s="159">
        <v>1</v>
      </c>
      <c r="R9" s="159">
        <v>1</v>
      </c>
      <c r="S9" s="159">
        <v>1</v>
      </c>
      <c r="T9" s="159">
        <v>1</v>
      </c>
      <c r="U9" s="159">
        <v>1</v>
      </c>
      <c r="V9" s="159">
        <v>1</v>
      </c>
      <c r="W9" s="159">
        <v>1</v>
      </c>
      <c r="X9" s="159">
        <v>1</v>
      </c>
      <c r="Y9" s="159">
        <v>1</v>
      </c>
      <c r="Z9" s="159">
        <v>1</v>
      </c>
      <c r="AA9" s="159">
        <v>1</v>
      </c>
      <c r="AB9" s="159">
        <v>1</v>
      </c>
      <c r="AC9" s="159">
        <v>1</v>
      </c>
      <c r="AD9" s="159">
        <v>1</v>
      </c>
      <c r="AE9" s="159">
        <v>1</v>
      </c>
      <c r="AF9" s="159">
        <v>1</v>
      </c>
      <c r="AG9" s="159">
        <v>1</v>
      </c>
      <c r="AH9" s="159">
        <v>1</v>
      </c>
      <c r="AI9" s="159">
        <v>1</v>
      </c>
      <c r="AJ9" s="159">
        <v>1</v>
      </c>
      <c r="AL9" t="s">
        <v>544</v>
      </c>
    </row>
    <row r="10" spans="1:40">
      <c r="A10" s="3" t="s">
        <v>545</v>
      </c>
      <c r="B10" t="s">
        <v>9</v>
      </c>
      <c r="C10" t="s">
        <v>72</v>
      </c>
      <c r="D10" t="s">
        <v>546</v>
      </c>
      <c r="E10" t="s">
        <v>538</v>
      </c>
      <c r="F10" s="160">
        <v>0.85028338613626275</v>
      </c>
      <c r="G10" s="159">
        <v>0.85028338613626275</v>
      </c>
      <c r="H10" s="159">
        <v>0.85028338613626275</v>
      </c>
      <c r="I10" s="159">
        <v>0.85028338613626275</v>
      </c>
      <c r="J10" s="159">
        <v>0.85028338613626275</v>
      </c>
      <c r="K10" s="159">
        <v>0.85028338613626275</v>
      </c>
      <c r="L10" s="159">
        <v>0.85028338613626275</v>
      </c>
      <c r="M10" s="159">
        <v>0.85028338613626275</v>
      </c>
      <c r="N10" s="159">
        <v>0.85028338613626275</v>
      </c>
      <c r="O10" s="159">
        <v>0.85028338613626275</v>
      </c>
      <c r="P10" s="159">
        <v>0.85028338613626275</v>
      </c>
      <c r="Q10" s="159">
        <v>0.85028338613626275</v>
      </c>
      <c r="R10" s="159">
        <v>0.85028338613626275</v>
      </c>
      <c r="S10" s="159">
        <v>0.85028338613626275</v>
      </c>
      <c r="T10" s="159">
        <v>0.85028338613626275</v>
      </c>
      <c r="U10" s="159">
        <v>0.85028338613626275</v>
      </c>
      <c r="V10" s="159">
        <v>0.85028338613626275</v>
      </c>
      <c r="W10" s="159">
        <v>0.85028338613626275</v>
      </c>
      <c r="X10" s="159">
        <v>0.85028338613626275</v>
      </c>
      <c r="Y10" s="159">
        <v>0.85028338613626275</v>
      </c>
      <c r="Z10" s="159">
        <v>0.85028338613626275</v>
      </c>
      <c r="AA10" s="159">
        <v>0.85028338613626275</v>
      </c>
      <c r="AB10" s="159">
        <v>0.85028338613626275</v>
      </c>
      <c r="AC10" s="159">
        <v>0.85028338613626275</v>
      </c>
      <c r="AD10" s="159">
        <v>0.85028338613626275</v>
      </c>
      <c r="AE10" s="159">
        <v>0.85028338613626275</v>
      </c>
      <c r="AF10" s="159">
        <v>0.85028338613626275</v>
      </c>
      <c r="AG10" s="159">
        <v>0.85028338613626275</v>
      </c>
      <c r="AH10" s="159">
        <v>0.85028338613626275</v>
      </c>
      <c r="AI10" s="159">
        <v>0.85028338613626275</v>
      </c>
      <c r="AJ10" s="159">
        <v>0.85028338613626275</v>
      </c>
      <c r="AL10" t="s">
        <v>547</v>
      </c>
      <c r="AM10" t="s">
        <v>548</v>
      </c>
    </row>
    <row r="11" spans="1:40">
      <c r="A11" s="3" t="s">
        <v>549</v>
      </c>
      <c r="B11" t="s">
        <v>9</v>
      </c>
      <c r="C11" t="s">
        <v>73</v>
      </c>
      <c r="D11" t="s">
        <v>44</v>
      </c>
      <c r="E11" t="s">
        <v>528</v>
      </c>
      <c r="F11" s="156">
        <v>48246.919291666673</v>
      </c>
      <c r="G11" s="157">
        <v>47038.467236247241</v>
      </c>
      <c r="H11" s="157">
        <v>47372.188065382696</v>
      </c>
      <c r="I11" s="157">
        <v>47857.274714069907</v>
      </c>
      <c r="J11" s="157">
        <v>48349.762786211519</v>
      </c>
      <c r="K11" s="157">
        <v>48794.988475044571</v>
      </c>
      <c r="L11" s="157">
        <v>49244.313996070669</v>
      </c>
      <c r="M11" s="157">
        <v>49697.777102331544</v>
      </c>
      <c r="N11" s="157">
        <v>50155.41589451539</v>
      </c>
      <c r="O11" s="157">
        <v>50617.268824158142</v>
      </c>
      <c r="P11" s="157">
        <v>51083.374696874249</v>
      </c>
      <c r="Q11" s="157">
        <v>51553.772675617154</v>
      </c>
      <c r="R11" s="157">
        <v>52028.502283969858</v>
      </c>
      <c r="S11" s="157">
        <v>52507.603409465737</v>
      </c>
      <c r="T11" s="157">
        <v>52991.116306939955</v>
      </c>
      <c r="U11" s="157">
        <v>53479.081601911748</v>
      </c>
      <c r="V11" s="157">
        <v>53971.540293997838</v>
      </c>
      <c r="W11" s="157">
        <v>54468.533760357284</v>
      </c>
      <c r="X11" s="157">
        <v>54970.103759168065</v>
      </c>
      <c r="Y11" s="157">
        <v>55476.292433135655</v>
      </c>
      <c r="Z11" s="157">
        <v>55987.142313033939</v>
      </c>
      <c r="AA11" s="157">
        <v>56502.696321278701</v>
      </c>
      <c r="AB11" s="157">
        <v>57022.997775534037</v>
      </c>
      <c r="AC11" s="157">
        <v>57548.090392351965</v>
      </c>
      <c r="AD11" s="157">
        <v>58078.018290845583</v>
      </c>
      <c r="AE11" s="157">
        <v>58612.825996395994</v>
      </c>
      <c r="AF11" s="157">
        <v>59152.558444393435</v>
      </c>
      <c r="AG11" s="157">
        <v>59697.260984012784</v>
      </c>
      <c r="AH11" s="157">
        <v>60246.979382023899</v>
      </c>
      <c r="AI11" s="157">
        <v>60801.759826637004</v>
      </c>
      <c r="AJ11" s="157">
        <v>61361.648931383483</v>
      </c>
      <c r="AL11" t="s">
        <v>530</v>
      </c>
      <c r="AM11" t="s">
        <v>531</v>
      </c>
    </row>
    <row r="12" spans="1:40">
      <c r="A12" s="3" t="s">
        <v>550</v>
      </c>
      <c r="B12" t="s">
        <v>9</v>
      </c>
      <c r="C12" t="s">
        <v>73</v>
      </c>
      <c r="D12" t="s">
        <v>142</v>
      </c>
      <c r="E12" t="s">
        <v>533</v>
      </c>
      <c r="F12" s="156">
        <v>15205.458333333334</v>
      </c>
      <c r="G12" s="157">
        <v>15276.999999999998</v>
      </c>
      <c r="H12" s="157">
        <v>15348.666666666662</v>
      </c>
      <c r="I12" s="157">
        <v>15420.58333333333</v>
      </c>
      <c r="J12" s="157">
        <v>15491.583333333328</v>
      </c>
      <c r="K12" s="157">
        <v>15563.778838939295</v>
      </c>
      <c r="L12" s="157">
        <v>15636.310797631919</v>
      </c>
      <c r="M12" s="157">
        <v>15709.180777385251</v>
      </c>
      <c r="N12" s="157">
        <v>15782.390353480583</v>
      </c>
      <c r="O12" s="157">
        <v>15855.941108540497</v>
      </c>
      <c r="P12" s="157">
        <v>15929.834632563079</v>
      </c>
      <c r="Q12" s="157">
        <v>16004.072522956292</v>
      </c>
      <c r="R12" s="157">
        <v>16078.656384572507</v>
      </c>
      <c r="S12" s="157">
        <v>16153.587829743195</v>
      </c>
      <c r="T12" s="157">
        <v>16228.868478313787</v>
      </c>
      <c r="U12" s="157">
        <v>16304.499957678685</v>
      </c>
      <c r="V12" s="157">
        <v>16380.483902816446</v>
      </c>
      <c r="W12" s="157">
        <v>16456.82195632513</v>
      </c>
      <c r="X12" s="157">
        <v>16533.515768457797</v>
      </c>
      <c r="Y12" s="157">
        <v>16610.566997158199</v>
      </c>
      <c r="Z12" s="157">
        <v>16687.977308096608</v>
      </c>
      <c r="AA12" s="157">
        <v>16765.748374705825</v>
      </c>
      <c r="AB12" s="157">
        <v>16843.881878217362</v>
      </c>
      <c r="AC12" s="157">
        <v>16922.379507697784</v>
      </c>
      <c r="AD12" s="157">
        <v>17001.242960085216</v>
      </c>
      <c r="AE12" s="157">
        <v>17080.473940226038</v>
      </c>
      <c r="AF12" s="157">
        <v>17160.074160911732</v>
      </c>
      <c r="AG12" s="157">
        <v>17240.04534291591</v>
      </c>
      <c r="AH12" s="157">
        <v>17320.389215031515</v>
      </c>
      <c r="AI12" s="157">
        <v>17401.107514108196</v>
      </c>
      <c r="AJ12" s="157">
        <v>17482.201985089847</v>
      </c>
      <c r="AL12" t="s">
        <v>530</v>
      </c>
      <c r="AM12" t="s">
        <v>531</v>
      </c>
    </row>
    <row r="13" spans="1:40">
      <c r="A13" s="3" t="s">
        <v>551</v>
      </c>
      <c r="B13" t="s">
        <v>9</v>
      </c>
      <c r="C13" t="s">
        <v>73</v>
      </c>
      <c r="D13" t="s">
        <v>535</v>
      </c>
      <c r="E13" t="s">
        <v>528</v>
      </c>
      <c r="F13" s="158">
        <v>3.173</v>
      </c>
      <c r="G13" s="158">
        <v>3.079038242864911</v>
      </c>
      <c r="H13" s="158">
        <v>3.0864041218813387</v>
      </c>
      <c r="I13" s="158">
        <v>3.1034672087028645</v>
      </c>
      <c r="J13" s="158">
        <v>3.121034289773148</v>
      </c>
      <c r="K13" s="158">
        <v>3.135163316055579</v>
      </c>
      <c r="L13" s="158">
        <v>3.1493563049110409</v>
      </c>
      <c r="M13" s="158">
        <v>3.1636135459002337</v>
      </c>
      <c r="N13" s="158">
        <v>3.1779353298947091</v>
      </c>
      <c r="O13" s="158">
        <v>3.1923219490828032</v>
      </c>
      <c r="P13" s="158">
        <v>3.2067736969755996</v>
      </c>
      <c r="Q13" s="158">
        <v>3.2212908684129156</v>
      </c>
      <c r="R13" s="158">
        <v>3.2358737595693183</v>
      </c>
      <c r="S13" s="158">
        <v>3.2505226679601669</v>
      </c>
      <c r="T13" s="158">
        <v>3.2652378924476837</v>
      </c>
      <c r="U13" s="158">
        <v>3.2800197332470482</v>
      </c>
      <c r="V13" s="158">
        <v>3.294868491932526</v>
      </c>
      <c r="W13" s="158">
        <v>3.3097844714436171</v>
      </c>
      <c r="X13" s="158">
        <v>3.3247679760912421</v>
      </c>
      <c r="Y13" s="158">
        <v>3.3398193115639434</v>
      </c>
      <c r="Z13" s="158">
        <v>3.3549387849341281</v>
      </c>
      <c r="AA13" s="158">
        <v>3.3701267046643308</v>
      </c>
      <c r="AB13" s="158">
        <v>3.3853833806135043</v>
      </c>
      <c r="AC13" s="158">
        <v>3.400709124043344</v>
      </c>
      <c r="AD13" s="158">
        <v>3.4161042476246384</v>
      </c>
      <c r="AE13" s="158">
        <v>3.4315690654436448</v>
      </c>
      <c r="AF13" s="158">
        <v>3.4471038930085021</v>
      </c>
      <c r="AG13" s="158">
        <v>3.4627090472556632</v>
      </c>
      <c r="AH13" s="158">
        <v>3.4783848465563643</v>
      </c>
      <c r="AI13" s="158">
        <v>3.4941316107231168</v>
      </c>
      <c r="AJ13" s="158">
        <v>3.5099496610162362</v>
      </c>
      <c r="AL13" t="s">
        <v>526</v>
      </c>
    </row>
    <row r="14" spans="1:40">
      <c r="A14" s="3" t="s">
        <v>552</v>
      </c>
      <c r="B14" t="s">
        <v>9</v>
      </c>
      <c r="C14" t="s">
        <v>73</v>
      </c>
      <c r="D14" t="s">
        <v>537</v>
      </c>
      <c r="E14" t="s">
        <v>538</v>
      </c>
      <c r="F14" s="159">
        <v>0.77427973771761449</v>
      </c>
      <c r="G14" s="159">
        <v>0.77427973771761449</v>
      </c>
      <c r="H14" s="159">
        <v>0.77427973771761449</v>
      </c>
      <c r="I14" s="159">
        <v>0.77427973771761449</v>
      </c>
      <c r="J14" s="160">
        <v>0.77427973771761449</v>
      </c>
      <c r="K14" s="160">
        <v>0.77427973771761449</v>
      </c>
      <c r="L14" s="160">
        <v>0.77427973771761449</v>
      </c>
      <c r="M14" s="160">
        <v>0.77427973771761449</v>
      </c>
      <c r="N14" s="160">
        <v>0.77427973771761449</v>
      </c>
      <c r="O14" s="160">
        <v>0.77427973771761449</v>
      </c>
      <c r="P14" s="160">
        <v>0.77427973771761449</v>
      </c>
      <c r="Q14" s="160">
        <v>0.77427973771761449</v>
      </c>
      <c r="R14" s="160">
        <v>0.77427973771761449</v>
      </c>
      <c r="S14" s="160">
        <v>0.77427973771761449</v>
      </c>
      <c r="T14" s="160">
        <v>0.77427973771761449</v>
      </c>
      <c r="U14" s="160">
        <v>0.77427973771761449</v>
      </c>
      <c r="V14" s="160">
        <v>0.77427973771761449</v>
      </c>
      <c r="W14" s="160">
        <v>0.77427973771761449</v>
      </c>
      <c r="X14" s="160">
        <v>0.77427973771761449</v>
      </c>
      <c r="Y14" s="160">
        <v>0.77427973771761449</v>
      </c>
      <c r="Z14" s="160">
        <v>0.77427973771761449</v>
      </c>
      <c r="AA14" s="160">
        <v>0.77427973771761449</v>
      </c>
      <c r="AB14" s="160">
        <v>0.77427973771761449</v>
      </c>
      <c r="AC14" s="160">
        <v>0.77427973771761449</v>
      </c>
      <c r="AD14" s="160">
        <v>0.77427973771761449</v>
      </c>
      <c r="AE14" s="160">
        <v>0.77427973771761449</v>
      </c>
      <c r="AF14" s="160">
        <v>0.77427973771761449</v>
      </c>
      <c r="AG14" s="160">
        <v>0.77427973771761449</v>
      </c>
      <c r="AH14" s="160">
        <v>0.77427973771761449</v>
      </c>
      <c r="AI14" s="160">
        <v>0.77427973771761449</v>
      </c>
      <c r="AJ14" s="160">
        <v>0.77427973771761449</v>
      </c>
      <c r="AL14" t="s">
        <v>539</v>
      </c>
    </row>
    <row r="15" spans="1:40">
      <c r="A15" s="3" t="s">
        <v>553</v>
      </c>
      <c r="B15" t="s">
        <v>9</v>
      </c>
      <c r="C15" t="s">
        <v>73</v>
      </c>
      <c r="D15" t="s">
        <v>541</v>
      </c>
      <c r="E15" t="s">
        <v>538</v>
      </c>
      <c r="F15" s="159">
        <v>0.57976213900709728</v>
      </c>
      <c r="G15" s="159">
        <v>0.57976213900709728</v>
      </c>
      <c r="H15" s="159">
        <v>0.57976213900709728</v>
      </c>
      <c r="I15" s="159">
        <v>0.57976213900709728</v>
      </c>
      <c r="J15" s="160">
        <v>0.57976213900709728</v>
      </c>
      <c r="K15" s="160">
        <v>0.57976213900709728</v>
      </c>
      <c r="L15" s="160">
        <v>0.57976213900709728</v>
      </c>
      <c r="M15" s="160">
        <v>0.57976213900709728</v>
      </c>
      <c r="N15" s="160">
        <v>0.57976213900709728</v>
      </c>
      <c r="O15" s="160">
        <v>0.57976213900709728</v>
      </c>
      <c r="P15" s="160">
        <v>0.57976213900709728</v>
      </c>
      <c r="Q15" s="160">
        <v>0.57976213900709728</v>
      </c>
      <c r="R15" s="160">
        <v>0.57976213900709728</v>
      </c>
      <c r="S15" s="160">
        <v>0.57976213900709728</v>
      </c>
      <c r="T15" s="160">
        <v>0.57976213900709728</v>
      </c>
      <c r="U15" s="160">
        <v>0.57976213900709728</v>
      </c>
      <c r="V15" s="160">
        <v>0.57976213900709728</v>
      </c>
      <c r="W15" s="160">
        <v>0.57976213900709728</v>
      </c>
      <c r="X15" s="160">
        <v>0.57976213900709728</v>
      </c>
      <c r="Y15" s="160">
        <v>0.57976213900709728</v>
      </c>
      <c r="Z15" s="160">
        <v>0.57976213900709728</v>
      </c>
      <c r="AA15" s="160">
        <v>0.57976213900709728</v>
      </c>
      <c r="AB15" s="160">
        <v>0.57976213900709728</v>
      </c>
      <c r="AC15" s="160">
        <v>0.57976213900709728</v>
      </c>
      <c r="AD15" s="160">
        <v>0.57976213900709728</v>
      </c>
      <c r="AE15" s="160">
        <v>0.57976213900709728</v>
      </c>
      <c r="AF15" s="160">
        <v>0.57976213900709728</v>
      </c>
      <c r="AG15" s="160">
        <v>0.57976213900709728</v>
      </c>
      <c r="AH15" s="160">
        <v>0.57976213900709728</v>
      </c>
      <c r="AI15" s="160">
        <v>0.57976213900709728</v>
      </c>
      <c r="AJ15" s="160">
        <v>0.57976213900709728</v>
      </c>
      <c r="AL15" t="s">
        <v>539</v>
      </c>
    </row>
    <row r="16" spans="1:40">
      <c r="A16" s="3" t="s">
        <v>554</v>
      </c>
      <c r="B16" t="s">
        <v>9</v>
      </c>
      <c r="C16" t="s">
        <v>73</v>
      </c>
      <c r="D16" t="s">
        <v>555</v>
      </c>
      <c r="E16" t="s">
        <v>538</v>
      </c>
      <c r="F16" s="172">
        <v>0</v>
      </c>
      <c r="G16" s="172">
        <v>0</v>
      </c>
      <c r="H16" s="172">
        <v>0</v>
      </c>
      <c r="I16" s="172">
        <v>0</v>
      </c>
      <c r="J16" s="172">
        <v>0</v>
      </c>
      <c r="K16" s="172">
        <v>0</v>
      </c>
      <c r="L16" s="172">
        <v>0</v>
      </c>
      <c r="M16" s="172">
        <v>0</v>
      </c>
      <c r="N16" s="172">
        <v>0</v>
      </c>
      <c r="O16" s="172">
        <v>0</v>
      </c>
      <c r="P16" s="172">
        <v>0</v>
      </c>
      <c r="Q16" s="172">
        <v>0</v>
      </c>
      <c r="R16" s="172">
        <v>0</v>
      </c>
      <c r="S16" s="172">
        <v>0</v>
      </c>
      <c r="T16" s="172">
        <v>0</v>
      </c>
      <c r="U16" s="172">
        <v>0</v>
      </c>
      <c r="V16" s="172">
        <v>0</v>
      </c>
      <c r="W16" s="172">
        <v>0</v>
      </c>
      <c r="X16" s="172">
        <v>0</v>
      </c>
      <c r="Y16" s="172">
        <v>0</v>
      </c>
      <c r="Z16" s="172">
        <v>0</v>
      </c>
      <c r="AA16" s="172">
        <v>0</v>
      </c>
      <c r="AB16" s="172">
        <v>0</v>
      </c>
      <c r="AC16" s="172">
        <v>0</v>
      </c>
      <c r="AD16" s="172">
        <v>0</v>
      </c>
      <c r="AE16" s="172">
        <v>0</v>
      </c>
      <c r="AF16" s="172">
        <v>0</v>
      </c>
      <c r="AG16" s="172">
        <v>0</v>
      </c>
      <c r="AH16" s="172">
        <v>0</v>
      </c>
      <c r="AI16" s="172">
        <v>0</v>
      </c>
      <c r="AJ16" s="172">
        <v>0</v>
      </c>
      <c r="AL16" t="s">
        <v>556</v>
      </c>
    </row>
    <row r="17" spans="1:39">
      <c r="A17" s="3" t="s">
        <v>557</v>
      </c>
      <c r="B17" t="s">
        <v>9</v>
      </c>
      <c r="C17" t="s">
        <v>73</v>
      </c>
      <c r="D17" t="s">
        <v>543</v>
      </c>
      <c r="E17" t="s">
        <v>538</v>
      </c>
      <c r="F17" s="160">
        <v>1</v>
      </c>
      <c r="G17" s="159">
        <v>1</v>
      </c>
      <c r="H17" s="159">
        <v>1</v>
      </c>
      <c r="I17" s="159">
        <v>1</v>
      </c>
      <c r="J17" s="159">
        <v>1</v>
      </c>
      <c r="K17" s="159">
        <v>1</v>
      </c>
      <c r="L17" s="159">
        <v>1</v>
      </c>
      <c r="M17" s="159">
        <v>1</v>
      </c>
      <c r="N17" s="159">
        <v>1</v>
      </c>
      <c r="O17" s="159">
        <v>1</v>
      </c>
      <c r="P17" s="159">
        <v>1</v>
      </c>
      <c r="Q17" s="159">
        <v>1</v>
      </c>
      <c r="R17" s="159">
        <v>1</v>
      </c>
      <c r="S17" s="159">
        <v>1</v>
      </c>
      <c r="T17" s="159">
        <v>1</v>
      </c>
      <c r="U17" s="159">
        <v>1</v>
      </c>
      <c r="V17" s="159">
        <v>1</v>
      </c>
      <c r="W17" s="159">
        <v>1</v>
      </c>
      <c r="X17" s="159">
        <v>1</v>
      </c>
      <c r="Y17" s="159">
        <v>1</v>
      </c>
      <c r="Z17" s="159">
        <v>1</v>
      </c>
      <c r="AA17" s="159">
        <v>1</v>
      </c>
      <c r="AB17" s="159">
        <v>1</v>
      </c>
      <c r="AC17" s="159">
        <v>1</v>
      </c>
      <c r="AD17" s="159">
        <v>1</v>
      </c>
      <c r="AE17" s="159">
        <v>1</v>
      </c>
      <c r="AF17" s="159">
        <v>1</v>
      </c>
      <c r="AG17" s="159">
        <v>1</v>
      </c>
      <c r="AH17" s="159">
        <v>1</v>
      </c>
      <c r="AI17" s="159">
        <v>1</v>
      </c>
      <c r="AJ17" s="159">
        <v>1</v>
      </c>
      <c r="AL17" t="s">
        <v>544</v>
      </c>
    </row>
    <row r="18" spans="1:39">
      <c r="A18" s="3" t="s">
        <v>558</v>
      </c>
      <c r="B18" t="s">
        <v>9</v>
      </c>
      <c r="C18" t="s">
        <v>73</v>
      </c>
      <c r="D18" t="s">
        <v>546</v>
      </c>
      <c r="E18" t="s">
        <v>538</v>
      </c>
      <c r="F18" s="160">
        <v>0.86051854282901219</v>
      </c>
      <c r="G18" s="159">
        <v>0.86051854282901219</v>
      </c>
      <c r="H18" s="159">
        <v>0.86051854282901219</v>
      </c>
      <c r="I18" s="159">
        <v>0.86051854282901219</v>
      </c>
      <c r="J18" s="159">
        <v>0.86051854282901219</v>
      </c>
      <c r="K18" s="159">
        <v>0.86051854282901219</v>
      </c>
      <c r="L18" s="159">
        <v>0.86051854282901219</v>
      </c>
      <c r="M18" s="159">
        <v>0.86051854282901219</v>
      </c>
      <c r="N18" s="159">
        <v>0.86051854282901219</v>
      </c>
      <c r="O18" s="159">
        <v>0.86051854282901219</v>
      </c>
      <c r="P18" s="159">
        <v>0.86051854282901219</v>
      </c>
      <c r="Q18" s="159">
        <v>0.86051854282901219</v>
      </c>
      <c r="R18" s="159">
        <v>0.86051854282901219</v>
      </c>
      <c r="S18" s="159">
        <v>0.86051854282901219</v>
      </c>
      <c r="T18" s="159">
        <v>0.86051854282901219</v>
      </c>
      <c r="U18" s="159">
        <v>0.86051854282901219</v>
      </c>
      <c r="V18" s="159">
        <v>0.86051854282901219</v>
      </c>
      <c r="W18" s="159">
        <v>0.86051854282901219</v>
      </c>
      <c r="X18" s="159">
        <v>0.86051854282901219</v>
      </c>
      <c r="Y18" s="159">
        <v>0.86051854282901219</v>
      </c>
      <c r="Z18" s="159">
        <v>0.86051854282901219</v>
      </c>
      <c r="AA18" s="159">
        <v>0.86051854282901219</v>
      </c>
      <c r="AB18" s="159">
        <v>0.86051854282901219</v>
      </c>
      <c r="AC18" s="159">
        <v>0.86051854282901219</v>
      </c>
      <c r="AD18" s="159">
        <v>0.86051854282901219</v>
      </c>
      <c r="AE18" s="159">
        <v>0.86051854282901219</v>
      </c>
      <c r="AF18" s="159">
        <v>0.86051854282901219</v>
      </c>
      <c r="AG18" s="159">
        <v>0.86051854282901219</v>
      </c>
      <c r="AH18" s="159">
        <v>0.86051854282901219</v>
      </c>
      <c r="AI18" s="159">
        <v>0.86051854282901219</v>
      </c>
      <c r="AJ18" s="159">
        <v>0.86051854282901219</v>
      </c>
      <c r="AL18" t="s">
        <v>547</v>
      </c>
      <c r="AM18" t="s">
        <v>548</v>
      </c>
    </row>
    <row r="19" spans="1:39">
      <c r="A19" s="3" t="s">
        <v>559</v>
      </c>
      <c r="B19" t="s">
        <v>9</v>
      </c>
      <c r="C19" t="s">
        <v>74</v>
      </c>
      <c r="D19" t="s">
        <v>44</v>
      </c>
      <c r="E19" t="s">
        <v>528</v>
      </c>
      <c r="F19" s="156">
        <v>1045.2641230486001</v>
      </c>
      <c r="G19" s="157">
        <v>1108.1949770400693</v>
      </c>
      <c r="H19" s="157">
        <v>1132.4767910282533</v>
      </c>
      <c r="I19" s="157">
        <v>1148.9360662495631</v>
      </c>
      <c r="J19" s="157">
        <v>1170.8967886731693</v>
      </c>
      <c r="K19" s="157">
        <v>1192.5813978729886</v>
      </c>
      <c r="L19" s="157">
        <v>1214.6675986397997</v>
      </c>
      <c r="M19" s="157">
        <v>1237.1628283124633</v>
      </c>
      <c r="N19" s="157">
        <v>1260.0746619668189</v>
      </c>
      <c r="O19" s="157">
        <v>1283.4108149665278</v>
      </c>
      <c r="P19" s="157">
        <v>1307.1791455611547</v>
      </c>
      <c r="Q19" s="157">
        <v>1331.3876575323661</v>
      </c>
      <c r="R19" s="157">
        <v>1356.0445028891356</v>
      </c>
      <c r="S19" s="157">
        <v>1381.1579846128625</v>
      </c>
      <c r="T19" s="157">
        <v>1406.7365594533303</v>
      </c>
      <c r="U19" s="157">
        <v>1432.788840776444</v>
      </c>
      <c r="V19" s="157">
        <v>1459.323601464708</v>
      </c>
      <c r="W19" s="157">
        <v>1486.3497768714185</v>
      </c>
      <c r="X19" s="157">
        <v>1513.8764678295674</v>
      </c>
      <c r="Y19" s="157">
        <v>1541.9129437164702</v>
      </c>
      <c r="Z19" s="157">
        <v>1570.4686455751485</v>
      </c>
      <c r="AA19" s="157">
        <v>1599.553189293521</v>
      </c>
      <c r="AB19" s="157">
        <v>1629.1763688424712</v>
      </c>
      <c r="AC19" s="157">
        <v>1659.3481595738838</v>
      </c>
      <c r="AD19" s="157">
        <v>1690.0787215797575</v>
      </c>
      <c r="AE19" s="157">
        <v>1721.3784031135301</v>
      </c>
      <c r="AF19" s="157">
        <v>1753.2577440747641</v>
      </c>
      <c r="AG19" s="157">
        <v>1785.7274795583673</v>
      </c>
      <c r="AH19" s="157">
        <v>1818.7985434695438</v>
      </c>
      <c r="AI19" s="157">
        <v>1852.4820722056932</v>
      </c>
      <c r="AJ19" s="157">
        <v>1886.7894084064969</v>
      </c>
      <c r="AL19" t="s">
        <v>530</v>
      </c>
      <c r="AM19" t="s">
        <v>531</v>
      </c>
    </row>
    <row r="20" spans="1:39">
      <c r="A20" s="3" t="s">
        <v>560</v>
      </c>
      <c r="B20" t="s">
        <v>9</v>
      </c>
      <c r="C20" t="s">
        <v>74</v>
      </c>
      <c r="D20" t="s">
        <v>142</v>
      </c>
      <c r="E20" t="s">
        <v>533</v>
      </c>
      <c r="F20" s="156">
        <v>93.028134838786059</v>
      </c>
      <c r="G20" s="157">
        <v>93.14783634642113</v>
      </c>
      <c r="H20" s="157">
        <v>93.143342650226643</v>
      </c>
      <c r="I20" s="157">
        <v>93.142846955617529</v>
      </c>
      <c r="J20" s="157">
        <v>93.14284759965048</v>
      </c>
      <c r="K20" s="157">
        <v>93.141184765161881</v>
      </c>
      <c r="L20" s="157">
        <v>93.139521960359062</v>
      </c>
      <c r="M20" s="157">
        <v>93.137859185241496</v>
      </c>
      <c r="N20" s="157">
        <v>93.136196439808657</v>
      </c>
      <c r="O20" s="157">
        <v>93.134533724060006</v>
      </c>
      <c r="P20" s="157">
        <v>93.132871037995031</v>
      </c>
      <c r="Q20" s="157">
        <v>93.131208381613192</v>
      </c>
      <c r="R20" s="157">
        <v>93.129545754913948</v>
      </c>
      <c r="S20" s="157">
        <v>93.12788315789679</v>
      </c>
      <c r="T20" s="157">
        <v>93.126220590561175</v>
      </c>
      <c r="U20" s="157">
        <v>93.124558052906565</v>
      </c>
      <c r="V20" s="157">
        <v>93.122895544932447</v>
      </c>
      <c r="W20" s="157">
        <v>93.121233066638283</v>
      </c>
      <c r="X20" s="157">
        <v>93.119570618023545</v>
      </c>
      <c r="Y20" s="157">
        <v>93.117908199087708</v>
      </c>
      <c r="Z20" s="157">
        <v>93.116245809830232</v>
      </c>
      <c r="AA20" s="157">
        <v>93.114583450250592</v>
      </c>
      <c r="AB20" s="157">
        <v>93.112921120348261</v>
      </c>
      <c r="AC20" s="157">
        <v>93.1112588201227</v>
      </c>
      <c r="AD20" s="157">
        <v>93.109596549573396</v>
      </c>
      <c r="AE20" s="157">
        <v>93.107934308699811</v>
      </c>
      <c r="AF20" s="157">
        <v>93.106272097501403</v>
      </c>
      <c r="AG20" s="157">
        <v>93.104609915977662</v>
      </c>
      <c r="AH20" s="157">
        <v>93.102947764128047</v>
      </c>
      <c r="AI20" s="157">
        <v>93.101285641952032</v>
      </c>
      <c r="AJ20" s="157">
        <v>93.099623549449078</v>
      </c>
      <c r="AL20" t="s">
        <v>530</v>
      </c>
      <c r="AM20" t="s">
        <v>531</v>
      </c>
    </row>
    <row r="21" spans="1:39">
      <c r="A21" s="3" t="s">
        <v>561</v>
      </c>
      <c r="B21" t="s">
        <v>9</v>
      </c>
      <c r="C21" t="s">
        <v>74</v>
      </c>
      <c r="D21" t="s">
        <v>535</v>
      </c>
      <c r="E21" t="s">
        <v>528</v>
      </c>
      <c r="F21" s="158">
        <v>11.236000000000001</v>
      </c>
      <c r="G21" s="158">
        <v>11.897162838207434</v>
      </c>
      <c r="H21" s="158">
        <v>12.158429779366498</v>
      </c>
      <c r="I21" s="158">
        <v>12.335204514384555</v>
      </c>
      <c r="J21" s="158">
        <v>12.570979080497461</v>
      </c>
      <c r="K21" s="158">
        <v>12.804017909798551</v>
      </c>
      <c r="L21" s="158">
        <v>13.04137677619574</v>
      </c>
      <c r="M21" s="158">
        <v>13.283135763855977</v>
      </c>
      <c r="N21" s="158">
        <v>13.529376441533881</v>
      </c>
      <c r="O21" s="158">
        <v>13.780181890092789</v>
      </c>
      <c r="P21" s="158">
        <v>14.035636730535991</v>
      </c>
      <c r="Q21" s="158">
        <v>14.295827152557603</v>
      </c>
      <c r="R21" s="158">
        <v>14.560840943622711</v>
      </c>
      <c r="S21" s="158">
        <v>14.830767518586587</v>
      </c>
      <c r="T21" s="158">
        <v>15.105697949863009</v>
      </c>
      <c r="U21" s="158">
        <v>15.38572499815181</v>
      </c>
      <c r="V21" s="158">
        <v>15.670943143736055</v>
      </c>
      <c r="W21" s="158">
        <v>15.961448618359412</v>
      </c>
      <c r="X21" s="158">
        <v>16.257339437694448</v>
      </c>
      <c r="Y21" s="158">
        <v>16.558715434412825</v>
      </c>
      <c r="Z21" s="158">
        <v>16.865678291868537</v>
      </c>
      <c r="AA21" s="158">
        <v>17.178331578405576</v>
      </c>
      <c r="AB21" s="158">
        <v>17.496780782301567</v>
      </c>
      <c r="AC21" s="158">
        <v>17.821133347359218</v>
      </c>
      <c r="AD21" s="158">
        <v>18.151498709157504</v>
      </c>
      <c r="AE21" s="158">
        <v>18.487988331974929</v>
      </c>
      <c r="AF21" s="158">
        <v>18.830715746397225</v>
      </c>
      <c r="AG21" s="158">
        <v>19.179796587622231</v>
      </c>
      <c r="AH21" s="158">
        <v>19.535348634474868</v>
      </c>
      <c r="AI21" s="158">
        <v>19.897491849145347</v>
      </c>
      <c r="AJ21" s="158">
        <v>20.266348417664059</v>
      </c>
      <c r="AL21" t="s">
        <v>526</v>
      </c>
    </row>
    <row r="22" spans="1:39">
      <c r="A22" s="3" t="s">
        <v>562</v>
      </c>
      <c r="B22" t="s">
        <v>9</v>
      </c>
      <c r="C22" t="s">
        <v>74</v>
      </c>
      <c r="D22" t="s">
        <v>537</v>
      </c>
      <c r="E22" t="s">
        <v>538</v>
      </c>
      <c r="F22" s="159">
        <v>0.83849520282780698</v>
      </c>
      <c r="G22" s="159">
        <v>0.83849520282780698</v>
      </c>
      <c r="H22" s="159">
        <v>0.83849520282780698</v>
      </c>
      <c r="I22" s="159">
        <v>0.83849520282780698</v>
      </c>
      <c r="J22" s="160">
        <v>0.83849520282780698</v>
      </c>
      <c r="K22" s="160">
        <v>0.83849520282780676</v>
      </c>
      <c r="L22" s="160">
        <v>0.83849520282780676</v>
      </c>
      <c r="M22" s="160">
        <v>0.83849520282780676</v>
      </c>
      <c r="N22" s="160">
        <v>0.83849520282780676</v>
      </c>
      <c r="O22" s="160">
        <v>0.83849520282780676</v>
      </c>
      <c r="P22" s="160">
        <v>0.83849520282780676</v>
      </c>
      <c r="Q22" s="160">
        <v>0.83849520282780676</v>
      </c>
      <c r="R22" s="160">
        <v>0.83849520282780676</v>
      </c>
      <c r="S22" s="160">
        <v>0.83849520282780676</v>
      </c>
      <c r="T22" s="160">
        <v>0.83849520282780676</v>
      </c>
      <c r="U22" s="160">
        <v>0.83849520282780676</v>
      </c>
      <c r="V22" s="160">
        <v>0.83849520282780676</v>
      </c>
      <c r="W22" s="160">
        <v>0.83849520282780676</v>
      </c>
      <c r="X22" s="160">
        <v>0.83849520282780676</v>
      </c>
      <c r="Y22" s="160">
        <v>0.83849520282780676</v>
      </c>
      <c r="Z22" s="160">
        <v>0.83849520282780676</v>
      </c>
      <c r="AA22" s="160">
        <v>0.83849520282780676</v>
      </c>
      <c r="AB22" s="160">
        <v>0.83849520282780676</v>
      </c>
      <c r="AC22" s="160">
        <v>0.83849520282780676</v>
      </c>
      <c r="AD22" s="160">
        <v>0.83849520282780676</v>
      </c>
      <c r="AE22" s="160">
        <v>0.83849520282780676</v>
      </c>
      <c r="AF22" s="160">
        <v>0.83849520282780676</v>
      </c>
      <c r="AG22" s="160">
        <v>0.83849520282780676</v>
      </c>
      <c r="AH22" s="160">
        <v>0.83849520282780676</v>
      </c>
      <c r="AI22" s="160">
        <v>0.83849520282780676</v>
      </c>
      <c r="AJ22" s="160">
        <v>0.83849520282780676</v>
      </c>
      <c r="AL22" t="s">
        <v>539</v>
      </c>
    </row>
    <row r="23" spans="1:39">
      <c r="A23" s="3" t="s">
        <v>563</v>
      </c>
      <c r="B23" t="s">
        <v>9</v>
      </c>
      <c r="C23" t="s">
        <v>74</v>
      </c>
      <c r="D23" t="s">
        <v>555</v>
      </c>
      <c r="E23" t="s">
        <v>538</v>
      </c>
      <c r="F23" s="159">
        <v>1</v>
      </c>
      <c r="G23" s="159">
        <v>1</v>
      </c>
      <c r="H23" s="159">
        <v>1</v>
      </c>
      <c r="I23" s="159">
        <v>1</v>
      </c>
      <c r="J23" s="160">
        <v>1</v>
      </c>
      <c r="K23" s="160">
        <v>1</v>
      </c>
      <c r="L23" s="160">
        <v>1</v>
      </c>
      <c r="M23" s="160">
        <v>1</v>
      </c>
      <c r="N23" s="160">
        <v>1</v>
      </c>
      <c r="O23" s="160">
        <v>1</v>
      </c>
      <c r="P23" s="160">
        <v>1</v>
      </c>
      <c r="Q23" s="160">
        <v>1</v>
      </c>
      <c r="R23" s="160">
        <v>1</v>
      </c>
      <c r="S23" s="160">
        <v>1</v>
      </c>
      <c r="T23" s="160">
        <v>1</v>
      </c>
      <c r="U23" s="160">
        <v>1</v>
      </c>
      <c r="V23" s="160">
        <v>1</v>
      </c>
      <c r="W23" s="160">
        <v>1</v>
      </c>
      <c r="X23" s="160">
        <v>1</v>
      </c>
      <c r="Y23" s="160">
        <v>1</v>
      </c>
      <c r="Z23" s="160">
        <v>1</v>
      </c>
      <c r="AA23" s="160">
        <v>1</v>
      </c>
      <c r="AB23" s="160">
        <v>1</v>
      </c>
      <c r="AC23" s="160">
        <v>1</v>
      </c>
      <c r="AD23" s="160">
        <v>1</v>
      </c>
      <c r="AE23" s="160">
        <v>1</v>
      </c>
      <c r="AF23" s="160">
        <v>1</v>
      </c>
      <c r="AG23" s="160">
        <v>1</v>
      </c>
      <c r="AH23" s="160">
        <v>1</v>
      </c>
      <c r="AI23" s="160">
        <v>1</v>
      </c>
      <c r="AJ23" s="160">
        <v>1</v>
      </c>
      <c r="AL23" t="s">
        <v>539</v>
      </c>
    </row>
    <row r="24" spans="1:39">
      <c r="A24" s="3" t="s">
        <v>564</v>
      </c>
      <c r="B24" t="s">
        <v>9</v>
      </c>
      <c r="C24" t="s">
        <v>74</v>
      </c>
      <c r="D24" t="s">
        <v>546</v>
      </c>
      <c r="E24" t="s">
        <v>538</v>
      </c>
      <c r="F24" s="134">
        <v>0.96842105263157896</v>
      </c>
      <c r="G24" s="160">
        <v>0.96842105263157896</v>
      </c>
      <c r="H24" s="160">
        <v>0.96842105263157896</v>
      </c>
      <c r="I24" s="160">
        <v>0.96842105263157896</v>
      </c>
      <c r="J24" s="160">
        <v>0.96842105263157896</v>
      </c>
      <c r="K24" s="160">
        <v>0.96842105263157896</v>
      </c>
      <c r="L24" s="160">
        <v>0.96842105263157896</v>
      </c>
      <c r="M24" s="160">
        <v>0.96842105263157896</v>
      </c>
      <c r="N24" s="160">
        <v>0.96842105263157896</v>
      </c>
      <c r="O24" s="160">
        <v>0.96842105263157896</v>
      </c>
      <c r="P24" s="160">
        <v>0.96842105263157896</v>
      </c>
      <c r="Q24" s="160">
        <v>0.96842105263157896</v>
      </c>
      <c r="R24" s="160">
        <v>0.96842105263157896</v>
      </c>
      <c r="S24" s="160">
        <v>0.96842105263157896</v>
      </c>
      <c r="T24" s="160">
        <v>0.96842105263157896</v>
      </c>
      <c r="U24" s="160">
        <v>0.96842105263157896</v>
      </c>
      <c r="V24" s="160">
        <v>0.96842105263157896</v>
      </c>
      <c r="W24" s="160">
        <v>0.96842105263157896</v>
      </c>
      <c r="X24" s="160">
        <v>0.96842105263157896</v>
      </c>
      <c r="Y24" s="160">
        <v>0.96842105263157896</v>
      </c>
      <c r="Z24" s="160">
        <v>0.96842105263157896</v>
      </c>
      <c r="AA24" s="160">
        <v>0.96842105263157896</v>
      </c>
      <c r="AB24" s="160">
        <v>0.96842105263157896</v>
      </c>
      <c r="AC24" s="160">
        <v>0.96842105263157896</v>
      </c>
      <c r="AD24" s="160">
        <v>0.96842105263157896</v>
      </c>
      <c r="AE24" s="160">
        <v>0.96842105263157896</v>
      </c>
      <c r="AF24" s="160">
        <v>0.96842105263157896</v>
      </c>
      <c r="AG24" s="160">
        <v>0.96842105263157896</v>
      </c>
      <c r="AH24" s="160">
        <v>0.96842105263157896</v>
      </c>
      <c r="AI24" s="160">
        <v>0.96842105263157896</v>
      </c>
      <c r="AJ24" s="160">
        <v>0.96842105263157896</v>
      </c>
      <c r="AL24" t="s">
        <v>547</v>
      </c>
      <c r="AM24" t="s">
        <v>548</v>
      </c>
    </row>
    <row r="25" spans="1:39">
      <c r="A25" s="3" t="s">
        <v>565</v>
      </c>
      <c r="B25" t="s">
        <v>12</v>
      </c>
      <c r="C25" t="s">
        <v>46</v>
      </c>
      <c r="D25" t="s">
        <v>524</v>
      </c>
      <c r="E25" t="s">
        <v>525</v>
      </c>
      <c r="F25" s="155">
        <v>68820.431676080741</v>
      </c>
      <c r="G25" s="155">
        <v>69226.505388823134</v>
      </c>
      <c r="H25" s="155">
        <v>69551.643296199647</v>
      </c>
      <c r="I25" s="155">
        <v>70729.665486073252</v>
      </c>
      <c r="J25" s="155">
        <v>72025.469582732811</v>
      </c>
      <c r="K25" s="155">
        <v>72990.726490416389</v>
      </c>
      <c r="L25" s="155">
        <v>73971.751310849082</v>
      </c>
      <c r="M25" s="155">
        <v>74968.818150590625</v>
      </c>
      <c r="N25" s="155">
        <v>75982.205964855078</v>
      </c>
      <c r="O25" s="155">
        <v>77012.19864367797</v>
      </c>
      <c r="P25" s="155">
        <v>78059.085099616394</v>
      </c>
      <c r="Q25" s="155">
        <v>79123.159357009892</v>
      </c>
      <c r="R25" s="155">
        <v>80204.720642829241</v>
      </c>
      <c r="S25" s="155">
        <v>81304.073479142055</v>
      </c>
      <c r="T25" s="155">
        <v>82421.527777223353</v>
      </c>
      <c r="U25" s="155">
        <v>83557.398933340999</v>
      </c>
      <c r="V25" s="155">
        <v>84712.007926245395</v>
      </c>
      <c r="W25" s="155">
        <v>85885.681416393782</v>
      </c>
      <c r="X25" s="155">
        <v>87078.751846940271</v>
      </c>
      <c r="Y25" s="155">
        <v>88291.557546522861</v>
      </c>
      <c r="Z25" s="155">
        <v>89524.442833879351</v>
      </c>
      <c r="AA25" s="155">
        <v>90777.758124324944</v>
      </c>
      <c r="AB25" s="155">
        <v>92051.860038124447</v>
      </c>
      <c r="AC25" s="155">
        <v>93347.111510792951</v>
      </c>
      <c r="AD25" s="155">
        <v>94663.881905359085</v>
      </c>
      <c r="AE25" s="155">
        <v>96002.547126626159</v>
      </c>
      <c r="AF25" s="155">
        <v>97363.489737466429</v>
      </c>
      <c r="AG25" s="155">
        <v>98747.099077184641</v>
      </c>
      <c r="AH25" s="155">
        <v>100153.77138198815</v>
      </c>
      <c r="AI25" s="155">
        <v>101583.90990760033</v>
      </c>
      <c r="AJ25" s="155">
        <v>103037.92505405645</v>
      </c>
      <c r="AL25" t="s">
        <v>526</v>
      </c>
    </row>
    <row r="26" spans="1:39">
      <c r="A26" s="3" t="s">
        <v>566</v>
      </c>
      <c r="B26" t="s">
        <v>12</v>
      </c>
      <c r="C26" t="s">
        <v>46</v>
      </c>
      <c r="D26" t="s">
        <v>44</v>
      </c>
      <c r="E26" t="s">
        <v>528</v>
      </c>
      <c r="F26" s="155">
        <v>68366.216827018608</v>
      </c>
      <c r="G26" s="155">
        <v>68769.610453256901</v>
      </c>
      <c r="H26" s="155">
        <v>69092.602450444727</v>
      </c>
      <c r="I26" s="155">
        <v>70262.849693865166</v>
      </c>
      <c r="J26" s="155">
        <v>71550.101483486767</v>
      </c>
      <c r="K26" s="155">
        <v>72508.987695579635</v>
      </c>
      <c r="L26" s="155">
        <v>73483.537752197473</v>
      </c>
      <c r="M26" s="155">
        <v>74474.02395079672</v>
      </c>
      <c r="N26" s="155">
        <v>75480.723405487035</v>
      </c>
      <c r="O26" s="155">
        <v>76503.918132629697</v>
      </c>
      <c r="P26" s="155">
        <v>77543.895137958927</v>
      </c>
      <c r="Q26" s="155">
        <v>78600.946505253625</v>
      </c>
      <c r="R26" s="155">
        <v>79675.369486586569</v>
      </c>
      <c r="S26" s="155">
        <v>80767.466594179714</v>
      </c>
      <c r="T26" s="155">
        <v>81877.54569389367</v>
      </c>
      <c r="U26" s="155">
        <v>83005.920100380943</v>
      </c>
      <c r="V26" s="155">
        <v>84152.908673932165</v>
      </c>
      <c r="W26" s="155">
        <v>85318.835919045581</v>
      </c>
      <c r="X26" s="155">
        <v>86504.032084750463</v>
      </c>
      <c r="Y26" s="155">
        <v>87708.83326671581</v>
      </c>
      <c r="Z26" s="155">
        <v>88933.58151117574</v>
      </c>
      <c r="AA26" s="155">
        <v>90178.624920704402</v>
      </c>
      <c r="AB26" s="155">
        <v>91444.317761872822</v>
      </c>
      <c r="AC26" s="155">
        <v>92731.020574821712</v>
      </c>
      <c r="AD26" s="155">
        <v>94039.100284783708</v>
      </c>
      <c r="AE26" s="155">
        <v>95368.93031559042</v>
      </c>
      <c r="AF26" s="155">
        <v>96720.890705199141</v>
      </c>
      <c r="AG26" s="155">
        <v>98095.368223275218</v>
      </c>
      <c r="AH26" s="155">
        <v>99492.756490867017</v>
      </c>
      <c r="AI26" s="155">
        <v>100913.45610221017</v>
      </c>
      <c r="AJ26" s="155">
        <v>102357.87474869967</v>
      </c>
      <c r="AL26" t="s">
        <v>526</v>
      </c>
    </row>
    <row r="27" spans="1:39">
      <c r="A27" s="3" t="s">
        <v>567</v>
      </c>
      <c r="B27" t="s">
        <v>12</v>
      </c>
      <c r="C27" t="s">
        <v>72</v>
      </c>
      <c r="D27" t="s">
        <v>44</v>
      </c>
      <c r="E27" t="s">
        <v>528</v>
      </c>
      <c r="F27" s="156">
        <v>44936.398022230307</v>
      </c>
      <c r="G27" s="157">
        <v>45400.521582993919</v>
      </c>
      <c r="H27" s="157">
        <v>45665.302334764332</v>
      </c>
      <c r="I27" s="157">
        <v>46728.751643164651</v>
      </c>
      <c r="J27" s="157">
        <v>47863.445653195915</v>
      </c>
      <c r="K27" s="157">
        <v>48715.456169587698</v>
      </c>
      <c r="L27" s="157">
        <v>49582.633206277707</v>
      </c>
      <c r="M27" s="157">
        <v>50465.246740377173</v>
      </c>
      <c r="N27" s="157">
        <v>51363.571554822214</v>
      </c>
      <c r="O27" s="157">
        <v>52277.887323921641</v>
      </c>
      <c r="P27" s="157">
        <v>53208.478700427608</v>
      </c>
      <c r="Q27" s="157">
        <v>54155.635404156179</v>
      </c>
      <c r="R27" s="157">
        <v>55119.652312185433</v>
      </c>
      <c r="S27" s="157">
        <v>56100.829550659175</v>
      </c>
      <c r="T27" s="157">
        <v>57099.472588224795</v>
      </c>
      <c r="U27" s="157">
        <v>58115.892331134455</v>
      </c>
      <c r="V27" s="157">
        <v>59150.405220039123</v>
      </c>
      <c r="W27" s="157">
        <v>60203.333328505629</v>
      </c>
      <c r="X27" s="157">
        <v>61275.004463287412</v>
      </c>
      <c r="Y27" s="157">
        <v>62365.752266380201</v>
      </c>
      <c r="Z27" s="157">
        <v>63475.916318894306</v>
      </c>
      <c r="AA27" s="157">
        <v>64605.84224677601</v>
      </c>
      <c r="AB27" s="157">
        <v>65755.881828410813</v>
      </c>
      <c r="AC27" s="157">
        <v>66926.393104142189</v>
      </c>
      <c r="AD27" s="157">
        <v>68117.740487739764</v>
      </c>
      <c r="AE27" s="157">
        <v>69330.294879851848</v>
      </c>
      <c r="AF27" s="157">
        <v>70564.43378347742</v>
      </c>
      <c r="AG27" s="157">
        <v>71820.541421493661</v>
      </c>
      <c r="AH27" s="157">
        <v>73099.00885627557</v>
      </c>
      <c r="AI27" s="157">
        <v>74400.234111444894</v>
      </c>
      <c r="AJ27" s="157">
        <v>75724.62229578635</v>
      </c>
      <c r="AL27" t="s">
        <v>530</v>
      </c>
      <c r="AM27" t="s">
        <v>531</v>
      </c>
    </row>
    <row r="28" spans="1:39">
      <c r="A28" s="3" t="s">
        <v>568</v>
      </c>
      <c r="B28" t="s">
        <v>12</v>
      </c>
      <c r="C28" t="s">
        <v>72</v>
      </c>
      <c r="D28" t="s">
        <v>142</v>
      </c>
      <c r="E28" t="s">
        <v>533</v>
      </c>
      <c r="F28" s="156">
        <v>83061.733867338829</v>
      </c>
      <c r="G28" s="157">
        <v>84954.338488064488</v>
      </c>
      <c r="H28" s="157">
        <v>86656.421966696595</v>
      </c>
      <c r="I28" s="157">
        <v>88288.502580771936</v>
      </c>
      <c r="J28" s="157">
        <v>89880.585487105229</v>
      </c>
      <c r="K28" s="157">
        <v>91585.378477035556</v>
      </c>
      <c r="L28" s="157">
        <v>93322.506805267971</v>
      </c>
      <c r="M28" s="157">
        <v>95092.583786210322</v>
      </c>
      <c r="N28" s="157">
        <v>96896.234367195371</v>
      </c>
      <c r="O28" s="157">
        <v>98734.095349126103</v>
      </c>
      <c r="P28" s="157">
        <v>100606.8156113061</v>
      </c>
      <c r="Q28" s="157">
        <v>102515.05634053425</v>
      </c>
      <c r="R28" s="157">
        <v>104459.49126454494</v>
      </c>
      <c r="S28" s="157">
        <v>106440.80688987576</v>
      </c>
      <c r="T28" s="157">
        <v>108459.70274424713</v>
      </c>
      <c r="U28" s="157">
        <v>110516.89162353905</v>
      </c>
      <c r="V28" s="157">
        <v>112613.09984345245</v>
      </c>
      <c r="W28" s="157">
        <v>114749.06749594382</v>
      </c>
      <c r="X28" s="157">
        <v>116925.54871052371</v>
      </c>
      <c r="Y28" s="157">
        <v>119143.31192051143</v>
      </c>
      <c r="Z28" s="157">
        <v>121403.14013433977</v>
      </c>
      <c r="AA28" s="157">
        <v>123705.83121200575</v>
      </c>
      <c r="AB28" s="157">
        <v>126052.19814676484</v>
      </c>
      <c r="AC28" s="157">
        <v>128443.06935216818</v>
      </c>
      <c r="AD28" s="157">
        <v>130879.28895454411</v>
      </c>
      <c r="AE28" s="157">
        <v>133361.7170910273</v>
      </c>
      <c r="AF28" s="157">
        <v>135891.23021324069</v>
      </c>
      <c r="AG28" s="157">
        <v>138468.72139673747</v>
      </c>
      <c r="AH28" s="157">
        <v>141095.10065631228</v>
      </c>
      <c r="AI28" s="157">
        <v>143771.29526729314</v>
      </c>
      <c r="AJ28" s="157">
        <v>146498.25009292731</v>
      </c>
      <c r="AL28" t="s">
        <v>530</v>
      </c>
      <c r="AM28" t="s">
        <v>531</v>
      </c>
    </row>
    <row r="29" spans="1:39">
      <c r="A29" s="3" t="s">
        <v>569</v>
      </c>
      <c r="B29" t="s">
        <v>12</v>
      </c>
      <c r="C29" t="s">
        <v>72</v>
      </c>
      <c r="D29" t="s">
        <v>535</v>
      </c>
      <c r="E29" t="s">
        <v>528</v>
      </c>
      <c r="F29" s="158">
        <v>0.54100000000000004</v>
      </c>
      <c r="G29" s="158">
        <v>0.53441086577788355</v>
      </c>
      <c r="H29" s="158">
        <v>0.52696962669788294</v>
      </c>
      <c r="I29" s="158">
        <v>0.52927335131110886</v>
      </c>
      <c r="J29" s="158">
        <v>0.53252262870564715</v>
      </c>
      <c r="K29" s="158">
        <v>0.53191303000186629</v>
      </c>
      <c r="L29" s="158">
        <v>0.53130412912867464</v>
      </c>
      <c r="M29" s="158">
        <v>0.53069592528723886</v>
      </c>
      <c r="N29" s="158">
        <v>0.53008841767964066</v>
      </c>
      <c r="O29" s="158">
        <v>0.52948160550887502</v>
      </c>
      <c r="P29" s="158">
        <v>0.52887548797884909</v>
      </c>
      <c r="Q29" s="158">
        <v>0.52827006429438161</v>
      </c>
      <c r="R29" s="158">
        <v>0.52766533366120116</v>
      </c>
      <c r="S29" s="158">
        <v>0.52706129528594614</v>
      </c>
      <c r="T29" s="158">
        <v>0.52645794837616255</v>
      </c>
      <c r="U29" s="158">
        <v>0.52585529214030413</v>
      </c>
      <c r="V29" s="158">
        <v>0.52525332578773021</v>
      </c>
      <c r="W29" s="158">
        <v>0.52465204852870562</v>
      </c>
      <c r="X29" s="158">
        <v>0.5240514595743988</v>
      </c>
      <c r="Y29" s="158">
        <v>0.52345155813688149</v>
      </c>
      <c r="Z29" s="158">
        <v>0.52285234342912745</v>
      </c>
      <c r="AA29" s="158">
        <v>0.5222538146650112</v>
      </c>
      <c r="AB29" s="158">
        <v>0.52165597105930717</v>
      </c>
      <c r="AC29" s="158">
        <v>0.52105881182768887</v>
      </c>
      <c r="AD29" s="158">
        <v>0.52046233618672733</v>
      </c>
      <c r="AE29" s="158">
        <v>0.51986654335389071</v>
      </c>
      <c r="AF29" s="158">
        <v>0.51927143254754282</v>
      </c>
      <c r="AG29" s="158">
        <v>0.51867700298694219</v>
      </c>
      <c r="AH29" s="158">
        <v>0.5180832538922413</v>
      </c>
      <c r="AI29" s="158">
        <v>0.51749018448448503</v>
      </c>
      <c r="AJ29" s="158">
        <v>0.51689779398561031</v>
      </c>
      <c r="AL29" t="s">
        <v>526</v>
      </c>
    </row>
    <row r="30" spans="1:39">
      <c r="A30" s="3" t="s">
        <v>570</v>
      </c>
      <c r="B30" t="s">
        <v>12</v>
      </c>
      <c r="C30" t="s">
        <v>72</v>
      </c>
      <c r="D30" t="s">
        <v>537</v>
      </c>
      <c r="E30" t="s">
        <v>538</v>
      </c>
      <c r="F30" s="159">
        <v>0.93633882329033846</v>
      </c>
      <c r="G30" s="159">
        <v>0.93633882329033846</v>
      </c>
      <c r="H30" s="159">
        <v>0.93633882329033846</v>
      </c>
      <c r="I30" s="159">
        <v>0.93633882329033846</v>
      </c>
      <c r="J30" s="160">
        <v>0.93633882329033846</v>
      </c>
      <c r="K30" s="160">
        <v>0.93887094648489011</v>
      </c>
      <c r="L30" s="160">
        <v>0.94029144989431923</v>
      </c>
      <c r="M30" s="160">
        <v>0.94172218984635236</v>
      </c>
      <c r="N30" s="160">
        <v>0.94316324329643408</v>
      </c>
      <c r="O30" s="160">
        <v>0.94316324329643408</v>
      </c>
      <c r="P30" s="160">
        <v>0.94316324329643408</v>
      </c>
      <c r="Q30" s="160">
        <v>0.94316324329643408</v>
      </c>
      <c r="R30" s="160">
        <v>0.94316324329643408</v>
      </c>
      <c r="S30" s="160">
        <v>0.94316324329643408</v>
      </c>
      <c r="T30" s="160">
        <v>0.94316324329643408</v>
      </c>
      <c r="U30" s="160">
        <v>0.94316324329643408</v>
      </c>
      <c r="V30" s="160">
        <v>0.94316324329643408</v>
      </c>
      <c r="W30" s="160">
        <v>0.94316324329643408</v>
      </c>
      <c r="X30" s="160">
        <v>0.94316324329643408</v>
      </c>
      <c r="Y30" s="160">
        <v>0.94316324329643408</v>
      </c>
      <c r="Z30" s="160">
        <v>0.94316324329643408</v>
      </c>
      <c r="AA30" s="160">
        <v>0.94316324329643408</v>
      </c>
      <c r="AB30" s="160">
        <v>0.94316324329643408</v>
      </c>
      <c r="AC30" s="160">
        <v>0.94316324329643408</v>
      </c>
      <c r="AD30" s="160">
        <v>0.94316324329643408</v>
      </c>
      <c r="AE30" s="160">
        <v>0.94316324329643408</v>
      </c>
      <c r="AF30" s="160">
        <v>0.94316324329643408</v>
      </c>
      <c r="AG30" s="160">
        <v>0.94316324329643408</v>
      </c>
      <c r="AH30" s="160">
        <v>0.94316324329643408</v>
      </c>
      <c r="AI30" s="160">
        <v>0.94316324329643408</v>
      </c>
      <c r="AJ30" s="160">
        <v>0.94316324329643408</v>
      </c>
      <c r="AL30" t="s">
        <v>539</v>
      </c>
    </row>
    <row r="31" spans="1:39">
      <c r="A31" s="3" t="s">
        <v>571</v>
      </c>
      <c r="B31" t="s">
        <v>12</v>
      </c>
      <c r="C31" t="s">
        <v>72</v>
      </c>
      <c r="D31" t="s">
        <v>541</v>
      </c>
      <c r="E31" t="s">
        <v>538</v>
      </c>
      <c r="F31" s="159">
        <v>0.55674555448209839</v>
      </c>
      <c r="G31" s="159">
        <v>0.55674555448209839</v>
      </c>
      <c r="H31" s="159">
        <v>0.55674555448209839</v>
      </c>
      <c r="I31" s="159">
        <v>0.55674555448209839</v>
      </c>
      <c r="J31" s="160">
        <v>0.55674555448209839</v>
      </c>
      <c r="K31" s="160">
        <v>0.55815026524578204</v>
      </c>
      <c r="L31" s="160">
        <v>0.55955856431170625</v>
      </c>
      <c r="M31" s="160">
        <v>0.56097046093392022</v>
      </c>
      <c r="N31" s="160">
        <v>0.56238596439051336</v>
      </c>
      <c r="O31" s="160">
        <v>0.56238596439051336</v>
      </c>
      <c r="P31" s="160">
        <v>0.56238596439051336</v>
      </c>
      <c r="Q31" s="160">
        <v>0.56238596439051336</v>
      </c>
      <c r="R31" s="160">
        <v>0.56238596439051336</v>
      </c>
      <c r="S31" s="160">
        <v>0.56238596439051336</v>
      </c>
      <c r="T31" s="160">
        <v>0.56238596439051336</v>
      </c>
      <c r="U31" s="160">
        <v>0.56238596439051336</v>
      </c>
      <c r="V31" s="160">
        <v>0.56238596439051336</v>
      </c>
      <c r="W31" s="160">
        <v>0.56238596439051336</v>
      </c>
      <c r="X31" s="160">
        <v>0.56238596439051336</v>
      </c>
      <c r="Y31" s="160">
        <v>0.56238596439051336</v>
      </c>
      <c r="Z31" s="160">
        <v>0.56238596439051336</v>
      </c>
      <c r="AA31" s="160">
        <v>0.56238596439051336</v>
      </c>
      <c r="AB31" s="160">
        <v>0.56238596439051336</v>
      </c>
      <c r="AC31" s="160">
        <v>0.56238596439051336</v>
      </c>
      <c r="AD31" s="160">
        <v>0.56238596439051336</v>
      </c>
      <c r="AE31" s="160">
        <v>0.56238596439051336</v>
      </c>
      <c r="AF31" s="160">
        <v>0.56238596439051336</v>
      </c>
      <c r="AG31" s="160">
        <v>0.56238596439051336</v>
      </c>
      <c r="AH31" s="160">
        <v>0.56238596439051336</v>
      </c>
      <c r="AI31" s="160">
        <v>0.56238596439051336</v>
      </c>
      <c r="AJ31" s="160">
        <v>0.56238596439051336</v>
      </c>
      <c r="AL31" t="s">
        <v>539</v>
      </c>
    </row>
    <row r="32" spans="1:39">
      <c r="A32" s="3" t="s">
        <v>572</v>
      </c>
      <c r="B32" t="s">
        <v>12</v>
      </c>
      <c r="C32" t="s">
        <v>72</v>
      </c>
      <c r="D32" t="s">
        <v>543</v>
      </c>
      <c r="E32" t="s">
        <v>538</v>
      </c>
      <c r="F32" s="160">
        <v>1</v>
      </c>
      <c r="G32" s="159">
        <v>1</v>
      </c>
      <c r="H32" s="159">
        <v>1</v>
      </c>
      <c r="I32" s="159">
        <v>1</v>
      </c>
      <c r="J32" s="159">
        <v>1</v>
      </c>
      <c r="K32" s="159">
        <v>1</v>
      </c>
      <c r="L32" s="159">
        <v>1</v>
      </c>
      <c r="M32" s="159">
        <v>1</v>
      </c>
      <c r="N32" s="159">
        <v>1</v>
      </c>
      <c r="O32" s="159">
        <v>1</v>
      </c>
      <c r="P32" s="159">
        <v>1</v>
      </c>
      <c r="Q32" s="159">
        <v>1</v>
      </c>
      <c r="R32" s="159">
        <v>1</v>
      </c>
      <c r="S32" s="159">
        <v>1</v>
      </c>
      <c r="T32" s="159">
        <v>1</v>
      </c>
      <c r="U32" s="159">
        <v>1</v>
      </c>
      <c r="V32" s="159">
        <v>1</v>
      </c>
      <c r="W32" s="159">
        <v>1</v>
      </c>
      <c r="X32" s="159">
        <v>1</v>
      </c>
      <c r="Y32" s="159">
        <v>1</v>
      </c>
      <c r="Z32" s="159">
        <v>1</v>
      </c>
      <c r="AA32" s="159">
        <v>1</v>
      </c>
      <c r="AB32" s="159">
        <v>1</v>
      </c>
      <c r="AC32" s="159">
        <v>1</v>
      </c>
      <c r="AD32" s="159">
        <v>1</v>
      </c>
      <c r="AE32" s="159">
        <v>1</v>
      </c>
      <c r="AF32" s="159">
        <v>1</v>
      </c>
      <c r="AG32" s="159">
        <v>1</v>
      </c>
      <c r="AH32" s="159">
        <v>1</v>
      </c>
      <c r="AI32" s="159">
        <v>1</v>
      </c>
      <c r="AJ32" s="159">
        <v>1</v>
      </c>
      <c r="AL32" t="s">
        <v>544</v>
      </c>
    </row>
    <row r="33" spans="1:39">
      <c r="A33" s="3" t="s">
        <v>573</v>
      </c>
      <c r="B33" t="s">
        <v>12</v>
      </c>
      <c r="C33" t="s">
        <v>72</v>
      </c>
      <c r="D33" t="s">
        <v>546</v>
      </c>
      <c r="E33" t="s">
        <v>538</v>
      </c>
      <c r="F33" s="160">
        <v>0</v>
      </c>
      <c r="G33" s="159">
        <v>0</v>
      </c>
      <c r="H33" s="159">
        <v>0</v>
      </c>
      <c r="I33" s="159">
        <v>0</v>
      </c>
      <c r="J33" s="159">
        <v>0</v>
      </c>
      <c r="K33" s="159">
        <v>0</v>
      </c>
      <c r="L33" s="159">
        <v>0</v>
      </c>
      <c r="M33" s="159">
        <v>0</v>
      </c>
      <c r="N33" s="159">
        <v>0</v>
      </c>
      <c r="O33" s="159">
        <v>0</v>
      </c>
      <c r="P33" s="159">
        <v>0</v>
      </c>
      <c r="Q33" s="159">
        <v>0</v>
      </c>
      <c r="R33" s="159">
        <v>0</v>
      </c>
      <c r="S33" s="159">
        <v>0</v>
      </c>
      <c r="T33" s="159">
        <v>0</v>
      </c>
      <c r="U33" s="159">
        <v>0</v>
      </c>
      <c r="V33" s="159">
        <v>0</v>
      </c>
      <c r="W33" s="159">
        <v>0</v>
      </c>
      <c r="X33" s="159">
        <v>0</v>
      </c>
      <c r="Y33" s="159">
        <v>0</v>
      </c>
      <c r="Z33" s="159">
        <v>0</v>
      </c>
      <c r="AA33" s="159">
        <v>0</v>
      </c>
      <c r="AB33" s="159">
        <v>0</v>
      </c>
      <c r="AC33" s="159">
        <v>0</v>
      </c>
      <c r="AD33" s="159">
        <v>0</v>
      </c>
      <c r="AE33" s="159">
        <v>0</v>
      </c>
      <c r="AF33" s="159">
        <v>0</v>
      </c>
      <c r="AG33" s="159">
        <v>0</v>
      </c>
      <c r="AH33" s="159">
        <v>0</v>
      </c>
      <c r="AI33" s="159">
        <v>0</v>
      </c>
      <c r="AJ33" s="159">
        <v>0</v>
      </c>
      <c r="AL33" t="s">
        <v>547</v>
      </c>
      <c r="AM33" t="s">
        <v>548</v>
      </c>
    </row>
    <row r="34" spans="1:39">
      <c r="A34" s="3" t="s">
        <v>574</v>
      </c>
      <c r="B34" t="s">
        <v>12</v>
      </c>
      <c r="C34" t="s">
        <v>73</v>
      </c>
      <c r="D34" t="s">
        <v>44</v>
      </c>
      <c r="E34" t="s">
        <v>528</v>
      </c>
      <c r="F34" s="156">
        <v>22532.106958333301</v>
      </c>
      <c r="G34" s="157">
        <v>22512.328549939914</v>
      </c>
      <c r="H34" s="157">
        <v>22569.166754081478</v>
      </c>
      <c r="I34" s="157">
        <v>22676.641497779303</v>
      </c>
      <c r="J34" s="157">
        <v>22828.884085706573</v>
      </c>
      <c r="K34" s="157">
        <v>22935.421965996211</v>
      </c>
      <c r="L34" s="157">
        <v>23042.457037471104</v>
      </c>
      <c r="M34" s="157">
        <v>23149.991620424033</v>
      </c>
      <c r="N34" s="157">
        <v>23258.028045976127</v>
      </c>
      <c r="O34" s="157">
        <v>23366.568656127398</v>
      </c>
      <c r="P34" s="157">
        <v>23475.615803807505</v>
      </c>
      <c r="Q34" s="157">
        <v>23585.171852926764</v>
      </c>
      <c r="R34" s="157">
        <v>23695.239178427393</v>
      </c>
      <c r="S34" s="157">
        <v>23805.820166334997</v>
      </c>
      <c r="T34" s="157">
        <v>23916.917213810288</v>
      </c>
      <c r="U34" s="157">
        <v>24028.532729201048</v>
      </c>
      <c r="V34" s="157">
        <v>24140.66913209435</v>
      </c>
      <c r="W34" s="157">
        <v>24253.328853368992</v>
      </c>
      <c r="X34" s="157">
        <v>24366.514335248208</v>
      </c>
      <c r="Y34" s="157">
        <v>24480.228031352599</v>
      </c>
      <c r="Z34" s="157">
        <v>24594.472406753332</v>
      </c>
      <c r="AA34" s="157">
        <v>24709.249938025569</v>
      </c>
      <c r="AB34" s="157">
        <v>24824.56311330216</v>
      </c>
      <c r="AC34" s="157">
        <v>24940.41443232758</v>
      </c>
      <c r="AD34" s="157">
        <v>25056.806406512114</v>
      </c>
      <c r="AE34" s="157">
        <v>25173.741558986301</v>
      </c>
      <c r="AF34" s="157">
        <v>25291.222424655629</v>
      </c>
      <c r="AG34" s="157">
        <v>25409.251550255492</v>
      </c>
      <c r="AH34" s="157">
        <v>25527.83149440639</v>
      </c>
      <c r="AI34" s="157">
        <v>25646.964827669399</v>
      </c>
      <c r="AJ34" s="157">
        <v>25766.654132601896</v>
      </c>
      <c r="AL34" t="s">
        <v>530</v>
      </c>
      <c r="AM34" t="s">
        <v>531</v>
      </c>
    </row>
    <row r="35" spans="1:39">
      <c r="A35" s="3" t="s">
        <v>575</v>
      </c>
      <c r="B35" t="s">
        <v>12</v>
      </c>
      <c r="C35" t="s">
        <v>73</v>
      </c>
      <c r="D35" t="s">
        <v>142</v>
      </c>
      <c r="E35" t="s">
        <v>533</v>
      </c>
      <c r="F35" s="156">
        <v>9503.2083333333339</v>
      </c>
      <c r="G35" s="157">
        <v>9623.0833333333339</v>
      </c>
      <c r="H35" s="157">
        <v>9738.75</v>
      </c>
      <c r="I35" s="157">
        <v>9844.5833333333321</v>
      </c>
      <c r="J35" s="157">
        <v>9922.7499999999964</v>
      </c>
      <c r="K35" s="157">
        <v>10024.712931270453</v>
      </c>
      <c r="L35" s="157">
        <v>10127.723600250038</v>
      </c>
      <c r="M35" s="157">
        <v>10231.792773148525</v>
      </c>
      <c r="N35" s="157">
        <v>10336.931326805736</v>
      </c>
      <c r="O35" s="157">
        <v>10443.150249828337</v>
      </c>
      <c r="P35" s="157">
        <v>10550.460643738321</v>
      </c>
      <c r="Q35" s="157">
        <v>10658.873724133286</v>
      </c>
      <c r="R35" s="157">
        <v>10768.40082185864</v>
      </c>
      <c r="S35" s="157">
        <v>10879.053384191853</v>
      </c>
      <c r="T35" s="157">
        <v>10990.842976038868</v>
      </c>
      <c r="U35" s="157">
        <v>11103.781281142819</v>
      </c>
      <c r="V35" s="157">
        <v>11217.880103305157</v>
      </c>
      <c r="W35" s="157">
        <v>11333.151367619335</v>
      </c>
      <c r="X35" s="157">
        <v>11449.607121717165</v>
      </c>
      <c r="Y35" s="157">
        <v>11567.259537027978</v>
      </c>
      <c r="Z35" s="157">
        <v>11686.120910050729</v>
      </c>
      <c r="AA35" s="157">
        <v>11806.203663639175</v>
      </c>
      <c r="AB35" s="157">
        <v>11927.520348300246</v>
      </c>
      <c r="AC35" s="157">
        <v>12050.083643505779</v>
      </c>
      <c r="AD35" s="157">
        <v>12173.906359017712</v>
      </c>
      <c r="AE35" s="157">
        <v>12299.001436226901</v>
      </c>
      <c r="AF35" s="157">
        <v>12425.381949505703</v>
      </c>
      <c r="AG35" s="157">
        <v>12553.061107574445</v>
      </c>
      <c r="AH35" s="157">
        <v>12682.052254881941</v>
      </c>
      <c r="AI35" s="157">
        <v>12812.36887300019</v>
      </c>
      <c r="AJ35" s="157">
        <v>12944.024582033417</v>
      </c>
      <c r="AL35" t="s">
        <v>530</v>
      </c>
      <c r="AM35" t="s">
        <v>531</v>
      </c>
    </row>
    <row r="36" spans="1:39">
      <c r="A36" s="3" t="s">
        <v>576</v>
      </c>
      <c r="B36" t="s">
        <v>12</v>
      </c>
      <c r="C36" t="s">
        <v>73</v>
      </c>
      <c r="D36" t="s">
        <v>535</v>
      </c>
      <c r="E36" t="s">
        <v>528</v>
      </c>
      <c r="F36" s="158">
        <v>2.3709999999999964</v>
      </c>
      <c r="G36" s="158">
        <v>2.3394090823218385</v>
      </c>
      <c r="H36" s="158">
        <v>2.3174603264362958</v>
      </c>
      <c r="I36" s="158">
        <v>2.303463816594165</v>
      </c>
      <c r="J36" s="158">
        <v>2.3006610149108444</v>
      </c>
      <c r="K36" s="158">
        <v>2.2878881543283809</v>
      </c>
      <c r="L36" s="158">
        <v>2.2751862063951096</v>
      </c>
      <c r="M36" s="158">
        <v>2.2625547774166193</v>
      </c>
      <c r="N36" s="158">
        <v>2.2499934758842208</v>
      </c>
      <c r="O36" s="158">
        <v>2.2375019124628119</v>
      </c>
      <c r="P36" s="158">
        <v>2.2250796999788101</v>
      </c>
      <c r="Q36" s="158">
        <v>2.2127264534081501</v>
      </c>
      <c r="R36" s="158">
        <v>2.2004417898643527</v>
      </c>
      <c r="S36" s="158">
        <v>2.1882253285866566</v>
      </c>
      <c r="T36" s="158">
        <v>2.1760766909282161</v>
      </c>
      <c r="U36" s="158">
        <v>2.1639955003443649</v>
      </c>
      <c r="V36" s="158">
        <v>2.151981382380947</v>
      </c>
      <c r="W36" s="158">
        <v>2.1400339646627073</v>
      </c>
      <c r="X36" s="158">
        <v>2.1281528768817544</v>
      </c>
      <c r="Y36" s="158">
        <v>2.1163377507860779</v>
      </c>
      <c r="Z36" s="158">
        <v>2.1045882201681385</v>
      </c>
      <c r="AA36" s="158">
        <v>2.0929039208535154</v>
      </c>
      <c r="AB36" s="158">
        <v>2.0812844906896202</v>
      </c>
      <c r="AC36" s="158">
        <v>2.0697295695344704</v>
      </c>
      <c r="AD36" s="158">
        <v>2.0582387992455282</v>
      </c>
      <c r="AE36" s="158">
        <v>2.046811823668599</v>
      </c>
      <c r="AF36" s="158">
        <v>2.0354482886267928</v>
      </c>
      <c r="AG36" s="158">
        <v>2.024147841909548</v>
      </c>
      <c r="AH36" s="158">
        <v>2.0129101332617108</v>
      </c>
      <c r="AI36" s="158">
        <v>2.0017348143726847</v>
      </c>
      <c r="AJ36" s="158">
        <v>1.9906215388656294</v>
      </c>
      <c r="AL36" t="s">
        <v>526</v>
      </c>
    </row>
    <row r="37" spans="1:39">
      <c r="A37" s="3" t="s">
        <v>577</v>
      </c>
      <c r="B37" t="s">
        <v>12</v>
      </c>
      <c r="C37" t="s">
        <v>73</v>
      </c>
      <c r="D37" t="s">
        <v>537</v>
      </c>
      <c r="E37" t="s">
        <v>538</v>
      </c>
      <c r="F37" s="159">
        <v>0.76913549604056197</v>
      </c>
      <c r="G37" s="159">
        <v>0.76913549604056197</v>
      </c>
      <c r="H37" s="159">
        <v>0.76913549604056197</v>
      </c>
      <c r="I37" s="159">
        <v>0.76913549604056197</v>
      </c>
      <c r="J37" s="160">
        <v>0.76913549604056197</v>
      </c>
      <c r="K37" s="160">
        <v>0.76913549604056242</v>
      </c>
      <c r="L37" s="160">
        <v>0.76913549604056242</v>
      </c>
      <c r="M37" s="160">
        <v>0.76913549604056242</v>
      </c>
      <c r="N37" s="160">
        <v>0.76913549604056242</v>
      </c>
      <c r="O37" s="160">
        <v>0.76913549604056242</v>
      </c>
      <c r="P37" s="160">
        <v>0.76913549604056242</v>
      </c>
      <c r="Q37" s="160">
        <v>0.76913549604056242</v>
      </c>
      <c r="R37" s="160">
        <v>0.76913549604056242</v>
      </c>
      <c r="S37" s="160">
        <v>0.76913549604056242</v>
      </c>
      <c r="T37" s="160">
        <v>0.76913549604056242</v>
      </c>
      <c r="U37" s="160">
        <v>0.76913549604056242</v>
      </c>
      <c r="V37" s="160">
        <v>0.76913549604056242</v>
      </c>
      <c r="W37" s="160">
        <v>0.76913549604056242</v>
      </c>
      <c r="X37" s="160">
        <v>0.76913549604056242</v>
      </c>
      <c r="Y37" s="160">
        <v>0.76913549604056242</v>
      </c>
      <c r="Z37" s="160">
        <v>0.76913549604056242</v>
      </c>
      <c r="AA37" s="160">
        <v>0.76913549604056242</v>
      </c>
      <c r="AB37" s="160">
        <v>0.76913549604056242</v>
      </c>
      <c r="AC37" s="160">
        <v>0.76913549604056242</v>
      </c>
      <c r="AD37" s="160">
        <v>0.76913549604056242</v>
      </c>
      <c r="AE37" s="160">
        <v>0.76913549604056242</v>
      </c>
      <c r="AF37" s="160">
        <v>0.76913549604056242</v>
      </c>
      <c r="AG37" s="160">
        <v>0.76913549604056242</v>
      </c>
      <c r="AH37" s="160">
        <v>0.76913549604056242</v>
      </c>
      <c r="AI37" s="160">
        <v>0.76913549604056242</v>
      </c>
      <c r="AJ37" s="160">
        <v>0.76913549604056242</v>
      </c>
      <c r="AL37" t="s">
        <v>539</v>
      </c>
    </row>
    <row r="38" spans="1:39">
      <c r="A38" s="3" t="s">
        <v>578</v>
      </c>
      <c r="B38" t="s">
        <v>12</v>
      </c>
      <c r="C38" t="s">
        <v>73</v>
      </c>
      <c r="D38" t="s">
        <v>541</v>
      </c>
      <c r="E38" t="s">
        <v>538</v>
      </c>
      <c r="F38" s="159">
        <v>0.57997776521900912</v>
      </c>
      <c r="G38" s="159">
        <v>0.57997776521900912</v>
      </c>
      <c r="H38" s="159">
        <v>0.57997776521900912</v>
      </c>
      <c r="I38" s="159">
        <v>0.57997776521900912</v>
      </c>
      <c r="J38" s="160">
        <v>0.57997776521900912</v>
      </c>
      <c r="K38" s="160">
        <v>0.57997776521900912</v>
      </c>
      <c r="L38" s="160">
        <v>0.57997776521900912</v>
      </c>
      <c r="M38" s="160">
        <v>0.57997776521900912</v>
      </c>
      <c r="N38" s="160">
        <v>0.57997776521900912</v>
      </c>
      <c r="O38" s="160">
        <v>0.57997776521900912</v>
      </c>
      <c r="P38" s="160">
        <v>0.57997776521900912</v>
      </c>
      <c r="Q38" s="160">
        <v>0.57997776521900912</v>
      </c>
      <c r="R38" s="160">
        <v>0.57997776521900912</v>
      </c>
      <c r="S38" s="160">
        <v>0.57997776521900912</v>
      </c>
      <c r="T38" s="160">
        <v>0.57997776521900912</v>
      </c>
      <c r="U38" s="160">
        <v>0.57997776521900912</v>
      </c>
      <c r="V38" s="160">
        <v>0.57997776521900912</v>
      </c>
      <c r="W38" s="160">
        <v>0.57997776521900912</v>
      </c>
      <c r="X38" s="160">
        <v>0.57997776521900912</v>
      </c>
      <c r="Y38" s="160">
        <v>0.57997776521900912</v>
      </c>
      <c r="Z38" s="160">
        <v>0.57997776521900912</v>
      </c>
      <c r="AA38" s="160">
        <v>0.57997776521900912</v>
      </c>
      <c r="AB38" s="160">
        <v>0.57997776521900912</v>
      </c>
      <c r="AC38" s="160">
        <v>0.57997776521900912</v>
      </c>
      <c r="AD38" s="160">
        <v>0.57997776521900912</v>
      </c>
      <c r="AE38" s="160">
        <v>0.57997776521900912</v>
      </c>
      <c r="AF38" s="160">
        <v>0.57997776521900912</v>
      </c>
      <c r="AG38" s="160">
        <v>0.57997776521900912</v>
      </c>
      <c r="AH38" s="160">
        <v>0.57997776521900912</v>
      </c>
      <c r="AI38" s="160">
        <v>0.57997776521900912</v>
      </c>
      <c r="AJ38" s="160">
        <v>0.57997776521900912</v>
      </c>
      <c r="AL38" t="s">
        <v>539</v>
      </c>
    </row>
    <row r="39" spans="1:39">
      <c r="A39" s="3" t="s">
        <v>579</v>
      </c>
      <c r="B39" t="s">
        <v>12</v>
      </c>
      <c r="C39" t="s">
        <v>73</v>
      </c>
      <c r="D39" t="s">
        <v>555</v>
      </c>
      <c r="E39" t="s">
        <v>538</v>
      </c>
      <c r="F39" s="172">
        <v>0</v>
      </c>
      <c r="G39" s="172">
        <v>0</v>
      </c>
      <c r="H39" s="172">
        <v>0</v>
      </c>
      <c r="I39" s="172">
        <v>0</v>
      </c>
      <c r="J39" s="172">
        <v>0</v>
      </c>
      <c r="K39" s="172">
        <v>0</v>
      </c>
      <c r="L39" s="172">
        <v>0</v>
      </c>
      <c r="M39" s="172">
        <v>0</v>
      </c>
      <c r="N39" s="172">
        <v>0</v>
      </c>
      <c r="O39" s="172">
        <v>0</v>
      </c>
      <c r="P39" s="172">
        <v>0</v>
      </c>
      <c r="Q39" s="172">
        <v>0</v>
      </c>
      <c r="R39" s="172">
        <v>0</v>
      </c>
      <c r="S39" s="172">
        <v>0</v>
      </c>
      <c r="T39" s="172">
        <v>0</v>
      </c>
      <c r="U39" s="172">
        <v>0</v>
      </c>
      <c r="V39" s="172">
        <v>0</v>
      </c>
      <c r="W39" s="172">
        <v>0</v>
      </c>
      <c r="X39" s="172">
        <v>0</v>
      </c>
      <c r="Y39" s="172">
        <v>0</v>
      </c>
      <c r="Z39" s="172">
        <v>0</v>
      </c>
      <c r="AA39" s="172">
        <v>0</v>
      </c>
      <c r="AB39" s="172">
        <v>0</v>
      </c>
      <c r="AC39" s="172">
        <v>0</v>
      </c>
      <c r="AD39" s="172">
        <v>0</v>
      </c>
      <c r="AE39" s="172">
        <v>0</v>
      </c>
      <c r="AF39" s="172">
        <v>0</v>
      </c>
      <c r="AG39" s="172">
        <v>0</v>
      </c>
      <c r="AH39" s="172">
        <v>0</v>
      </c>
      <c r="AI39" s="172">
        <v>0</v>
      </c>
      <c r="AJ39" s="172">
        <v>0</v>
      </c>
      <c r="AL39" t="s">
        <v>556</v>
      </c>
    </row>
    <row r="40" spans="1:39">
      <c r="A40" s="3" t="s">
        <v>580</v>
      </c>
      <c r="B40" t="s">
        <v>12</v>
      </c>
      <c r="C40" t="s">
        <v>73</v>
      </c>
      <c r="D40" t="s">
        <v>543</v>
      </c>
      <c r="E40" t="s">
        <v>538</v>
      </c>
      <c r="F40" s="160">
        <v>1</v>
      </c>
      <c r="G40" s="159">
        <v>1</v>
      </c>
      <c r="H40" s="159">
        <v>1</v>
      </c>
      <c r="I40" s="159">
        <v>1</v>
      </c>
      <c r="J40" s="159">
        <v>1</v>
      </c>
      <c r="K40" s="159">
        <v>1</v>
      </c>
      <c r="L40" s="159">
        <v>1</v>
      </c>
      <c r="M40" s="159">
        <v>1</v>
      </c>
      <c r="N40" s="159">
        <v>1</v>
      </c>
      <c r="O40" s="159">
        <v>1</v>
      </c>
      <c r="P40" s="159">
        <v>1</v>
      </c>
      <c r="Q40" s="159">
        <v>1</v>
      </c>
      <c r="R40" s="159">
        <v>1</v>
      </c>
      <c r="S40" s="159">
        <v>1</v>
      </c>
      <c r="T40" s="159">
        <v>1</v>
      </c>
      <c r="U40" s="159">
        <v>1</v>
      </c>
      <c r="V40" s="159">
        <v>1</v>
      </c>
      <c r="W40" s="159">
        <v>1</v>
      </c>
      <c r="X40" s="159">
        <v>1</v>
      </c>
      <c r="Y40" s="159">
        <v>1</v>
      </c>
      <c r="Z40" s="159">
        <v>1</v>
      </c>
      <c r="AA40" s="159">
        <v>1</v>
      </c>
      <c r="AB40" s="159">
        <v>1</v>
      </c>
      <c r="AC40" s="159">
        <v>1</v>
      </c>
      <c r="AD40" s="159">
        <v>1</v>
      </c>
      <c r="AE40" s="159">
        <v>1</v>
      </c>
      <c r="AF40" s="159">
        <v>1</v>
      </c>
      <c r="AG40" s="159">
        <v>1</v>
      </c>
      <c r="AH40" s="159">
        <v>1</v>
      </c>
      <c r="AI40" s="159">
        <v>1</v>
      </c>
      <c r="AJ40" s="159">
        <v>1</v>
      </c>
      <c r="AL40" t="s">
        <v>544</v>
      </c>
    </row>
    <row r="41" spans="1:39">
      <c r="A41" s="3" t="s">
        <v>581</v>
      </c>
      <c r="B41" t="s">
        <v>12</v>
      </c>
      <c r="C41" t="s">
        <v>73</v>
      </c>
      <c r="D41" t="s">
        <v>546</v>
      </c>
      <c r="E41" t="s">
        <v>538</v>
      </c>
      <c r="F41" s="160">
        <v>0</v>
      </c>
      <c r="G41" s="159">
        <v>0</v>
      </c>
      <c r="H41" s="159">
        <v>0</v>
      </c>
      <c r="I41" s="159">
        <v>0</v>
      </c>
      <c r="J41" s="159">
        <v>0</v>
      </c>
      <c r="K41" s="159">
        <v>0</v>
      </c>
      <c r="L41" s="159">
        <v>0</v>
      </c>
      <c r="M41" s="159">
        <v>0</v>
      </c>
      <c r="N41" s="159">
        <v>0</v>
      </c>
      <c r="O41" s="159">
        <v>0</v>
      </c>
      <c r="P41" s="159">
        <v>0</v>
      </c>
      <c r="Q41" s="159">
        <v>0</v>
      </c>
      <c r="R41" s="159">
        <v>0</v>
      </c>
      <c r="S41" s="159">
        <v>0</v>
      </c>
      <c r="T41" s="159">
        <v>0</v>
      </c>
      <c r="U41" s="159">
        <v>0</v>
      </c>
      <c r="V41" s="159">
        <v>0</v>
      </c>
      <c r="W41" s="159">
        <v>0</v>
      </c>
      <c r="X41" s="159">
        <v>0</v>
      </c>
      <c r="Y41" s="159">
        <v>0</v>
      </c>
      <c r="Z41" s="159">
        <v>0</v>
      </c>
      <c r="AA41" s="159">
        <v>0</v>
      </c>
      <c r="AB41" s="159">
        <v>0</v>
      </c>
      <c r="AC41" s="159">
        <v>0</v>
      </c>
      <c r="AD41" s="159">
        <v>0</v>
      </c>
      <c r="AE41" s="159">
        <v>0</v>
      </c>
      <c r="AF41" s="159">
        <v>0</v>
      </c>
      <c r="AG41" s="159">
        <v>0</v>
      </c>
      <c r="AH41" s="159">
        <v>0</v>
      </c>
      <c r="AI41" s="159">
        <v>0</v>
      </c>
      <c r="AJ41" s="159">
        <v>0</v>
      </c>
      <c r="AL41" t="s">
        <v>547</v>
      </c>
      <c r="AM41" t="s">
        <v>548</v>
      </c>
    </row>
    <row r="42" spans="1:39">
      <c r="A42" s="3" t="s">
        <v>582</v>
      </c>
      <c r="B42" t="s">
        <v>12</v>
      </c>
      <c r="C42" t="s">
        <v>74</v>
      </c>
      <c r="D42" t="s">
        <v>44</v>
      </c>
      <c r="E42" t="s">
        <v>528</v>
      </c>
      <c r="F42" s="156">
        <v>897.71184645500603</v>
      </c>
      <c r="G42" s="157">
        <v>856.76032032307228</v>
      </c>
      <c r="H42" s="157">
        <v>858.13336159890866</v>
      </c>
      <c r="I42" s="157">
        <v>857.45655292121637</v>
      </c>
      <c r="J42" s="157">
        <v>857.77174458428306</v>
      </c>
      <c r="K42" s="157">
        <v>858.10955999571524</v>
      </c>
      <c r="L42" s="157">
        <v>858.44750844866223</v>
      </c>
      <c r="M42" s="157">
        <v>858.78558999551956</v>
      </c>
      <c r="N42" s="157">
        <v>859.12380468870344</v>
      </c>
      <c r="O42" s="157">
        <v>859.46215258065081</v>
      </c>
      <c r="P42" s="157">
        <v>859.80063372381926</v>
      </c>
      <c r="Q42" s="157">
        <v>860.13924817068687</v>
      </c>
      <c r="R42" s="157">
        <v>860.47799597375263</v>
      </c>
      <c r="S42" s="157">
        <v>860.81687718553599</v>
      </c>
      <c r="T42" s="157">
        <v>861.15589185857721</v>
      </c>
      <c r="U42" s="157">
        <v>861.49504004543724</v>
      </c>
      <c r="V42" s="157">
        <v>861.8343217986976</v>
      </c>
      <c r="W42" s="157">
        <v>862.17373717096075</v>
      </c>
      <c r="X42" s="157">
        <v>862.51328621484959</v>
      </c>
      <c r="Y42" s="157">
        <v>862.85296898300794</v>
      </c>
      <c r="Z42" s="157">
        <v>863.19278552810033</v>
      </c>
      <c r="AA42" s="157">
        <v>863.53273590281196</v>
      </c>
      <c r="AB42" s="157">
        <v>863.87282015984886</v>
      </c>
      <c r="AC42" s="157">
        <v>864.21303835193783</v>
      </c>
      <c r="AD42" s="157">
        <v>864.55339053182627</v>
      </c>
      <c r="AE42" s="157">
        <v>864.89387675228249</v>
      </c>
      <c r="AF42" s="157">
        <v>865.23449706609551</v>
      </c>
      <c r="AG42" s="157">
        <v>865.57525152607525</v>
      </c>
      <c r="AH42" s="157">
        <v>865.91614018505243</v>
      </c>
      <c r="AI42" s="157">
        <v>866.25716309587847</v>
      </c>
      <c r="AJ42" s="157">
        <v>866.5983203114256</v>
      </c>
      <c r="AL42" t="s">
        <v>530</v>
      </c>
      <c r="AM42" t="s">
        <v>531</v>
      </c>
    </row>
    <row r="43" spans="1:39">
      <c r="A43" s="3" t="s">
        <v>583</v>
      </c>
      <c r="B43" t="s">
        <v>12</v>
      </c>
      <c r="C43" t="s">
        <v>74</v>
      </c>
      <c r="D43" t="s">
        <v>142</v>
      </c>
      <c r="E43" t="s">
        <v>533</v>
      </c>
      <c r="F43" s="156">
        <v>68.163390011769664</v>
      </c>
      <c r="G43" s="157">
        <v>68.112165723301416</v>
      </c>
      <c r="H43" s="157">
        <v>68.111182034981766</v>
      </c>
      <c r="I43" s="157">
        <v>68.1126360254123</v>
      </c>
      <c r="J43" s="157">
        <v>68.112921807027618</v>
      </c>
      <c r="K43" s="157">
        <v>68.11317384407603</v>
      </c>
      <c r="L43" s="157">
        <v>68.113425882057044</v>
      </c>
      <c r="M43" s="157">
        <v>68.113677920970673</v>
      </c>
      <c r="N43" s="157">
        <v>68.113929960816918</v>
      </c>
      <c r="O43" s="157">
        <v>68.114182001595779</v>
      </c>
      <c r="P43" s="157">
        <v>68.11443404330727</v>
      </c>
      <c r="Q43" s="157">
        <v>68.114686085951377</v>
      </c>
      <c r="R43" s="157">
        <v>68.114938129528113</v>
      </c>
      <c r="S43" s="157">
        <v>68.11519017403748</v>
      </c>
      <c r="T43" s="157">
        <v>68.11544221947949</v>
      </c>
      <c r="U43" s="157">
        <v>68.115694265854131</v>
      </c>
      <c r="V43" s="157">
        <v>68.115946313161416</v>
      </c>
      <c r="W43" s="157">
        <v>68.116198361401359</v>
      </c>
      <c r="X43" s="157">
        <v>68.116450410573947</v>
      </c>
      <c r="Y43" s="157">
        <v>68.116702460679193</v>
      </c>
      <c r="Z43" s="157">
        <v>68.116954511717083</v>
      </c>
      <c r="AA43" s="157">
        <v>68.117206563687645</v>
      </c>
      <c r="AB43" s="157">
        <v>68.117458616590866</v>
      </c>
      <c r="AC43" s="157">
        <v>68.117710670426746</v>
      </c>
      <c r="AD43" s="157">
        <v>68.117962725195298</v>
      </c>
      <c r="AE43" s="157">
        <v>68.118214780896523</v>
      </c>
      <c r="AF43" s="157">
        <v>68.118466837530434</v>
      </c>
      <c r="AG43" s="157">
        <v>68.118718895097018</v>
      </c>
      <c r="AH43" s="157">
        <v>68.118970953596289</v>
      </c>
      <c r="AI43" s="157">
        <v>68.119223013028247</v>
      </c>
      <c r="AJ43" s="157">
        <v>68.119475073392891</v>
      </c>
      <c r="AL43" t="s">
        <v>530</v>
      </c>
      <c r="AM43" t="s">
        <v>531</v>
      </c>
    </row>
    <row r="44" spans="1:39">
      <c r="A44" s="3" t="s">
        <v>584</v>
      </c>
      <c r="B44" t="s">
        <v>12</v>
      </c>
      <c r="C44" t="s">
        <v>74</v>
      </c>
      <c r="D44" t="s">
        <v>535</v>
      </c>
      <c r="E44" t="s">
        <v>528</v>
      </c>
      <c r="F44" s="158">
        <v>13.169999999999993</v>
      </c>
      <c r="G44" s="158">
        <v>12.578668013634626</v>
      </c>
      <c r="H44" s="158">
        <v>12.599008502864818</v>
      </c>
      <c r="I44" s="158">
        <v>12.588802944013295</v>
      </c>
      <c r="J44" s="158">
        <v>12.59337761217258</v>
      </c>
      <c r="K44" s="158">
        <v>12.598290632588796</v>
      </c>
      <c r="L44" s="158">
        <v>12.603205569708409</v>
      </c>
      <c r="M44" s="158">
        <v>12.608122424279173</v>
      </c>
      <c r="N44" s="158">
        <v>12.613041197049139</v>
      </c>
      <c r="O44" s="158">
        <v>12.617961888766649</v>
      </c>
      <c r="P44" s="158">
        <v>12.622884500180337</v>
      </c>
      <c r="Q44" s="158">
        <v>12.62780903203913</v>
      </c>
      <c r="R44" s="158">
        <v>12.632735485092246</v>
      </c>
      <c r="S44" s="158">
        <v>12.637663860089193</v>
      </c>
      <c r="T44" s="158">
        <v>12.642594157779774</v>
      </c>
      <c r="U44" s="158">
        <v>12.647526378914089</v>
      </c>
      <c r="V44" s="158">
        <v>12.652460524242519</v>
      </c>
      <c r="W44" s="158">
        <v>12.657396594515749</v>
      </c>
      <c r="X44" s="158">
        <v>12.662334590484749</v>
      </c>
      <c r="Y44" s="158">
        <v>12.667274512900788</v>
      </c>
      <c r="Z44" s="158">
        <v>12.672216362515428</v>
      </c>
      <c r="AA44" s="158">
        <v>12.677160140080517</v>
      </c>
      <c r="AB44" s="158">
        <v>12.682105846348204</v>
      </c>
      <c r="AC44" s="158">
        <v>12.687053482070931</v>
      </c>
      <c r="AD44" s="158">
        <v>12.692003048001427</v>
      </c>
      <c r="AE44" s="158">
        <v>12.696954544892719</v>
      </c>
      <c r="AF44" s="158">
        <v>12.701907973498127</v>
      </c>
      <c r="AG44" s="158">
        <v>12.706863334571267</v>
      </c>
      <c r="AH44" s="158">
        <v>12.711820628866048</v>
      </c>
      <c r="AI44" s="158">
        <v>12.716779857136672</v>
      </c>
      <c r="AJ44" s="158">
        <v>12.721741020137637</v>
      </c>
      <c r="AL44" t="s">
        <v>526</v>
      </c>
    </row>
    <row r="45" spans="1:39">
      <c r="A45" s="3" t="s">
        <v>585</v>
      </c>
      <c r="B45" t="s">
        <v>12</v>
      </c>
      <c r="C45" t="s">
        <v>74</v>
      </c>
      <c r="D45" t="s">
        <v>537</v>
      </c>
      <c r="E45" t="s">
        <v>538</v>
      </c>
      <c r="F45" s="159">
        <v>0.83849520282780687</v>
      </c>
      <c r="G45" s="159">
        <v>0.83849520282780687</v>
      </c>
      <c r="H45" s="159">
        <v>0.83849520282780687</v>
      </c>
      <c r="I45" s="159">
        <v>0.83849520282780687</v>
      </c>
      <c r="J45" s="160">
        <v>0.83849520282780687</v>
      </c>
      <c r="K45" s="160">
        <v>0.83849520282780687</v>
      </c>
      <c r="L45" s="160">
        <v>0.83849520282780687</v>
      </c>
      <c r="M45" s="160">
        <v>0.83849520282780687</v>
      </c>
      <c r="N45" s="160">
        <v>0.83849520282780687</v>
      </c>
      <c r="O45" s="160">
        <v>0.83849520282780687</v>
      </c>
      <c r="P45" s="160">
        <v>0.83849520282780687</v>
      </c>
      <c r="Q45" s="160">
        <v>0.83849520282780687</v>
      </c>
      <c r="R45" s="160">
        <v>0.83849520282780687</v>
      </c>
      <c r="S45" s="160">
        <v>0.83849520282780687</v>
      </c>
      <c r="T45" s="160">
        <v>0.83849520282780687</v>
      </c>
      <c r="U45" s="160">
        <v>0.83849520282780687</v>
      </c>
      <c r="V45" s="160">
        <v>0.83849520282780687</v>
      </c>
      <c r="W45" s="160">
        <v>0.83849520282780687</v>
      </c>
      <c r="X45" s="160">
        <v>0.83849520282780687</v>
      </c>
      <c r="Y45" s="160">
        <v>0.83849520282780687</v>
      </c>
      <c r="Z45" s="160">
        <v>0.83849520282780687</v>
      </c>
      <c r="AA45" s="160">
        <v>0.83849520282780687</v>
      </c>
      <c r="AB45" s="160">
        <v>0.83849520282780687</v>
      </c>
      <c r="AC45" s="160">
        <v>0.83849520282780687</v>
      </c>
      <c r="AD45" s="160">
        <v>0.83849520282780687</v>
      </c>
      <c r="AE45" s="160">
        <v>0.83849520282780687</v>
      </c>
      <c r="AF45" s="160">
        <v>0.83849520282780687</v>
      </c>
      <c r="AG45" s="160">
        <v>0.83849520282780687</v>
      </c>
      <c r="AH45" s="160">
        <v>0.83849520282780687</v>
      </c>
      <c r="AI45" s="160">
        <v>0.83849520282780687</v>
      </c>
      <c r="AJ45" s="160">
        <v>0.83849520282780687</v>
      </c>
      <c r="AL45" t="s">
        <v>539</v>
      </c>
    </row>
    <row r="46" spans="1:39">
      <c r="A46" s="3" t="s">
        <v>586</v>
      </c>
      <c r="B46" t="s">
        <v>12</v>
      </c>
      <c r="C46" t="s">
        <v>74</v>
      </c>
      <c r="D46" t="s">
        <v>555</v>
      </c>
      <c r="E46" t="s">
        <v>538</v>
      </c>
      <c r="F46" s="159">
        <v>1</v>
      </c>
      <c r="G46" s="159">
        <v>1</v>
      </c>
      <c r="H46" s="159">
        <v>1</v>
      </c>
      <c r="I46" s="159">
        <v>1</v>
      </c>
      <c r="J46" s="160">
        <v>1</v>
      </c>
      <c r="K46" s="160">
        <v>1</v>
      </c>
      <c r="L46" s="160">
        <v>1</v>
      </c>
      <c r="M46" s="160">
        <v>1</v>
      </c>
      <c r="N46" s="160">
        <v>1</v>
      </c>
      <c r="O46" s="160">
        <v>1</v>
      </c>
      <c r="P46" s="160">
        <v>1</v>
      </c>
      <c r="Q46" s="160">
        <v>1</v>
      </c>
      <c r="R46" s="160">
        <v>1</v>
      </c>
      <c r="S46" s="160">
        <v>1</v>
      </c>
      <c r="T46" s="160">
        <v>1</v>
      </c>
      <c r="U46" s="160">
        <v>1</v>
      </c>
      <c r="V46" s="160">
        <v>1</v>
      </c>
      <c r="W46" s="160">
        <v>1</v>
      </c>
      <c r="X46" s="160">
        <v>1</v>
      </c>
      <c r="Y46" s="160">
        <v>1</v>
      </c>
      <c r="Z46" s="160">
        <v>1</v>
      </c>
      <c r="AA46" s="160">
        <v>1</v>
      </c>
      <c r="AB46" s="160">
        <v>1</v>
      </c>
      <c r="AC46" s="160">
        <v>1</v>
      </c>
      <c r="AD46" s="160">
        <v>1</v>
      </c>
      <c r="AE46" s="160">
        <v>1</v>
      </c>
      <c r="AF46" s="160">
        <v>1</v>
      </c>
      <c r="AG46" s="160">
        <v>1</v>
      </c>
      <c r="AH46" s="160">
        <v>1</v>
      </c>
      <c r="AI46" s="160">
        <v>1</v>
      </c>
      <c r="AJ46" s="160">
        <v>1</v>
      </c>
      <c r="AL46" t="s">
        <v>539</v>
      </c>
    </row>
    <row r="47" spans="1:39">
      <c r="A47" s="3" t="s">
        <v>587</v>
      </c>
      <c r="B47" t="s">
        <v>12</v>
      </c>
      <c r="C47" t="s">
        <v>74</v>
      </c>
      <c r="D47" t="s">
        <v>546</v>
      </c>
      <c r="E47" t="s">
        <v>538</v>
      </c>
      <c r="F47" s="134">
        <v>0</v>
      </c>
      <c r="G47" s="160">
        <v>0</v>
      </c>
      <c r="H47" s="160">
        <v>0</v>
      </c>
      <c r="I47" s="160">
        <v>0</v>
      </c>
      <c r="J47" s="160">
        <v>0</v>
      </c>
      <c r="K47" s="160">
        <v>0</v>
      </c>
      <c r="L47" s="160">
        <v>0</v>
      </c>
      <c r="M47" s="160">
        <v>0</v>
      </c>
      <c r="N47" s="160">
        <v>0</v>
      </c>
      <c r="O47" s="160">
        <v>0</v>
      </c>
      <c r="P47" s="160">
        <v>0</v>
      </c>
      <c r="Q47" s="160">
        <v>0</v>
      </c>
      <c r="R47" s="160">
        <v>0</v>
      </c>
      <c r="S47" s="160">
        <v>0</v>
      </c>
      <c r="T47" s="160">
        <v>0</v>
      </c>
      <c r="U47" s="160">
        <v>0</v>
      </c>
      <c r="V47" s="160">
        <v>0</v>
      </c>
      <c r="W47" s="160">
        <v>0</v>
      </c>
      <c r="X47" s="160">
        <v>0</v>
      </c>
      <c r="Y47" s="160">
        <v>0</v>
      </c>
      <c r="Z47" s="160">
        <v>0</v>
      </c>
      <c r="AA47" s="160">
        <v>0</v>
      </c>
      <c r="AB47" s="160">
        <v>0</v>
      </c>
      <c r="AC47" s="160">
        <v>0</v>
      </c>
      <c r="AD47" s="160">
        <v>0</v>
      </c>
      <c r="AE47" s="160">
        <v>0</v>
      </c>
      <c r="AF47" s="160">
        <v>0</v>
      </c>
      <c r="AG47" s="160">
        <v>0</v>
      </c>
      <c r="AH47" s="160">
        <v>0</v>
      </c>
      <c r="AI47" s="160">
        <v>0</v>
      </c>
      <c r="AJ47" s="160">
        <v>0</v>
      </c>
      <c r="AL47" t="s">
        <v>547</v>
      </c>
      <c r="AM47" t="s">
        <v>548</v>
      </c>
    </row>
    <row r="48" spans="1:39">
      <c r="A48" s="3" t="s">
        <v>588</v>
      </c>
      <c r="B48" t="s">
        <v>13</v>
      </c>
      <c r="C48" t="s">
        <v>46</v>
      </c>
      <c r="D48" t="s">
        <v>524</v>
      </c>
      <c r="E48" t="s">
        <v>525</v>
      </c>
      <c r="F48" s="155">
        <v>60694.130721470494</v>
      </c>
      <c r="G48" s="155">
        <v>61632.120076178209</v>
      </c>
      <c r="H48" s="155">
        <v>62030.58631341307</v>
      </c>
      <c r="I48" s="155">
        <v>62602.834200189711</v>
      </c>
      <c r="J48" s="155">
        <v>63223.703110706359</v>
      </c>
      <c r="K48" s="155">
        <v>63763.623357492019</v>
      </c>
      <c r="L48" s="155">
        <v>64308.265185338198</v>
      </c>
      <c r="M48" s="155">
        <v>64857.670723442643</v>
      </c>
      <c r="N48" s="155">
        <v>65411.882483141737</v>
      </c>
      <c r="O48" s="155">
        <v>65970.943361422382</v>
      </c>
      <c r="P48" s="155">
        <v>66534.896644466266</v>
      </c>
      <c r="Q48" s="155">
        <v>67103.786011227043</v>
      </c>
      <c r="R48" s="155">
        <v>67677.65553704089</v>
      </c>
      <c r="S48" s="155">
        <v>68256.54969727034</v>
      </c>
      <c r="T48" s="155">
        <v>68840.513370982168</v>
      </c>
      <c r="U48" s="155">
        <v>69429.591844659299</v>
      </c>
      <c r="V48" s="155">
        <v>70023.830815947265</v>
      </c>
      <c r="W48" s="155">
        <v>70623.276397435358</v>
      </c>
      <c r="X48" s="155">
        <v>71227.975120473056</v>
      </c>
      <c r="Y48" s="155">
        <v>71837.973939021744</v>
      </c>
      <c r="Z48" s="155">
        <v>72453.320233542225</v>
      </c>
      <c r="AA48" s="155">
        <v>73074.06181491859</v>
      </c>
      <c r="AB48" s="155">
        <v>73700.246928418128</v>
      </c>
      <c r="AC48" s="155">
        <v>74331.924257688399</v>
      </c>
      <c r="AD48" s="155">
        <v>74969.142928791247</v>
      </c>
      <c r="AE48" s="155">
        <v>75611.952514274308</v>
      </c>
      <c r="AF48" s="155">
        <v>76260.403037280543</v>
      </c>
      <c r="AG48" s="155">
        <v>76914.544975695666</v>
      </c>
      <c r="AH48" s="155">
        <v>77574.429266334337</v>
      </c>
      <c r="AI48" s="155">
        <v>78240.107309165236</v>
      </c>
      <c r="AJ48" s="155">
        <v>78911.630971575301</v>
      </c>
      <c r="AL48" t="s">
        <v>526</v>
      </c>
    </row>
    <row r="49" spans="1:39">
      <c r="A49" s="3" t="s">
        <v>589</v>
      </c>
      <c r="B49" t="s">
        <v>13</v>
      </c>
      <c r="C49" t="s">
        <v>46</v>
      </c>
      <c r="D49" t="s">
        <v>44</v>
      </c>
      <c r="E49" t="s">
        <v>528</v>
      </c>
      <c r="F49" s="155">
        <v>60293.549458708789</v>
      </c>
      <c r="G49" s="155">
        <v>61225.348083675432</v>
      </c>
      <c r="H49" s="155">
        <v>61621.18444374454</v>
      </c>
      <c r="I49" s="155">
        <v>62189.655494468454</v>
      </c>
      <c r="J49" s="155">
        <v>62806.426670175693</v>
      </c>
      <c r="K49" s="155">
        <v>63342.78344333257</v>
      </c>
      <c r="L49" s="155">
        <v>63883.830635114966</v>
      </c>
      <c r="M49" s="155">
        <v>64429.610096667915</v>
      </c>
      <c r="N49" s="155">
        <v>64980.164058752998</v>
      </c>
      <c r="O49" s="155">
        <v>65535.535135236991</v>
      </c>
      <c r="P49" s="155">
        <v>66095.766326612778</v>
      </c>
      <c r="Q49" s="155">
        <v>66660.901023552942</v>
      </c>
      <c r="R49" s="155">
        <v>67230.98301049642</v>
      </c>
      <c r="S49" s="155">
        <v>67806.056469268355</v>
      </c>
      <c r="T49" s="155">
        <v>68386.165982733684</v>
      </c>
      <c r="U49" s="155">
        <v>68971.356538484542</v>
      </c>
      <c r="V49" s="155">
        <v>69561.67353256201</v>
      </c>
      <c r="W49" s="155">
        <v>70157.162773212287</v>
      </c>
      <c r="X49" s="155">
        <v>70757.870484677929</v>
      </c>
      <c r="Y49" s="155">
        <v>71363.843311024189</v>
      </c>
      <c r="Z49" s="155">
        <v>71975.128320000847</v>
      </c>
      <c r="AA49" s="155">
        <v>72591.77300694013</v>
      </c>
      <c r="AB49" s="155">
        <v>73213.825298690572</v>
      </c>
      <c r="AC49" s="155">
        <v>73841.333557587655</v>
      </c>
      <c r="AD49" s="155">
        <v>74474.346585461215</v>
      </c>
      <c r="AE49" s="155">
        <v>75112.9136276801</v>
      </c>
      <c r="AF49" s="155">
        <v>75757.084377234482</v>
      </c>
      <c r="AG49" s="155">
        <v>76406.908978856067</v>
      </c>
      <c r="AH49" s="155">
        <v>77062.438033176528</v>
      </c>
      <c r="AI49" s="155">
        <v>77723.722600924739</v>
      </c>
      <c r="AJ49" s="155">
        <v>78390.814207162897</v>
      </c>
      <c r="AL49" t="s">
        <v>526</v>
      </c>
    </row>
    <row r="50" spans="1:39">
      <c r="A50" s="3" t="s">
        <v>590</v>
      </c>
      <c r="B50" t="s">
        <v>13</v>
      </c>
      <c r="C50" t="s">
        <v>72</v>
      </c>
      <c r="D50" t="s">
        <v>44</v>
      </c>
      <c r="E50" t="s">
        <v>528</v>
      </c>
      <c r="F50" s="156">
        <v>37824.874750000003</v>
      </c>
      <c r="G50" s="157">
        <v>38342.790689575457</v>
      </c>
      <c r="H50" s="157">
        <v>38595.688223929195</v>
      </c>
      <c r="I50" s="157">
        <v>39009.4314496398</v>
      </c>
      <c r="J50" s="157">
        <v>39452.007447658754</v>
      </c>
      <c r="K50" s="157">
        <v>39828.9186769015</v>
      </c>
      <c r="L50" s="157">
        <v>40209.430789443213</v>
      </c>
      <c r="M50" s="157">
        <v>40593.57818691359</v>
      </c>
      <c r="N50" s="157">
        <v>40981.395599603929</v>
      </c>
      <c r="O50" s="157">
        <v>41372.918089607068</v>
      </c>
      <c r="P50" s="157">
        <v>41768.181053987311</v>
      </c>
      <c r="Q50" s="157">
        <v>42167.220227980622</v>
      </c>
      <c r="R50" s="157">
        <v>42570.071688225413</v>
      </c>
      <c r="S50" s="157">
        <v>42976.77185602417</v>
      </c>
      <c r="T50" s="157">
        <v>43387.357500636288</v>
      </c>
      <c r="U50" s="157">
        <v>43801.865742602298</v>
      </c>
      <c r="V50" s="157">
        <v>44220.334057099928</v>
      </c>
      <c r="W50" s="157">
        <v>44642.800277332157</v>
      </c>
      <c r="X50" s="157">
        <v>45069.302597947681</v>
      </c>
      <c r="Y50" s="157">
        <v>45499.879578494045</v>
      </c>
      <c r="Z50" s="157">
        <v>45934.570146903752</v>
      </c>
      <c r="AA50" s="157">
        <v>46373.413603013709</v>
      </c>
      <c r="AB50" s="157">
        <v>46816.449622118264</v>
      </c>
      <c r="AC50" s="157">
        <v>47263.718258556197</v>
      </c>
      <c r="AD50" s="157">
        <v>47715.259949331987</v>
      </c>
      <c r="AE50" s="157">
        <v>48171.115517771686</v>
      </c>
      <c r="AF50" s="157">
        <v>48631.326177213676</v>
      </c>
      <c r="AG50" s="157">
        <v>49095.933534734744</v>
      </c>
      <c r="AH50" s="157">
        <v>49564.979594911711</v>
      </c>
      <c r="AI50" s="157">
        <v>50038.506763619022</v>
      </c>
      <c r="AJ50" s="157">
        <v>50516.557851862599</v>
      </c>
      <c r="AL50" t="s">
        <v>530</v>
      </c>
      <c r="AM50" t="s">
        <v>531</v>
      </c>
    </row>
    <row r="51" spans="1:39">
      <c r="A51" s="3" t="s">
        <v>591</v>
      </c>
      <c r="B51" t="s">
        <v>13</v>
      </c>
      <c r="C51" t="s">
        <v>72</v>
      </c>
      <c r="D51" t="s">
        <v>142</v>
      </c>
      <c r="E51" t="s">
        <v>533</v>
      </c>
      <c r="F51" s="156">
        <v>93858.25</v>
      </c>
      <c r="G51" s="157">
        <v>94778.666666666672</v>
      </c>
      <c r="H51" s="157">
        <v>95802.833333333328</v>
      </c>
      <c r="I51" s="157">
        <v>96874.500000000015</v>
      </c>
      <c r="J51" s="157">
        <v>97931.750000000029</v>
      </c>
      <c r="K51" s="157">
        <v>99005.91933185386</v>
      </c>
      <c r="L51" s="157">
        <v>100091.87074412078</v>
      </c>
      <c r="M51" s="157">
        <v>101189.73346914318</v>
      </c>
      <c r="N51" s="157">
        <v>102299.63815675487</v>
      </c>
      <c r="O51" s="157">
        <v>103421.71688982897</v>
      </c>
      <c r="P51" s="157">
        <v>104556.10319999623</v>
      </c>
      <c r="Q51" s="157">
        <v>105702.93208353584</v>
      </c>
      <c r="R51" s="157">
        <v>106862.34001744044</v>
      </c>
      <c r="S51" s="157">
        <v>108034.46497565747</v>
      </c>
      <c r="T51" s="157">
        <v>109219.44644550854</v>
      </c>
      <c r="U51" s="157">
        <v>110417.42544428898</v>
      </c>
      <c r="V51" s="157">
        <v>111628.54453604943</v>
      </c>
      <c r="W51" s="157">
        <v>112852.9478485615</v>
      </c>
      <c r="X51" s="157">
        <v>114090.78109046949</v>
      </c>
      <c r="Y51" s="157">
        <v>115342.19156863037</v>
      </c>
      <c r="Z51" s="157">
        <v>116607.32820564372</v>
      </c>
      <c r="AA51" s="157">
        <v>117886.34155757418</v>
      </c>
      <c r="AB51" s="157">
        <v>119179.38383186818</v>
      </c>
      <c r="AC51" s="157">
        <v>120486.60890546718</v>
      </c>
      <c r="AD51" s="157">
        <v>121808.17234311962</v>
      </c>
      <c r="AE51" s="157">
        <v>123144.23141589371</v>
      </c>
      <c r="AF51" s="157">
        <v>124494.94511989331</v>
      </c>
      <c r="AG51" s="157">
        <v>125860.47419517905</v>
      </c>
      <c r="AH51" s="157">
        <v>127240.981144897</v>
      </c>
      <c r="AI51" s="157">
        <v>128636.63025461718</v>
      </c>
      <c r="AJ51" s="157">
        <v>130047.58761188416</v>
      </c>
      <c r="AL51" t="s">
        <v>530</v>
      </c>
      <c r="AM51" t="s">
        <v>531</v>
      </c>
    </row>
    <row r="52" spans="1:39">
      <c r="A52" s="3" t="s">
        <v>592</v>
      </c>
      <c r="B52" t="s">
        <v>13</v>
      </c>
      <c r="C52" t="s">
        <v>72</v>
      </c>
      <c r="D52" t="s">
        <v>535</v>
      </c>
      <c r="E52" t="s">
        <v>528</v>
      </c>
      <c r="F52" s="158">
        <v>0.40300000000000002</v>
      </c>
      <c r="G52" s="158">
        <v>0.40455085556780135</v>
      </c>
      <c r="H52" s="158">
        <v>0.40286583267992282</v>
      </c>
      <c r="I52" s="158">
        <v>0.40268008040960002</v>
      </c>
      <c r="J52" s="158">
        <v>0.40285206225415909</v>
      </c>
      <c r="K52" s="158">
        <v>0.40228825655767703</v>
      </c>
      <c r="L52" s="158">
        <v>0.40172523992719</v>
      </c>
      <c r="M52" s="158">
        <v>0.40116301125837245</v>
      </c>
      <c r="N52" s="158">
        <v>0.40060156944844405</v>
      </c>
      <c r="O52" s="158">
        <v>0.40004091339616793</v>
      </c>
      <c r="P52" s="158">
        <v>0.39948104200184859</v>
      </c>
      <c r="Q52" s="158">
        <v>0.39892195416732945</v>
      </c>
      <c r="R52" s="158">
        <v>0.39836364879599095</v>
      </c>
      <c r="S52" s="158">
        <v>0.39780612479274813</v>
      </c>
      <c r="T52" s="158">
        <v>0.39724938106404878</v>
      </c>
      <c r="U52" s="158">
        <v>0.39669341651787104</v>
      </c>
      <c r="V52" s="158">
        <v>0.39613823006372145</v>
      </c>
      <c r="W52" s="158">
        <v>0.39558382061263281</v>
      </c>
      <c r="X52" s="158">
        <v>0.39503018707716181</v>
      </c>
      <c r="Y52" s="158">
        <v>0.39447732837138716</v>
      </c>
      <c r="Z52" s="158">
        <v>0.39392524341090723</v>
      </c>
      <c r="AA52" s="158">
        <v>0.39337393111283825</v>
      </c>
      <c r="AB52" s="158">
        <v>0.39282339039581188</v>
      </c>
      <c r="AC52" s="158">
        <v>0.39227362017997314</v>
      </c>
      <c r="AD52" s="158">
        <v>0.39172461938697828</v>
      </c>
      <c r="AE52" s="158">
        <v>0.39117638693999307</v>
      </c>
      <c r="AF52" s="158">
        <v>0.39062892176368996</v>
      </c>
      <c r="AG52" s="158">
        <v>0.39008222278424654</v>
      </c>
      <c r="AH52" s="158">
        <v>0.38953628892934322</v>
      </c>
      <c r="AI52" s="158">
        <v>0.38899111912816126</v>
      </c>
      <c r="AJ52" s="158">
        <v>0.38844671231138039</v>
      </c>
      <c r="AL52" t="s">
        <v>526</v>
      </c>
    </row>
    <row r="53" spans="1:39">
      <c r="A53" s="3" t="s">
        <v>593</v>
      </c>
      <c r="B53" t="s">
        <v>13</v>
      </c>
      <c r="C53" t="s">
        <v>72</v>
      </c>
      <c r="D53" t="s">
        <v>537</v>
      </c>
      <c r="E53" t="s">
        <v>538</v>
      </c>
      <c r="F53" s="159">
        <v>0.87181307622200999</v>
      </c>
      <c r="G53" s="159">
        <v>0.87181307622200999</v>
      </c>
      <c r="H53" s="159">
        <v>0.87181307622200999</v>
      </c>
      <c r="I53" s="159">
        <v>0.87181307622200999</v>
      </c>
      <c r="J53" s="160">
        <v>0.87181307622200999</v>
      </c>
      <c r="K53" s="160">
        <v>0.87606680166719719</v>
      </c>
      <c r="L53" s="160">
        <v>0.8803621244026304</v>
      </c>
      <c r="M53" s="160">
        <v>0.88469945355511082</v>
      </c>
      <c r="N53" s="160">
        <v>0.88907920356162107</v>
      </c>
      <c r="O53" s="160">
        <v>0.88907920356162107</v>
      </c>
      <c r="P53" s="160">
        <v>0.88907920356162107</v>
      </c>
      <c r="Q53" s="160">
        <v>0.88907920356162107</v>
      </c>
      <c r="R53" s="160">
        <v>0.88907920356162107</v>
      </c>
      <c r="S53" s="160">
        <v>0.88907920356162107</v>
      </c>
      <c r="T53" s="160">
        <v>0.88907920356162107</v>
      </c>
      <c r="U53" s="160">
        <v>0.88907920356162107</v>
      </c>
      <c r="V53" s="160">
        <v>0.88907920356162107</v>
      </c>
      <c r="W53" s="160">
        <v>0.88907920356162107</v>
      </c>
      <c r="X53" s="160">
        <v>0.88907920356162107</v>
      </c>
      <c r="Y53" s="160">
        <v>0.88907920356162107</v>
      </c>
      <c r="Z53" s="160">
        <v>0.88907920356162107</v>
      </c>
      <c r="AA53" s="160">
        <v>0.88907920356162107</v>
      </c>
      <c r="AB53" s="160">
        <v>0.88907920356162107</v>
      </c>
      <c r="AC53" s="160">
        <v>0.88907920356162107</v>
      </c>
      <c r="AD53" s="160">
        <v>0.88907920356162107</v>
      </c>
      <c r="AE53" s="160">
        <v>0.88907920356162107</v>
      </c>
      <c r="AF53" s="160">
        <v>0.88907920356162107</v>
      </c>
      <c r="AG53" s="160">
        <v>0.88907920356162107</v>
      </c>
      <c r="AH53" s="160">
        <v>0.88907920356162107</v>
      </c>
      <c r="AI53" s="160">
        <v>0.88907920356162107</v>
      </c>
      <c r="AJ53" s="160">
        <v>0.88907920356162107</v>
      </c>
      <c r="AL53" t="s">
        <v>539</v>
      </c>
      <c r="AM53" t="s">
        <v>594</v>
      </c>
    </row>
    <row r="54" spans="1:39">
      <c r="A54" s="3" t="s">
        <v>595</v>
      </c>
      <c r="B54" t="s">
        <v>13</v>
      </c>
      <c r="C54" t="s">
        <v>72</v>
      </c>
      <c r="D54" t="s">
        <v>541</v>
      </c>
      <c r="E54" t="s">
        <v>538</v>
      </c>
      <c r="F54" s="159">
        <v>0.55161663616329148</v>
      </c>
      <c r="G54" s="159">
        <v>0.55161663616329148</v>
      </c>
      <c r="H54" s="159">
        <v>0.55161663616329148</v>
      </c>
      <c r="I54" s="159">
        <v>0.55161663616329148</v>
      </c>
      <c r="J54" s="160">
        <v>0.55161663616329148</v>
      </c>
      <c r="K54" s="160">
        <v>0.55404380707159995</v>
      </c>
      <c r="L54" s="160">
        <v>0.55648294009145693</v>
      </c>
      <c r="M54" s="160">
        <v>0.55893409480452283</v>
      </c>
      <c r="N54" s="160">
        <v>0.56139733108965573</v>
      </c>
      <c r="O54" s="160">
        <v>0.56139733108965573</v>
      </c>
      <c r="P54" s="160">
        <v>0.56139733108965573</v>
      </c>
      <c r="Q54" s="160">
        <v>0.56139733108965573</v>
      </c>
      <c r="R54" s="160">
        <v>0.56139733108965573</v>
      </c>
      <c r="S54" s="160">
        <v>0.56139733108965573</v>
      </c>
      <c r="T54" s="160">
        <v>0.56139733108965573</v>
      </c>
      <c r="U54" s="160">
        <v>0.56139733108965573</v>
      </c>
      <c r="V54" s="160">
        <v>0.56139733108965573</v>
      </c>
      <c r="W54" s="160">
        <v>0.56139733108965573</v>
      </c>
      <c r="X54" s="160">
        <v>0.56139733108965573</v>
      </c>
      <c r="Y54" s="160">
        <v>0.56139733108965573</v>
      </c>
      <c r="Z54" s="160">
        <v>0.56139733108965573</v>
      </c>
      <c r="AA54" s="160">
        <v>0.56139733108965573</v>
      </c>
      <c r="AB54" s="160">
        <v>0.56139733108965573</v>
      </c>
      <c r="AC54" s="160">
        <v>0.56139733108965573</v>
      </c>
      <c r="AD54" s="160">
        <v>0.56139733108965573</v>
      </c>
      <c r="AE54" s="160">
        <v>0.56139733108965573</v>
      </c>
      <c r="AF54" s="160">
        <v>0.56139733108965573</v>
      </c>
      <c r="AG54" s="160">
        <v>0.56139733108965573</v>
      </c>
      <c r="AH54" s="160">
        <v>0.56139733108965573</v>
      </c>
      <c r="AI54" s="160">
        <v>0.56139733108965573</v>
      </c>
      <c r="AJ54" s="160">
        <v>0.56139733108965573</v>
      </c>
      <c r="AL54" t="s">
        <v>539</v>
      </c>
      <c r="AM54" t="s">
        <v>594</v>
      </c>
    </row>
    <row r="55" spans="1:39">
      <c r="A55" s="3" t="s">
        <v>596</v>
      </c>
      <c r="B55" t="s">
        <v>13</v>
      </c>
      <c r="C55" t="s">
        <v>72</v>
      </c>
      <c r="D55" t="s">
        <v>543</v>
      </c>
      <c r="E55" t="s">
        <v>538</v>
      </c>
      <c r="F55" s="160">
        <v>1</v>
      </c>
      <c r="G55" s="159">
        <v>1</v>
      </c>
      <c r="H55" s="159">
        <v>1</v>
      </c>
      <c r="I55" s="159">
        <v>1</v>
      </c>
      <c r="J55" s="159">
        <v>1</v>
      </c>
      <c r="K55" s="159">
        <v>1</v>
      </c>
      <c r="L55" s="159">
        <v>1</v>
      </c>
      <c r="M55" s="159">
        <v>1</v>
      </c>
      <c r="N55" s="159">
        <v>1</v>
      </c>
      <c r="O55" s="159">
        <v>1</v>
      </c>
      <c r="P55" s="159">
        <v>1</v>
      </c>
      <c r="Q55" s="159">
        <v>1</v>
      </c>
      <c r="R55" s="159">
        <v>1</v>
      </c>
      <c r="S55" s="159">
        <v>1</v>
      </c>
      <c r="T55" s="159">
        <v>1</v>
      </c>
      <c r="U55" s="159">
        <v>1</v>
      </c>
      <c r="V55" s="159">
        <v>1</v>
      </c>
      <c r="W55" s="159">
        <v>1</v>
      </c>
      <c r="X55" s="159">
        <v>1</v>
      </c>
      <c r="Y55" s="159">
        <v>1</v>
      </c>
      <c r="Z55" s="159">
        <v>1</v>
      </c>
      <c r="AA55" s="159">
        <v>1</v>
      </c>
      <c r="AB55" s="159">
        <v>1</v>
      </c>
      <c r="AC55" s="159">
        <v>1</v>
      </c>
      <c r="AD55" s="159">
        <v>1</v>
      </c>
      <c r="AE55" s="159">
        <v>1</v>
      </c>
      <c r="AF55" s="159">
        <v>1</v>
      </c>
      <c r="AG55" s="159">
        <v>1</v>
      </c>
      <c r="AH55" s="159">
        <v>1</v>
      </c>
      <c r="AI55" s="159">
        <v>1</v>
      </c>
      <c r="AJ55" s="159">
        <v>1</v>
      </c>
      <c r="AL55" t="s">
        <v>544</v>
      </c>
      <c r="AM55" t="s">
        <v>594</v>
      </c>
    </row>
    <row r="56" spans="1:39">
      <c r="A56" s="3" t="s">
        <v>597</v>
      </c>
      <c r="B56" t="s">
        <v>13</v>
      </c>
      <c r="C56" t="s">
        <v>72</v>
      </c>
      <c r="D56" t="s">
        <v>546</v>
      </c>
      <c r="E56" t="s">
        <v>538</v>
      </c>
      <c r="F56" s="160">
        <v>0</v>
      </c>
      <c r="G56" s="159">
        <v>0</v>
      </c>
      <c r="H56" s="159">
        <v>0</v>
      </c>
      <c r="I56" s="159">
        <v>0</v>
      </c>
      <c r="J56" s="159">
        <v>0</v>
      </c>
      <c r="K56" s="159">
        <v>0</v>
      </c>
      <c r="L56" s="159">
        <v>0</v>
      </c>
      <c r="M56" s="159">
        <v>0</v>
      </c>
      <c r="N56" s="159">
        <v>0</v>
      </c>
      <c r="O56" s="159">
        <v>0</v>
      </c>
      <c r="P56" s="159">
        <v>0</v>
      </c>
      <c r="Q56" s="159">
        <v>0</v>
      </c>
      <c r="R56" s="159">
        <v>0</v>
      </c>
      <c r="S56" s="159">
        <v>0</v>
      </c>
      <c r="T56" s="159">
        <v>0</v>
      </c>
      <c r="U56" s="159">
        <v>0</v>
      </c>
      <c r="V56" s="159">
        <v>0</v>
      </c>
      <c r="W56" s="159">
        <v>0</v>
      </c>
      <c r="X56" s="159">
        <v>0</v>
      </c>
      <c r="Y56" s="159">
        <v>0</v>
      </c>
      <c r="Z56" s="159">
        <v>0</v>
      </c>
      <c r="AA56" s="159">
        <v>0</v>
      </c>
      <c r="AB56" s="159">
        <v>0</v>
      </c>
      <c r="AC56" s="159">
        <v>0</v>
      </c>
      <c r="AD56" s="159">
        <v>0</v>
      </c>
      <c r="AE56" s="159">
        <v>0</v>
      </c>
      <c r="AF56" s="159">
        <v>0</v>
      </c>
      <c r="AG56" s="159">
        <v>0</v>
      </c>
      <c r="AH56" s="159">
        <v>0</v>
      </c>
      <c r="AI56" s="159">
        <v>0</v>
      </c>
      <c r="AJ56" s="159">
        <v>0</v>
      </c>
      <c r="AL56" t="s">
        <v>547</v>
      </c>
      <c r="AM56" t="s">
        <v>594</v>
      </c>
    </row>
    <row r="57" spans="1:39">
      <c r="A57" s="3" t="s">
        <v>598</v>
      </c>
      <c r="B57" t="s">
        <v>13</v>
      </c>
      <c r="C57" t="s">
        <v>73</v>
      </c>
      <c r="D57" t="s">
        <v>44</v>
      </c>
      <c r="E57" t="s">
        <v>528</v>
      </c>
      <c r="F57" s="156">
        <v>22290.674906625456</v>
      </c>
      <c r="G57" s="157">
        <v>22698.628121769238</v>
      </c>
      <c r="H57" s="157">
        <v>22840.129992704209</v>
      </c>
      <c r="I57" s="157">
        <v>22994.301638466357</v>
      </c>
      <c r="J57" s="157">
        <v>23167.964324564058</v>
      </c>
      <c r="K57" s="157">
        <v>23326.559818897225</v>
      </c>
      <c r="L57" s="157">
        <v>23486.240973173164</v>
      </c>
      <c r="M57" s="157">
        <v>23647.015219239271</v>
      </c>
      <c r="N57" s="157">
        <v>23808.890039817394</v>
      </c>
      <c r="O57" s="157">
        <v>23971.872968852091</v>
      </c>
      <c r="P57" s="157">
        <v>24135.971591861278</v>
      </c>
      <c r="Q57" s="157">
        <v>24301.193546289272</v>
      </c>
      <c r="R57" s="157">
        <v>24467.546521862245</v>
      </c>
      <c r="S57" s="157">
        <v>24635.038260946123</v>
      </c>
      <c r="T57" s="157">
        <v>24803.676558906933</v>
      </c>
      <c r="U57" s="157">
        <v>24973.469264473602</v>
      </c>
      <c r="V57" s="157">
        <v>25144.424280103267</v>
      </c>
      <c r="W57" s="157">
        <v>25316.54956234905</v>
      </c>
      <c r="X57" s="157">
        <v>25489.85312223039</v>
      </c>
      <c r="Y57" s="157">
        <v>25664.343025605878</v>
      </c>
      <c r="Z57" s="157">
        <v>25840.027393548658</v>
      </c>
      <c r="AA57" s="157">
        <v>26016.9144027244</v>
      </c>
      <c r="AB57" s="157">
        <v>26195.012285771852</v>
      </c>
      <c r="AC57" s="157">
        <v>26374.329331686007</v>
      </c>
      <c r="AD57" s="157">
        <v>26554.873886203884</v>
      </c>
      <c r="AE57" s="157">
        <v>26736.654352192953</v>
      </c>
      <c r="AF57" s="157">
        <v>26919.679190042225</v>
      </c>
      <c r="AG57" s="157">
        <v>27103.956918056007</v>
      </c>
      <c r="AH57" s="157">
        <v>27289.49611285036</v>
      </c>
      <c r="AI57" s="157">
        <v>27476.305409752276</v>
      </c>
      <c r="AJ57" s="157">
        <v>27664.39350320158</v>
      </c>
      <c r="AL57" t="s">
        <v>530</v>
      </c>
      <c r="AM57" t="s">
        <v>531</v>
      </c>
    </row>
    <row r="58" spans="1:39">
      <c r="A58" s="3" t="s">
        <v>599</v>
      </c>
      <c r="B58" t="s">
        <v>13</v>
      </c>
      <c r="C58" t="s">
        <v>73</v>
      </c>
      <c r="D58" t="s">
        <v>142</v>
      </c>
      <c r="E58" t="s">
        <v>533</v>
      </c>
      <c r="F58" s="156">
        <v>12029.506155761175</v>
      </c>
      <c r="G58" s="157">
        <v>12109.724023743211</v>
      </c>
      <c r="H58" s="157">
        <v>12197.475926628142</v>
      </c>
      <c r="I58" s="157">
        <v>12288.997294465031</v>
      </c>
      <c r="J58" s="157">
        <v>12379.615491443279</v>
      </c>
      <c r="K58" s="157">
        <v>12470.909514734411</v>
      </c>
      <c r="L58" s="157">
        <v>12562.876789847816</v>
      </c>
      <c r="M58" s="157">
        <v>12655.522281708911</v>
      </c>
      <c r="N58" s="157">
        <v>12748.850991857165</v>
      </c>
      <c r="O58" s="157">
        <v>12842.867958716131</v>
      </c>
      <c r="P58" s="157">
        <v>12937.578257865436</v>
      </c>
      <c r="Q58" s="157">
        <v>13032.987002314792</v>
      </c>
      <c r="R58" s="157">
        <v>13129.099342780031</v>
      </c>
      <c r="S58" s="157">
        <v>13225.920467961165</v>
      </c>
      <c r="T58" s="157">
        <v>13323.455604822506</v>
      </c>
      <c r="U58" s="157">
        <v>13421.710018874845</v>
      </c>
      <c r="V58" s="157">
        <v>13520.689014459716</v>
      </c>
      <c r="W58" s="157">
        <v>13620.397935035755</v>
      </c>
      <c r="X58" s="157">
        <v>13720.84216346717</v>
      </c>
      <c r="Y58" s="157">
        <v>13822.027122314343</v>
      </c>
      <c r="Z58" s="157">
        <v>13923.958274126562</v>
      </c>
      <c r="AA58" s="157">
        <v>14026.641121736931</v>
      </c>
      <c r="AB58" s="157">
        <v>14130.081208559443</v>
      </c>
      <c r="AC58" s="157">
        <v>14234.284118888236</v>
      </c>
      <c r="AD58" s="157">
        <v>14339.255478199078</v>
      </c>
      <c r="AE58" s="157">
        <v>14445.000953453056</v>
      </c>
      <c r="AF58" s="157">
        <v>14551.526253402515</v>
      </c>
      <c r="AG58" s="157">
        <v>14658.837128899244</v>
      </c>
      <c r="AH58" s="157">
        <v>14766.939373204943</v>
      </c>
      <c r="AI58" s="157">
        <v>14875.838822303982</v>
      </c>
      <c r="AJ58" s="157">
        <v>14985.541355218451</v>
      </c>
      <c r="AL58" t="s">
        <v>530</v>
      </c>
      <c r="AM58" t="s">
        <v>531</v>
      </c>
    </row>
    <row r="59" spans="1:39">
      <c r="A59" s="3" t="s">
        <v>600</v>
      </c>
      <c r="B59" t="s">
        <v>13</v>
      </c>
      <c r="C59" t="s">
        <v>73</v>
      </c>
      <c r="D59" t="s">
        <v>535</v>
      </c>
      <c r="E59" t="s">
        <v>528</v>
      </c>
      <c r="F59" s="158">
        <v>1.8529999999999998</v>
      </c>
      <c r="G59" s="158">
        <v>1.87441332909525</v>
      </c>
      <c r="H59" s="158">
        <v>1.8725292126088346</v>
      </c>
      <c r="I59" s="158">
        <v>1.871129196913649</v>
      </c>
      <c r="J59" s="158">
        <v>1.8714607364483675</v>
      </c>
      <c r="K59" s="158">
        <v>1.8704778341416748</v>
      </c>
      <c r="L59" s="158">
        <v>1.8694954480611181</v>
      </c>
      <c r="M59" s="158">
        <v>1.8685135779355719</v>
      </c>
      <c r="N59" s="158">
        <v>1.8675322234940546</v>
      </c>
      <c r="O59" s="158">
        <v>1.8665513844657247</v>
      </c>
      <c r="P59" s="158">
        <v>1.8655710605798848</v>
      </c>
      <c r="Q59" s="158">
        <v>1.8645912515659788</v>
      </c>
      <c r="R59" s="158">
        <v>1.863611957153593</v>
      </c>
      <c r="S59" s="158">
        <v>1.8626331770724556</v>
      </c>
      <c r="T59" s="158">
        <v>1.8616549110524367</v>
      </c>
      <c r="U59" s="158">
        <v>1.8606771588235487</v>
      </c>
      <c r="V59" s="158">
        <v>1.8596999201159448</v>
      </c>
      <c r="W59" s="158">
        <v>1.858723194659921</v>
      </c>
      <c r="X59" s="158">
        <v>1.8577469821859145</v>
      </c>
      <c r="Y59" s="158">
        <v>1.856771282424504</v>
      </c>
      <c r="Z59" s="158">
        <v>1.8557960951064096</v>
      </c>
      <c r="AA59" s="158">
        <v>1.8548214199624937</v>
      </c>
      <c r="AB59" s="158">
        <v>1.8538472567237585</v>
      </c>
      <c r="AC59" s="158">
        <v>1.8528736051213488</v>
      </c>
      <c r="AD59" s="158">
        <v>1.8519004648865502</v>
      </c>
      <c r="AE59" s="158">
        <v>1.8509278357507892</v>
      </c>
      <c r="AF59" s="158">
        <v>1.8499557174456338</v>
      </c>
      <c r="AG59" s="158">
        <v>1.8489841097027924</v>
      </c>
      <c r="AH59" s="158">
        <v>1.848013012254115</v>
      </c>
      <c r="AI59" s="158">
        <v>1.8470424248315918</v>
      </c>
      <c r="AJ59" s="158">
        <v>1.8460723471673541</v>
      </c>
      <c r="AL59" t="s">
        <v>526</v>
      </c>
    </row>
    <row r="60" spans="1:39">
      <c r="A60" s="3" t="s">
        <v>601</v>
      </c>
      <c r="B60" t="s">
        <v>13</v>
      </c>
      <c r="C60" t="s">
        <v>73</v>
      </c>
      <c r="D60" t="s">
        <v>537</v>
      </c>
      <c r="E60" t="s">
        <v>538</v>
      </c>
      <c r="F60" s="159">
        <v>0.77427973771761449</v>
      </c>
      <c r="G60" s="159">
        <v>0.77427973771761449</v>
      </c>
      <c r="H60" s="159">
        <v>0.77427973771761449</v>
      </c>
      <c r="I60" s="159">
        <v>0.77427973771761449</v>
      </c>
      <c r="J60" s="160">
        <v>0.77427973771761449</v>
      </c>
      <c r="K60" s="160">
        <v>0.77427973771761449</v>
      </c>
      <c r="L60" s="160">
        <v>0.77427973771761449</v>
      </c>
      <c r="M60" s="160">
        <v>0.77427973771761449</v>
      </c>
      <c r="N60" s="160">
        <v>0.77427973771761449</v>
      </c>
      <c r="O60" s="160">
        <v>0.77427973771761449</v>
      </c>
      <c r="P60" s="160">
        <v>0.77427973771761449</v>
      </c>
      <c r="Q60" s="160">
        <v>0.77427973771761449</v>
      </c>
      <c r="R60" s="160">
        <v>0.77427973771761449</v>
      </c>
      <c r="S60" s="160">
        <v>0.77427973771761449</v>
      </c>
      <c r="T60" s="160">
        <v>0.77427973771761449</v>
      </c>
      <c r="U60" s="160">
        <v>0.77427973771761449</v>
      </c>
      <c r="V60" s="160">
        <v>0.77427973771761449</v>
      </c>
      <c r="W60" s="160">
        <v>0.77427973771761449</v>
      </c>
      <c r="X60" s="160">
        <v>0.77427973771761449</v>
      </c>
      <c r="Y60" s="160">
        <v>0.77427973771761449</v>
      </c>
      <c r="Z60" s="160">
        <v>0.77427973771761449</v>
      </c>
      <c r="AA60" s="160">
        <v>0.77427973771761449</v>
      </c>
      <c r="AB60" s="160">
        <v>0.77427973771761449</v>
      </c>
      <c r="AC60" s="160">
        <v>0.77427973771761449</v>
      </c>
      <c r="AD60" s="160">
        <v>0.77427973771761449</v>
      </c>
      <c r="AE60" s="160">
        <v>0.77427973771761449</v>
      </c>
      <c r="AF60" s="160">
        <v>0.77427973771761449</v>
      </c>
      <c r="AG60" s="160">
        <v>0.77427973771761449</v>
      </c>
      <c r="AH60" s="160">
        <v>0.77427973771761449</v>
      </c>
      <c r="AI60" s="160">
        <v>0.77427973771761449</v>
      </c>
      <c r="AJ60" s="160">
        <v>0.77427973771761449</v>
      </c>
      <c r="AL60" t="s">
        <v>539</v>
      </c>
      <c r="AM60" t="s">
        <v>594</v>
      </c>
    </row>
    <row r="61" spans="1:39">
      <c r="A61" s="3" t="s">
        <v>602</v>
      </c>
      <c r="B61" t="s">
        <v>13</v>
      </c>
      <c r="C61" t="s">
        <v>73</v>
      </c>
      <c r="D61" t="s">
        <v>541</v>
      </c>
      <c r="E61" t="s">
        <v>538</v>
      </c>
      <c r="F61" s="159">
        <v>0.57976213900709728</v>
      </c>
      <c r="G61" s="159">
        <v>0.57976213900709728</v>
      </c>
      <c r="H61" s="159">
        <v>0.57976213900709728</v>
      </c>
      <c r="I61" s="159">
        <v>0.57976213900709728</v>
      </c>
      <c r="J61" s="160">
        <v>0.57976213900709728</v>
      </c>
      <c r="K61" s="160">
        <v>0.57976213900709728</v>
      </c>
      <c r="L61" s="160">
        <v>0.57976213900709728</v>
      </c>
      <c r="M61" s="160">
        <v>0.57976213900709728</v>
      </c>
      <c r="N61" s="160">
        <v>0.57976213900709728</v>
      </c>
      <c r="O61" s="160">
        <v>0.57976213900709728</v>
      </c>
      <c r="P61" s="160">
        <v>0.57976213900709728</v>
      </c>
      <c r="Q61" s="160">
        <v>0.57976213900709728</v>
      </c>
      <c r="R61" s="160">
        <v>0.57976213900709728</v>
      </c>
      <c r="S61" s="160">
        <v>0.57976213900709728</v>
      </c>
      <c r="T61" s="160">
        <v>0.57976213900709728</v>
      </c>
      <c r="U61" s="160">
        <v>0.57976213900709728</v>
      </c>
      <c r="V61" s="160">
        <v>0.57976213900709728</v>
      </c>
      <c r="W61" s="160">
        <v>0.57976213900709728</v>
      </c>
      <c r="X61" s="160">
        <v>0.57976213900709728</v>
      </c>
      <c r="Y61" s="160">
        <v>0.57976213900709728</v>
      </c>
      <c r="Z61" s="160">
        <v>0.57976213900709728</v>
      </c>
      <c r="AA61" s="160">
        <v>0.57976213900709728</v>
      </c>
      <c r="AB61" s="160">
        <v>0.57976213900709728</v>
      </c>
      <c r="AC61" s="160">
        <v>0.57976213900709728</v>
      </c>
      <c r="AD61" s="160">
        <v>0.57976213900709728</v>
      </c>
      <c r="AE61" s="160">
        <v>0.57976213900709728</v>
      </c>
      <c r="AF61" s="160">
        <v>0.57976213900709728</v>
      </c>
      <c r="AG61" s="160">
        <v>0.57976213900709728</v>
      </c>
      <c r="AH61" s="160">
        <v>0.57976213900709728</v>
      </c>
      <c r="AI61" s="160">
        <v>0.57976213900709728</v>
      </c>
      <c r="AJ61" s="160">
        <v>0.57976213900709728</v>
      </c>
      <c r="AL61" t="s">
        <v>539</v>
      </c>
      <c r="AM61" t="s">
        <v>594</v>
      </c>
    </row>
    <row r="62" spans="1:39">
      <c r="A62" s="3" t="s">
        <v>603</v>
      </c>
      <c r="B62" t="s">
        <v>13</v>
      </c>
      <c r="C62" t="s">
        <v>73</v>
      </c>
      <c r="D62" t="s">
        <v>555</v>
      </c>
      <c r="E62" t="s">
        <v>538</v>
      </c>
      <c r="F62" s="172">
        <v>0</v>
      </c>
      <c r="G62" s="172">
        <v>0</v>
      </c>
      <c r="H62" s="172">
        <v>0</v>
      </c>
      <c r="I62" s="172">
        <v>0</v>
      </c>
      <c r="J62" s="172">
        <v>0</v>
      </c>
      <c r="K62" s="172">
        <v>0</v>
      </c>
      <c r="L62" s="172">
        <v>0</v>
      </c>
      <c r="M62" s="172">
        <v>0</v>
      </c>
      <c r="N62" s="172">
        <v>0</v>
      </c>
      <c r="O62" s="172">
        <v>0</v>
      </c>
      <c r="P62" s="172">
        <v>0</v>
      </c>
      <c r="Q62" s="172">
        <v>0</v>
      </c>
      <c r="R62" s="172">
        <v>0</v>
      </c>
      <c r="S62" s="172">
        <v>0</v>
      </c>
      <c r="T62" s="172">
        <v>0</v>
      </c>
      <c r="U62" s="172">
        <v>0</v>
      </c>
      <c r="V62" s="172">
        <v>0</v>
      </c>
      <c r="W62" s="172">
        <v>0</v>
      </c>
      <c r="X62" s="172">
        <v>0</v>
      </c>
      <c r="Y62" s="172">
        <v>0</v>
      </c>
      <c r="Z62" s="172">
        <v>0</v>
      </c>
      <c r="AA62" s="172">
        <v>0</v>
      </c>
      <c r="AB62" s="172">
        <v>0</v>
      </c>
      <c r="AC62" s="172">
        <v>0</v>
      </c>
      <c r="AD62" s="172">
        <v>0</v>
      </c>
      <c r="AE62" s="172">
        <v>0</v>
      </c>
      <c r="AF62" s="172">
        <v>0</v>
      </c>
      <c r="AG62" s="172">
        <v>0</v>
      </c>
      <c r="AH62" s="172">
        <v>0</v>
      </c>
      <c r="AI62" s="172">
        <v>0</v>
      </c>
      <c r="AJ62" s="172">
        <v>0</v>
      </c>
      <c r="AL62" t="s">
        <v>556</v>
      </c>
      <c r="AM62" t="s">
        <v>594</v>
      </c>
    </row>
    <row r="63" spans="1:39">
      <c r="A63" s="3" t="s">
        <v>604</v>
      </c>
      <c r="B63" t="s">
        <v>13</v>
      </c>
      <c r="C63" t="s">
        <v>73</v>
      </c>
      <c r="D63" t="s">
        <v>543</v>
      </c>
      <c r="E63" t="s">
        <v>538</v>
      </c>
      <c r="F63" s="160">
        <v>1</v>
      </c>
      <c r="G63" s="159">
        <v>1</v>
      </c>
      <c r="H63" s="159">
        <v>1</v>
      </c>
      <c r="I63" s="159">
        <v>1</v>
      </c>
      <c r="J63" s="159">
        <v>1</v>
      </c>
      <c r="K63" s="159">
        <v>1</v>
      </c>
      <c r="L63" s="159">
        <v>1</v>
      </c>
      <c r="M63" s="159">
        <v>1</v>
      </c>
      <c r="N63" s="159">
        <v>1</v>
      </c>
      <c r="O63" s="159">
        <v>1</v>
      </c>
      <c r="P63" s="159">
        <v>1</v>
      </c>
      <c r="Q63" s="159">
        <v>1</v>
      </c>
      <c r="R63" s="159">
        <v>1</v>
      </c>
      <c r="S63" s="159">
        <v>1</v>
      </c>
      <c r="T63" s="159">
        <v>1</v>
      </c>
      <c r="U63" s="159">
        <v>1</v>
      </c>
      <c r="V63" s="159">
        <v>1</v>
      </c>
      <c r="W63" s="159">
        <v>1</v>
      </c>
      <c r="X63" s="159">
        <v>1</v>
      </c>
      <c r="Y63" s="159">
        <v>1</v>
      </c>
      <c r="Z63" s="159">
        <v>1</v>
      </c>
      <c r="AA63" s="159">
        <v>1</v>
      </c>
      <c r="AB63" s="159">
        <v>1</v>
      </c>
      <c r="AC63" s="159">
        <v>1</v>
      </c>
      <c r="AD63" s="159">
        <v>1</v>
      </c>
      <c r="AE63" s="159">
        <v>1</v>
      </c>
      <c r="AF63" s="159">
        <v>1</v>
      </c>
      <c r="AG63" s="159">
        <v>1</v>
      </c>
      <c r="AH63" s="159">
        <v>1</v>
      </c>
      <c r="AI63" s="159">
        <v>1</v>
      </c>
      <c r="AJ63" s="159">
        <v>1</v>
      </c>
      <c r="AL63" t="s">
        <v>544</v>
      </c>
      <c r="AM63" t="s">
        <v>594</v>
      </c>
    </row>
    <row r="64" spans="1:39">
      <c r="A64" s="3" t="s">
        <v>605</v>
      </c>
      <c r="B64" t="s">
        <v>13</v>
      </c>
      <c r="C64" t="s">
        <v>73</v>
      </c>
      <c r="D64" t="s">
        <v>546</v>
      </c>
      <c r="E64" t="s">
        <v>538</v>
      </c>
      <c r="F64" s="160">
        <v>0</v>
      </c>
      <c r="G64" s="159">
        <v>0</v>
      </c>
      <c r="H64" s="159">
        <v>0</v>
      </c>
      <c r="I64" s="159">
        <v>0</v>
      </c>
      <c r="J64" s="159">
        <v>0</v>
      </c>
      <c r="K64" s="159">
        <v>0</v>
      </c>
      <c r="L64" s="159">
        <v>0</v>
      </c>
      <c r="M64" s="159">
        <v>0</v>
      </c>
      <c r="N64" s="159">
        <v>0</v>
      </c>
      <c r="O64" s="159">
        <v>0</v>
      </c>
      <c r="P64" s="159">
        <v>0</v>
      </c>
      <c r="Q64" s="159">
        <v>0</v>
      </c>
      <c r="R64" s="159">
        <v>0</v>
      </c>
      <c r="S64" s="159">
        <v>0</v>
      </c>
      <c r="T64" s="159">
        <v>0</v>
      </c>
      <c r="U64" s="159">
        <v>0</v>
      </c>
      <c r="V64" s="159">
        <v>0</v>
      </c>
      <c r="W64" s="159">
        <v>0</v>
      </c>
      <c r="X64" s="159">
        <v>0</v>
      </c>
      <c r="Y64" s="159">
        <v>0</v>
      </c>
      <c r="Z64" s="159">
        <v>0</v>
      </c>
      <c r="AA64" s="159">
        <v>0</v>
      </c>
      <c r="AB64" s="159">
        <v>0</v>
      </c>
      <c r="AC64" s="159">
        <v>0</v>
      </c>
      <c r="AD64" s="159">
        <v>0</v>
      </c>
      <c r="AE64" s="159">
        <v>0</v>
      </c>
      <c r="AF64" s="159">
        <v>0</v>
      </c>
      <c r="AG64" s="159">
        <v>0</v>
      </c>
      <c r="AH64" s="159">
        <v>0</v>
      </c>
      <c r="AI64" s="159">
        <v>0</v>
      </c>
      <c r="AJ64" s="159">
        <v>0</v>
      </c>
      <c r="AL64" t="s">
        <v>547</v>
      </c>
      <c r="AM64" t="s">
        <v>594</v>
      </c>
    </row>
    <row r="65" spans="1:39">
      <c r="A65" s="3" t="s">
        <v>606</v>
      </c>
      <c r="B65" t="s">
        <v>13</v>
      </c>
      <c r="C65" t="s">
        <v>74</v>
      </c>
      <c r="D65" t="s">
        <v>44</v>
      </c>
      <c r="E65" t="s">
        <v>528</v>
      </c>
      <c r="F65" s="156">
        <v>177.99980208333335</v>
      </c>
      <c r="G65" s="157">
        <v>183.92927233073686</v>
      </c>
      <c r="H65" s="157">
        <v>185.36622711113603</v>
      </c>
      <c r="I65" s="157">
        <v>185.92240636229496</v>
      </c>
      <c r="J65" s="157">
        <v>186.45489795288537</v>
      </c>
      <c r="K65" s="157">
        <v>187.30494753384218</v>
      </c>
      <c r="L65" s="157">
        <v>188.15887249859432</v>
      </c>
      <c r="M65" s="157">
        <v>189.01669051505186</v>
      </c>
      <c r="N65" s="157">
        <v>189.87841933167303</v>
      </c>
      <c r="O65" s="157">
        <v>190.74407677783148</v>
      </c>
      <c r="P65" s="157">
        <v>191.61368076418512</v>
      </c>
      <c r="Q65" s="157">
        <v>192.48724928304668</v>
      </c>
      <c r="R65" s="157">
        <v>193.36480040875605</v>
      </c>
      <c r="S65" s="157">
        <v>194.24635229805421</v>
      </c>
      <c r="T65" s="157">
        <v>195.13192319045882</v>
      </c>
      <c r="U65" s="157">
        <v>196.02153140864175</v>
      </c>
      <c r="V65" s="157">
        <v>196.91519535880803</v>
      </c>
      <c r="W65" s="157">
        <v>197.81293353107679</v>
      </c>
      <c r="X65" s="157">
        <v>198.71476449986378</v>
      </c>
      <c r="Y65" s="157">
        <v>199.62070692426565</v>
      </c>
      <c r="Z65" s="157">
        <v>200.53077954844605</v>
      </c>
      <c r="AA65" s="157">
        <v>201.44500120202349</v>
      </c>
      <c r="AB65" s="157">
        <v>202.36339080046082</v>
      </c>
      <c r="AC65" s="157">
        <v>203.2859673454567</v>
      </c>
      <c r="AD65" s="157">
        <v>204.21274992533867</v>
      </c>
      <c r="AE65" s="157">
        <v>205.14375771545815</v>
      </c>
      <c r="AF65" s="157">
        <v>206.07900997858718</v>
      </c>
      <c r="AG65" s="157">
        <v>207.01852606531693</v>
      </c>
      <c r="AH65" s="157">
        <v>207.96232541445812</v>
      </c>
      <c r="AI65" s="157">
        <v>208.91042755344313</v>
      </c>
      <c r="AJ65" s="157">
        <v>209.86285209873014</v>
      </c>
      <c r="AL65" t="s">
        <v>530</v>
      </c>
    </row>
    <row r="66" spans="1:39">
      <c r="A66" s="3" t="s">
        <v>607</v>
      </c>
      <c r="B66" t="s">
        <v>13</v>
      </c>
      <c r="C66" t="s">
        <v>74</v>
      </c>
      <c r="D66" t="s">
        <v>142</v>
      </c>
      <c r="E66" t="s">
        <v>533</v>
      </c>
      <c r="F66" s="156">
        <v>26.072916666666668</v>
      </c>
      <c r="G66" s="157">
        <v>26.026041666666668</v>
      </c>
      <c r="H66" s="157">
        <v>26.026041666666668</v>
      </c>
      <c r="I66" s="157">
        <v>26.026041666666668</v>
      </c>
      <c r="J66" s="157">
        <v>26.026041666666668</v>
      </c>
      <c r="K66" s="157">
        <v>26.026041666666668</v>
      </c>
      <c r="L66" s="157">
        <v>26.026041666666668</v>
      </c>
      <c r="M66" s="157">
        <v>26.026041666666668</v>
      </c>
      <c r="N66" s="157">
        <v>26.026041666666668</v>
      </c>
      <c r="O66" s="157">
        <v>26.026041666666668</v>
      </c>
      <c r="P66" s="157">
        <v>26.026041666666668</v>
      </c>
      <c r="Q66" s="157">
        <v>26.026041666666668</v>
      </c>
      <c r="R66" s="157">
        <v>26.026041666666668</v>
      </c>
      <c r="S66" s="157">
        <v>26.026041666666668</v>
      </c>
      <c r="T66" s="157">
        <v>26.026041666666668</v>
      </c>
      <c r="U66" s="157">
        <v>26.026041666666668</v>
      </c>
      <c r="V66" s="157">
        <v>26.026041666666668</v>
      </c>
      <c r="W66" s="157">
        <v>26.026041666666668</v>
      </c>
      <c r="X66" s="157">
        <v>26.026041666666668</v>
      </c>
      <c r="Y66" s="157">
        <v>26.026041666666668</v>
      </c>
      <c r="Z66" s="157">
        <v>26.026041666666668</v>
      </c>
      <c r="AA66" s="157">
        <v>26.026041666666668</v>
      </c>
      <c r="AB66" s="157">
        <v>26.026041666666668</v>
      </c>
      <c r="AC66" s="157">
        <v>26.026041666666668</v>
      </c>
      <c r="AD66" s="157">
        <v>26.026041666666668</v>
      </c>
      <c r="AE66" s="157">
        <v>26.026041666666668</v>
      </c>
      <c r="AF66" s="157">
        <v>26.026041666666668</v>
      </c>
      <c r="AG66" s="157">
        <v>26.026041666666668</v>
      </c>
      <c r="AH66" s="157">
        <v>26.026041666666668</v>
      </c>
      <c r="AI66" s="157">
        <v>26.026041666666668</v>
      </c>
      <c r="AJ66" s="157">
        <v>26.026041666666668</v>
      </c>
      <c r="AL66" t="s">
        <v>530</v>
      </c>
      <c r="AM66" t="s">
        <v>531</v>
      </c>
    </row>
    <row r="67" spans="1:39">
      <c r="A67" s="3" t="s">
        <v>608</v>
      </c>
      <c r="B67" t="s">
        <v>13</v>
      </c>
      <c r="C67" t="s">
        <v>74</v>
      </c>
      <c r="D67" t="s">
        <v>535</v>
      </c>
      <c r="E67" t="s">
        <v>528</v>
      </c>
      <c r="F67" s="158">
        <v>6.827</v>
      </c>
      <c r="G67" s="158">
        <v>7.0671243320995547</v>
      </c>
      <c r="H67" s="158">
        <v>7.1223365229814117</v>
      </c>
      <c r="I67" s="158">
        <v>7.1437066282890997</v>
      </c>
      <c r="J67" s="158">
        <v>7.164166581339602</v>
      </c>
      <c r="K67" s="158">
        <v>7.1968280821488291</v>
      </c>
      <c r="L67" s="158">
        <v>7.2296384870382449</v>
      </c>
      <c r="M67" s="158">
        <v>7.2625984748629087</v>
      </c>
      <c r="N67" s="158">
        <v>7.2957087275727881</v>
      </c>
      <c r="O67" s="158">
        <v>7.3289699302268643</v>
      </c>
      <c r="P67" s="158">
        <v>7.3623827710073124</v>
      </c>
      <c r="Q67" s="158">
        <v>7.3959479412337323</v>
      </c>
      <c r="R67" s="158">
        <v>7.4296661353774587</v>
      </c>
      <c r="S67" s="158">
        <v>7.4635380510759264</v>
      </c>
      <c r="T67" s="158">
        <v>7.4975643891471062</v>
      </c>
      <c r="U67" s="158">
        <v>7.5317458536040052</v>
      </c>
      <c r="V67" s="158">
        <v>7.56608315166923</v>
      </c>
      <c r="W67" s="158">
        <v>7.6005769937896224</v>
      </c>
      <c r="X67" s="158">
        <v>7.6352280936509596</v>
      </c>
      <c r="Y67" s="158">
        <v>7.6700371681927164</v>
      </c>
      <c r="Z67" s="158">
        <v>7.7050049376229017</v>
      </c>
      <c r="AA67" s="158">
        <v>7.7401321254329618</v>
      </c>
      <c r="AB67" s="158">
        <v>7.7754194584127427</v>
      </c>
      <c r="AC67" s="158">
        <v>7.8108676666655361</v>
      </c>
      <c r="AD67" s="158">
        <v>7.8464774836231781</v>
      </c>
      <c r="AE67" s="158">
        <v>7.8822496460612292</v>
      </c>
      <c r="AF67" s="158">
        <v>7.9181848941142157</v>
      </c>
      <c r="AG67" s="158">
        <v>7.9542839712909448</v>
      </c>
      <c r="AH67" s="158">
        <v>7.990547624489885</v>
      </c>
      <c r="AI67" s="158">
        <v>8.0269766040146244</v>
      </c>
      <c r="AJ67" s="158">
        <v>8.063571663589391</v>
      </c>
      <c r="AL67" t="s">
        <v>526</v>
      </c>
    </row>
    <row r="68" spans="1:39">
      <c r="A68" s="3" t="s">
        <v>609</v>
      </c>
      <c r="B68" t="s">
        <v>13</v>
      </c>
      <c r="C68" t="s">
        <v>74</v>
      </c>
      <c r="D68" t="s">
        <v>537</v>
      </c>
      <c r="E68" t="s">
        <v>538</v>
      </c>
      <c r="F68" s="159">
        <v>0.83849520282780698</v>
      </c>
      <c r="G68" s="159">
        <v>0.83849520282780698</v>
      </c>
      <c r="H68" s="159">
        <v>0.83849520282780698</v>
      </c>
      <c r="I68" s="159">
        <v>0.83849520282780698</v>
      </c>
      <c r="J68" s="160">
        <v>0.83849520282780698</v>
      </c>
      <c r="K68" s="160">
        <v>0.83849520282780676</v>
      </c>
      <c r="L68" s="160">
        <v>0.83849520282780676</v>
      </c>
      <c r="M68" s="160">
        <v>0.83849520282780676</v>
      </c>
      <c r="N68" s="160">
        <v>0.83849520282780676</v>
      </c>
      <c r="O68" s="160">
        <v>0.83849520282780676</v>
      </c>
      <c r="P68" s="160">
        <v>0.83849520282780676</v>
      </c>
      <c r="Q68" s="160">
        <v>0.83849520282780676</v>
      </c>
      <c r="R68" s="160">
        <v>0.83849520282780676</v>
      </c>
      <c r="S68" s="160">
        <v>0.83849520282780676</v>
      </c>
      <c r="T68" s="160">
        <v>0.83849520282780676</v>
      </c>
      <c r="U68" s="160">
        <v>0.83849520282780676</v>
      </c>
      <c r="V68" s="160">
        <v>0.83849520282780676</v>
      </c>
      <c r="W68" s="160">
        <v>0.83849520282780676</v>
      </c>
      <c r="X68" s="160">
        <v>0.83849520282780676</v>
      </c>
      <c r="Y68" s="160">
        <v>0.83849520282780676</v>
      </c>
      <c r="Z68" s="160">
        <v>0.83849520282780676</v>
      </c>
      <c r="AA68" s="160">
        <v>0.83849520282780676</v>
      </c>
      <c r="AB68" s="160">
        <v>0.83849520282780676</v>
      </c>
      <c r="AC68" s="160">
        <v>0.83849520282780676</v>
      </c>
      <c r="AD68" s="160">
        <v>0.83849520282780676</v>
      </c>
      <c r="AE68" s="160">
        <v>0.83849520282780676</v>
      </c>
      <c r="AF68" s="160">
        <v>0.83849520282780676</v>
      </c>
      <c r="AG68" s="160">
        <v>0.83849520282780676</v>
      </c>
      <c r="AH68" s="160">
        <v>0.83849520282780676</v>
      </c>
      <c r="AI68" s="160">
        <v>0.83849520282780676</v>
      </c>
      <c r="AJ68" s="160">
        <v>0.83849520282780676</v>
      </c>
      <c r="AL68" t="s">
        <v>539</v>
      </c>
      <c r="AM68" t="s">
        <v>594</v>
      </c>
    </row>
    <row r="69" spans="1:39">
      <c r="A69" s="3" t="s">
        <v>610</v>
      </c>
      <c r="B69" t="s">
        <v>13</v>
      </c>
      <c r="C69" t="s">
        <v>74</v>
      </c>
      <c r="D69" t="s">
        <v>555</v>
      </c>
      <c r="E69" t="s">
        <v>538</v>
      </c>
      <c r="F69" s="159">
        <v>1</v>
      </c>
      <c r="G69" s="159">
        <v>1</v>
      </c>
      <c r="H69" s="159">
        <v>1</v>
      </c>
      <c r="I69" s="159">
        <v>1</v>
      </c>
      <c r="J69" s="160">
        <v>1</v>
      </c>
      <c r="K69" s="160">
        <v>1</v>
      </c>
      <c r="L69" s="160">
        <v>1</v>
      </c>
      <c r="M69" s="160">
        <v>1</v>
      </c>
      <c r="N69" s="160">
        <v>1</v>
      </c>
      <c r="O69" s="160">
        <v>1</v>
      </c>
      <c r="P69" s="160">
        <v>1</v>
      </c>
      <c r="Q69" s="160">
        <v>1</v>
      </c>
      <c r="R69" s="160">
        <v>1</v>
      </c>
      <c r="S69" s="160">
        <v>1</v>
      </c>
      <c r="T69" s="160">
        <v>1</v>
      </c>
      <c r="U69" s="160">
        <v>1</v>
      </c>
      <c r="V69" s="160">
        <v>1</v>
      </c>
      <c r="W69" s="160">
        <v>1</v>
      </c>
      <c r="X69" s="160">
        <v>1</v>
      </c>
      <c r="Y69" s="160">
        <v>1</v>
      </c>
      <c r="Z69" s="160">
        <v>1</v>
      </c>
      <c r="AA69" s="160">
        <v>1</v>
      </c>
      <c r="AB69" s="160">
        <v>1</v>
      </c>
      <c r="AC69" s="160">
        <v>1</v>
      </c>
      <c r="AD69" s="160">
        <v>1</v>
      </c>
      <c r="AE69" s="160">
        <v>1</v>
      </c>
      <c r="AF69" s="160">
        <v>1</v>
      </c>
      <c r="AG69" s="160">
        <v>1</v>
      </c>
      <c r="AH69" s="160">
        <v>1</v>
      </c>
      <c r="AI69" s="160">
        <v>1</v>
      </c>
      <c r="AJ69" s="160">
        <v>1</v>
      </c>
      <c r="AL69" t="s">
        <v>539</v>
      </c>
      <c r="AM69" t="s">
        <v>594</v>
      </c>
    </row>
    <row r="70" spans="1:39">
      <c r="A70" s="3" t="s">
        <v>611</v>
      </c>
      <c r="B70" t="s">
        <v>13</v>
      </c>
      <c r="C70" t="s">
        <v>74</v>
      </c>
      <c r="D70" t="s">
        <v>546</v>
      </c>
      <c r="E70" t="s">
        <v>538</v>
      </c>
      <c r="F70" s="134">
        <v>0</v>
      </c>
      <c r="G70" s="160">
        <v>0</v>
      </c>
      <c r="H70" s="160">
        <v>0</v>
      </c>
      <c r="I70" s="160">
        <v>0</v>
      </c>
      <c r="J70" s="160">
        <v>0</v>
      </c>
      <c r="K70" s="160">
        <v>0</v>
      </c>
      <c r="L70" s="160">
        <v>0</v>
      </c>
      <c r="M70" s="160">
        <v>0</v>
      </c>
      <c r="N70" s="160">
        <v>0</v>
      </c>
      <c r="O70" s="160">
        <v>0</v>
      </c>
      <c r="P70" s="160">
        <v>0</v>
      </c>
      <c r="Q70" s="160">
        <v>0</v>
      </c>
      <c r="R70" s="160">
        <v>0</v>
      </c>
      <c r="S70" s="160">
        <v>0</v>
      </c>
      <c r="T70" s="160">
        <v>0</v>
      </c>
      <c r="U70" s="160">
        <v>0</v>
      </c>
      <c r="V70" s="160">
        <v>0</v>
      </c>
      <c r="W70" s="160">
        <v>0</v>
      </c>
      <c r="X70" s="160">
        <v>0</v>
      </c>
      <c r="Y70" s="160">
        <v>0</v>
      </c>
      <c r="Z70" s="160">
        <v>0</v>
      </c>
      <c r="AA70" s="160">
        <v>0</v>
      </c>
      <c r="AB70" s="160">
        <v>0</v>
      </c>
      <c r="AC70" s="160">
        <v>0</v>
      </c>
      <c r="AD70" s="160">
        <v>0</v>
      </c>
      <c r="AE70" s="160">
        <v>0</v>
      </c>
      <c r="AF70" s="160">
        <v>0</v>
      </c>
      <c r="AG70" s="160">
        <v>0</v>
      </c>
      <c r="AH70" s="160">
        <v>0</v>
      </c>
      <c r="AI70" s="160">
        <v>0</v>
      </c>
      <c r="AJ70" s="160">
        <v>0</v>
      </c>
      <c r="AL70" t="s">
        <v>547</v>
      </c>
      <c r="AM70" t="s">
        <v>594</v>
      </c>
    </row>
    <row r="81" spans="1:1">
      <c r="A81" s="3"/>
    </row>
  </sheetData>
  <autoFilter ref="A1:BE1" xr:uid="{D4A3F44B-158E-4D06-8244-9008C1362325}"/>
  <phoneticPr fontId="84" type="noConversion"/>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5B563A29C49A4980CCE90198A5FEF7" ma:contentTypeVersion="4" ma:contentTypeDescription="Create a new document." ma:contentTypeScope="" ma:versionID="cb88fc2f086c5b8eb9bebc9eca428958">
  <xsd:schema xmlns:xsd="http://www.w3.org/2001/XMLSchema" xmlns:xs="http://www.w3.org/2001/XMLSchema" xmlns:p="http://schemas.microsoft.com/office/2006/metadata/properties" xmlns:ns2="f1f8997d-c8ee-4314-bb1b-c119872b7d45" targetNamespace="http://schemas.microsoft.com/office/2006/metadata/properties" ma:root="true" ma:fieldsID="d1d702750cbacc8ac223c8d62f251154" ns2:_="">
    <xsd:import namespace="f1f8997d-c8ee-4314-bb1b-c119872b7d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f8997d-c8ee-4314-bb1b-c119872b7d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D915F1-FC7A-4BDF-AE97-01FAAC4B85B9}">
  <ds:schemaRefs>
    <ds:schemaRef ds:uri="http://schemas.microsoft.com/sharepoint/v3/contenttype/forms"/>
  </ds:schemaRefs>
</ds:datastoreItem>
</file>

<file path=customXml/itemProps2.xml><?xml version="1.0" encoding="utf-8"?>
<ds:datastoreItem xmlns:ds="http://schemas.openxmlformats.org/officeDocument/2006/customXml" ds:itemID="{FC7C6215-631D-48D9-BAA6-1A255490AB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f8997d-c8ee-4314-bb1b-c119872b7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AB40A0-595A-42CB-8429-D67543A46E1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Overall Potential</vt:lpstr>
      <vt:lpstr>Potential by Option</vt:lpstr>
      <vt:lpstr>Potential by Class</vt:lpstr>
      <vt:lpstr>Program Costs</vt:lpstr>
      <vt:lpstr>WA Winter Potential</vt:lpstr>
      <vt:lpstr>WA Levelized Cost 2035</vt:lpstr>
      <vt:lpstr>WA Levelized Cost 2045</vt:lpstr>
      <vt:lpstr>ID Winter Potential</vt:lpstr>
      <vt:lpstr>ID Levelized Cost 2035</vt:lpstr>
      <vt:lpstr>ID Levelized Cost 2045</vt:lpstr>
      <vt:lpstr>Example Program Hierarchy</vt:lpstr>
      <vt:lpstr>Database==&gt;</vt:lpstr>
      <vt:lpstr>Results</vt:lpstr>
      <vt:lpstr>ClassValues</vt:lpstr>
      <vt:lpstr>ClassValues</vt:lpstr>
      <vt:lpstr>KeyCV</vt:lpstr>
      <vt:lpstr>YearsCV</vt:lpstr>
    </vt:vector>
  </TitlesOfParts>
  <Manager/>
  <Company>MyCompany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R. Carrera;David Costenaro;Debyani Ghosh</dc:creator>
  <cp:keywords/>
  <dc:description/>
  <cp:lastModifiedBy>Pardee, Tom</cp:lastModifiedBy>
  <cp:revision/>
  <dcterms:created xsi:type="dcterms:W3CDTF">2011-10-11T15:54:12Z</dcterms:created>
  <dcterms:modified xsi:type="dcterms:W3CDTF">2022-11-10T20:22:45Z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0x010100385B563A29C49A4980CCE90198A5FEF7</vt:lpwstr>
  </property>
</Properties>
</file>