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K- Figures &amp; Tables\"/>
    </mc:Choice>
  </mc:AlternateContent>
  <xr:revisionPtr revIDLastSave="0" documentId="13_ncr:1_{CA0E0EC2-C40B-43D6-858A-E06B98474600}" xr6:coauthVersionLast="45" xr6:coauthVersionMax="45" xr10:uidLastSave="{00000000-0000-0000-0000-000000000000}"/>
  <bookViews>
    <workbookView xWindow="-28920" yWindow="-120" windowWidth="29040" windowHeight="15990" activeTab="4" xr2:uid="{14ACC6BF-572E-4C4C-86D4-DB48C838F79B}"/>
  </bookViews>
  <sheets>
    <sheet name="Table 5.1" sheetId="1" r:id="rId1"/>
    <sheet name="Table 5.2" sheetId="2" r:id="rId2"/>
    <sheet name="Table 5.3" sheetId="3" r:id="rId3"/>
    <sheet name="Table 5.4" sheetId="4" r:id="rId4"/>
    <sheet name="Table 5.5" sheetId="5" r:id="rId5"/>
  </sheets>
  <externalReferences>
    <externalReference r:id="rId6"/>
  </externalReferences>
  <definedNames>
    <definedName name="WA_PT">'[1]CER Inputs'!$B$3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5" l="1"/>
  <c r="D6" i="5"/>
  <c r="E6" i="5"/>
  <c r="F6" i="5"/>
  <c r="C9" i="5"/>
  <c r="D9" i="5"/>
  <c r="D11" i="5" s="1"/>
  <c r="E9" i="5"/>
  <c r="E11" i="5" s="1"/>
  <c r="F9" i="5"/>
  <c r="F11" i="5" s="1"/>
  <c r="C6" i="4"/>
  <c r="F6" i="4"/>
  <c r="F8" i="4" s="1"/>
  <c r="E6" i="4"/>
  <c r="E8" i="4" s="1"/>
  <c r="D6" i="4"/>
  <c r="D8" i="4" s="1"/>
  <c r="F14" i="3"/>
  <c r="D14" i="3"/>
  <c r="E14" i="3"/>
  <c r="C14" i="3"/>
  <c r="F7" i="3"/>
  <c r="E7" i="3"/>
  <c r="D7" i="3"/>
  <c r="C7" i="3"/>
  <c r="F5" i="2"/>
  <c r="F7" i="2" s="1"/>
  <c r="E5" i="2"/>
  <c r="E7" i="2" s="1"/>
  <c r="D5" i="2"/>
  <c r="D7" i="2" s="1"/>
  <c r="C5" i="2"/>
  <c r="C7" i="2" s="1"/>
  <c r="G7" i="2" s="1"/>
  <c r="C11" i="5" l="1"/>
  <c r="G11" i="5" s="1"/>
  <c r="G9" i="5"/>
  <c r="C8" i="4"/>
  <c r="G8" i="4" s="1"/>
  <c r="G6" i="4"/>
  <c r="C18" i="3"/>
  <c r="D18" i="3"/>
  <c r="E18" i="3"/>
  <c r="F18" i="3"/>
  <c r="C13" i="1" l="1"/>
  <c r="C6" i="1"/>
  <c r="G6" i="1"/>
  <c r="D6" i="1"/>
  <c r="C15" i="1" l="1"/>
  <c r="F13" i="1"/>
  <c r="D13" i="1"/>
  <c r="D15" i="1" s="1"/>
  <c r="E6" i="1"/>
  <c r="F6" i="1"/>
  <c r="F15" i="1" s="1"/>
  <c r="G13" i="1"/>
  <c r="G15" i="1" s="1"/>
  <c r="E13" i="1"/>
  <c r="E15" i="1" l="1"/>
</calcChain>
</file>

<file path=xl/sharedStrings.xml><?xml version="1.0" encoding="utf-8"?>
<sst xmlns="http://schemas.openxmlformats.org/spreadsheetml/2006/main" count="48" uniqueCount="27">
  <si>
    <t>Item</t>
  </si>
  <si>
    <t>Power Cost</t>
  </si>
  <si>
    <t>Transmission, Distribution, A&amp;G</t>
  </si>
  <si>
    <t>Transportation Electrification</t>
  </si>
  <si>
    <t>Named Community Fund</t>
  </si>
  <si>
    <t>Total Base Revenue Requirement</t>
  </si>
  <si>
    <t>Tariff Rider Adjustments</t>
  </si>
  <si>
    <t>Residential Exchange</t>
  </si>
  <si>
    <t>Renewable Energy Credits</t>
  </si>
  <si>
    <t>Low Income Rate Assistance</t>
  </si>
  <si>
    <t>Energy Efficiency/Demand Response</t>
  </si>
  <si>
    <t>Total Tariff Rider Adjustments</t>
  </si>
  <si>
    <t>Weather Adjusted Sales Revenue</t>
  </si>
  <si>
    <t>Total</t>
  </si>
  <si>
    <t>Incremental 2% of WASR</t>
  </si>
  <si>
    <t>Compounding</t>
  </si>
  <si>
    <t>Four-Year Incremental Cost Cap</t>
  </si>
  <si>
    <t>(this is the amount of revenue from table 5.1</t>
  </si>
  <si>
    <t>Total/Avg</t>
  </si>
  <si>
    <t>Baseline WASR</t>
  </si>
  <si>
    <t>CEIP WASR</t>
  </si>
  <si>
    <t>Incremental Cost</t>
  </si>
  <si>
    <t>Annual Percent Increase</t>
  </si>
  <si>
    <t>Cost from Table 5.1</t>
  </si>
  <si>
    <t>Cost from Table 5.3</t>
  </si>
  <si>
    <t>Value of REC sales</t>
  </si>
  <si>
    <t>Revised WASR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</si>
</sst>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0.5"/>
      <color rgb="FFFFFFFF"/>
      <name val="Arial"/>
      <family val="2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6BE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4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1285875</xdr:colOff>
      <xdr:row>16</xdr:row>
      <xdr:rowOff>142874</xdr:rowOff>
    </xdr:from>
    <xdr:ext cx="275272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B91C88-D405-4EB6-8CC1-FDA75D50EA6F}"/>
            </a:ext>
          </a:extLst>
        </xdr:cNvPr>
        <xdr:cNvSpPr txBox="1"/>
      </xdr:nvSpPr>
      <xdr:spPr>
        <a:xfrm>
          <a:off x="1895475" y="3486149"/>
          <a:ext cx="275272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This data is calculated in the confidential workpaper</a:t>
          </a:r>
          <a:r>
            <a:rPr lang="en-US" sz="1100" baseline="0"/>
            <a:t> "1-CEIP WASR_Lowest Reasonable Cost Portfolio.xlsx" this work paper is in Appendix M within the tab labeled "Table 5.1"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275272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B0D9D1-7A64-49BB-91EE-98394DF9B017}"/>
            </a:ext>
          </a:extLst>
        </xdr:cNvPr>
        <xdr:cNvSpPr txBox="1"/>
      </xdr:nvSpPr>
      <xdr:spPr>
        <a:xfrm>
          <a:off x="609600" y="1581150"/>
          <a:ext cx="275272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This data is calculated in the confidential workpaper</a:t>
          </a:r>
          <a:r>
            <a:rPr lang="en-US" sz="1100" baseline="0"/>
            <a:t> "2-CEIP WASR_Reasonabley Available Portfolio.xlsx" this work paper is in Appendix M within the tab labeled "Tables (Chap 5)"</a:t>
          </a:r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19</xdr:row>
      <xdr:rowOff>85725</xdr:rowOff>
    </xdr:from>
    <xdr:ext cx="275272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46686B-E49D-4830-B282-21663D90F8BF}"/>
            </a:ext>
          </a:extLst>
        </xdr:cNvPr>
        <xdr:cNvSpPr txBox="1"/>
      </xdr:nvSpPr>
      <xdr:spPr>
        <a:xfrm>
          <a:off x="971550" y="3867150"/>
          <a:ext cx="275272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This data is calculated in the confidential workpaper</a:t>
          </a:r>
          <a:r>
            <a:rPr lang="en-US" sz="1100" baseline="0"/>
            <a:t> "2-CEIP WASR_Reasonabley Available Portfolio.xlsx" this work paper is in Appendix M within the tab labeled "Tables (Chap 5)"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0</xdr:rowOff>
    </xdr:from>
    <xdr:ext cx="275272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A9E90B-30AE-4A30-A16C-0F6EAF543613}"/>
            </a:ext>
          </a:extLst>
        </xdr:cNvPr>
        <xdr:cNvSpPr txBox="1"/>
      </xdr:nvSpPr>
      <xdr:spPr>
        <a:xfrm>
          <a:off x="609600" y="1933575"/>
          <a:ext cx="275272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This data is calculated in the confidential workpaper</a:t>
          </a:r>
          <a:r>
            <a:rPr lang="en-US" sz="1100" baseline="0"/>
            <a:t> "2-CEIP WASR_Reasonabley Available Portfolio.xlsx" this work paper is in Appendix M within the tab labeled "Tables (Chap 5)"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0</xdr:rowOff>
    </xdr:from>
    <xdr:ext cx="275272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CC19DE-1274-46DB-B4F9-523C7DF9CE57}"/>
            </a:ext>
          </a:extLst>
        </xdr:cNvPr>
        <xdr:cNvSpPr txBox="1"/>
      </xdr:nvSpPr>
      <xdr:spPr>
        <a:xfrm>
          <a:off x="609600" y="3105150"/>
          <a:ext cx="275272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This data is calculated in the confidential workpaper</a:t>
          </a:r>
          <a:r>
            <a:rPr lang="en-US" sz="1100" baseline="0"/>
            <a:t> "2-CEIP WASR_Reasonabley Available Portfolio.xlsx" this work paper is in Appendix M within the tab labeled "Tables (Chap 5)"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2021/2021%20WA%20Clean%20Energy%20Implementation%20Plan%20(CEIP)%20(UE-210628)/CEIP%20Document%20Final%20Draft%2010.01.2021/Appendix%20M-%20Incremental%20Cost-Confidential/Incremental%20Cost%20Calculation-%20Confidential/2-CEIP%20WASR_Reasonably%20Available%20Portfolio.xlsx?60BED4B3" TargetMode="External"/><Relationship Id="rId1" Type="http://schemas.openxmlformats.org/officeDocument/2006/relationships/externalLinkPath" Target="file:///\\60BED4B3\2-CEIP%20WASR_Reasonably%20Available%20Portfo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s (Ch 5)"/>
      <sheetName val="I-937"/>
      <sheetName val="Named Community Fund"/>
      <sheetName val="CETA RECs"/>
      <sheetName val="REC Sales"/>
      <sheetName val="Clean Energy Rpt"/>
      <sheetName val="Lost ERM Value"/>
      <sheetName val="CER Inputs"/>
      <sheetName val="Conf GWh"/>
      <sheetName val="Conf Proforma"/>
      <sheetName val="Conf  Aurora Portfolio Output"/>
      <sheetName val="Description"/>
      <sheetName val="Conf Aurora Fuel Output"/>
      <sheetName val="Conf Colstrip Fuel Model"/>
      <sheetName val="Conf Fuel Costs"/>
      <sheetName val="Conf Gas Contracts MTM"/>
      <sheetName val="Steps for Updating Aurora"/>
      <sheetName val="Summation Index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>
        <row r="3">
          <cell r="B3">
            <v>0.65649999999999997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2AC4-E8CF-46AC-9860-0E395E064211}">
  <dimension ref="B1:G15"/>
  <sheetViews>
    <sheetView workbookViewId="0">
      <selection activeCell="B35" sqref="B35"/>
    </sheetView>
  </sheetViews>
  <sheetFormatPr defaultRowHeight="15" x14ac:dyDescent="0.25"/>
  <cols>
    <col min="2" max="2" width="37" customWidth="1"/>
    <col min="3" max="7" width="10.7109375" customWidth="1"/>
  </cols>
  <sheetData>
    <row r="1" spans="2:7" ht="15.75" thickBot="1" x14ac:dyDescent="0.3"/>
    <row r="2" spans="2:7" ht="15.75" thickBot="1" x14ac:dyDescent="0.3">
      <c r="B2" s="1" t="s">
        <v>0</v>
      </c>
      <c r="C2" s="2">
        <v>2021</v>
      </c>
      <c r="D2" s="2">
        <v>2022</v>
      </c>
      <c r="E2" s="2">
        <v>2023</v>
      </c>
      <c r="F2" s="2">
        <v>2024</v>
      </c>
      <c r="G2" s="2">
        <v>2025</v>
      </c>
    </row>
    <row r="3" spans="2:7" ht="15.75" thickBot="1" x14ac:dyDescent="0.3">
      <c r="B3" s="3" t="s">
        <v>1</v>
      </c>
      <c r="C3" s="4">
        <v>102.899</v>
      </c>
      <c r="D3" s="4">
        <v>96.265226759404371</v>
      </c>
      <c r="E3" s="4">
        <v>99.462917401598176</v>
      </c>
      <c r="F3" s="4">
        <v>107.03635541636356</v>
      </c>
      <c r="G3" s="4">
        <v>117.29098644616556</v>
      </c>
    </row>
    <row r="4" spans="2:7" ht="15.75" thickBot="1" x14ac:dyDescent="0.3">
      <c r="B4" s="3" t="s">
        <v>2</v>
      </c>
      <c r="C4" s="4">
        <v>446.22328399999998</v>
      </c>
      <c r="D4" s="4">
        <v>489.504637</v>
      </c>
      <c r="E4" s="4">
        <v>508.09757738176199</v>
      </c>
      <c r="F4" s="4">
        <v>527.39673667527597</v>
      </c>
      <c r="G4" s="4">
        <v>547.42893931718697</v>
      </c>
    </row>
    <row r="5" spans="2:7" ht="15.75" thickBot="1" x14ac:dyDescent="0.3">
      <c r="B5" s="3" t="s">
        <v>3</v>
      </c>
      <c r="C5" s="4">
        <v>0.45330000000000004</v>
      </c>
      <c r="D5" s="4">
        <v>0.77640500000000001</v>
      </c>
      <c r="E5" s="4">
        <v>1.1523017500000001</v>
      </c>
      <c r="F5" s="4">
        <v>1.5255850124999999</v>
      </c>
      <c r="G5" s="4">
        <v>1.927462764375</v>
      </c>
    </row>
    <row r="6" spans="2:7" ht="15.75" thickBot="1" x14ac:dyDescent="0.3">
      <c r="B6" s="5" t="s">
        <v>5</v>
      </c>
      <c r="C6" s="6">
        <f>SUM(C3:C5)</f>
        <v>549.57558400000005</v>
      </c>
      <c r="D6" s="6">
        <f>SUM(D3:D5)</f>
        <v>586.54626875940437</v>
      </c>
      <c r="E6" s="6">
        <f>SUM(E3:E5)</f>
        <v>608.71279653336012</v>
      </c>
      <c r="F6" s="6">
        <f>SUM(F3:F5)</f>
        <v>635.9586771041395</v>
      </c>
      <c r="G6" s="6">
        <f>SUM(G3:G5)</f>
        <v>666.64738852772757</v>
      </c>
    </row>
    <row r="7" spans="2:7" ht="15.75" thickBot="1" x14ac:dyDescent="0.3">
      <c r="B7" s="3"/>
      <c r="C7" s="4"/>
      <c r="D7" s="4"/>
      <c r="E7" s="4"/>
      <c r="F7" s="4"/>
      <c r="G7" s="4"/>
    </row>
    <row r="8" spans="2:7" ht="15.75" thickBot="1" x14ac:dyDescent="0.3">
      <c r="B8" s="3" t="s">
        <v>6</v>
      </c>
      <c r="C8" s="4"/>
      <c r="D8" s="4"/>
      <c r="E8" s="4"/>
      <c r="F8" s="4"/>
      <c r="G8" s="4"/>
    </row>
    <row r="9" spans="2:7" ht="15.75" thickBot="1" x14ac:dyDescent="0.3">
      <c r="B9" s="7" t="s">
        <v>7</v>
      </c>
      <c r="C9" s="4">
        <v>-9.9977375064954703</v>
      </c>
      <c r="D9" s="4">
        <v>-9.8774840311953902</v>
      </c>
      <c r="E9" s="4">
        <v>-9.9261557019350395</v>
      </c>
      <c r="F9" s="4">
        <v>-10.011303377777701</v>
      </c>
      <c r="G9" s="4">
        <v>-10.077559941769099</v>
      </c>
    </row>
    <row r="10" spans="2:7" ht="15.75" thickBot="1" x14ac:dyDescent="0.3">
      <c r="B10" s="7" t="s">
        <v>8</v>
      </c>
      <c r="C10" s="4">
        <v>-3.81787689</v>
      </c>
      <c r="D10" s="4">
        <v>-4.4731467585397491</v>
      </c>
      <c r="E10" s="4">
        <v>-4.6820156201664727</v>
      </c>
      <c r="F10" s="4">
        <v>-4.7067321085013178</v>
      </c>
      <c r="G10" s="4">
        <v>-4.6100652735187513</v>
      </c>
    </row>
    <row r="11" spans="2:7" ht="15.75" thickBot="1" x14ac:dyDescent="0.3">
      <c r="B11" s="7" t="s">
        <v>9</v>
      </c>
      <c r="C11" s="4">
        <v>7.9642862801207901</v>
      </c>
      <c r="D11" s="4">
        <v>8.4968146058880301</v>
      </c>
      <c r="E11" s="4">
        <v>9.1191975053049585</v>
      </c>
      <c r="F11" s="4">
        <v>9.8159217881756096</v>
      </c>
      <c r="G11" s="4">
        <v>10.549984283387301</v>
      </c>
    </row>
    <row r="12" spans="2:7" ht="27.75" thickBot="1" x14ac:dyDescent="0.3">
      <c r="B12" s="7" t="s">
        <v>10</v>
      </c>
      <c r="C12" s="4">
        <v>11.560209</v>
      </c>
      <c r="D12" s="4">
        <v>18.994</v>
      </c>
      <c r="E12" s="4">
        <v>19.065999999999999</v>
      </c>
      <c r="F12" s="4">
        <v>19.138272928293098</v>
      </c>
      <c r="G12" s="4">
        <v>19.210819819460699</v>
      </c>
    </row>
    <row r="13" spans="2:7" ht="15.75" thickBot="1" x14ac:dyDescent="0.3">
      <c r="B13" s="5" t="s">
        <v>11</v>
      </c>
      <c r="C13" s="6">
        <f>SUM(C9:C12)</f>
        <v>5.7088808836253211</v>
      </c>
      <c r="D13" s="6">
        <f>SUM(D9:D12)</f>
        <v>13.140183816152891</v>
      </c>
      <c r="E13" s="6">
        <f>SUM(E9:E12)</f>
        <v>13.577026183203445</v>
      </c>
      <c r="F13" s="6">
        <f>SUM(F9:F12)</f>
        <v>14.23615923018969</v>
      </c>
      <c r="G13" s="6">
        <f>SUM(G9:G12)</f>
        <v>15.07317888756015</v>
      </c>
    </row>
    <row r="14" spans="2:7" ht="15.75" thickBot="1" x14ac:dyDescent="0.3">
      <c r="B14" s="5"/>
      <c r="C14" s="6"/>
      <c r="D14" s="8"/>
      <c r="E14" s="8"/>
      <c r="F14" s="8"/>
      <c r="G14" s="8"/>
    </row>
    <row r="15" spans="2:7" ht="15.75" thickBot="1" x14ac:dyDescent="0.3">
      <c r="B15" s="5" t="s">
        <v>12</v>
      </c>
      <c r="C15" s="6">
        <f>C6+C13</f>
        <v>555.28446488362533</v>
      </c>
      <c r="D15" s="6">
        <f>D6+D13</f>
        <v>599.68645257555727</v>
      </c>
      <c r="E15" s="6">
        <f>E6+E13</f>
        <v>622.28982271656355</v>
      </c>
      <c r="F15" s="6">
        <f>F6+F13</f>
        <v>650.19483633432924</v>
      </c>
      <c r="G15" s="6">
        <f>G6+G13</f>
        <v>681.72056741528775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34D08-1D34-4DE0-8229-0CB83E961A6B}">
  <dimension ref="B2:H7"/>
  <sheetViews>
    <sheetView workbookViewId="0">
      <selection activeCell="Q17" sqref="Q17"/>
    </sheetView>
  </sheetViews>
  <sheetFormatPr defaultRowHeight="15" x14ac:dyDescent="0.25"/>
  <cols>
    <col min="2" max="2" width="36.85546875" customWidth="1"/>
    <col min="3" max="7" width="9.140625" customWidth="1"/>
  </cols>
  <sheetData>
    <row r="2" spans="2:8" ht="15.75" thickBot="1" x14ac:dyDescent="0.3"/>
    <row r="3" spans="2:8" ht="15.75" thickBot="1" x14ac:dyDescent="0.3">
      <c r="B3" s="1" t="s">
        <v>0</v>
      </c>
      <c r="C3" s="2">
        <v>2021</v>
      </c>
      <c r="D3" s="2">
        <v>2022</v>
      </c>
      <c r="E3" s="2">
        <v>2023</v>
      </c>
      <c r="F3" s="2">
        <v>2024</v>
      </c>
      <c r="G3" s="2" t="s">
        <v>13</v>
      </c>
    </row>
    <row r="4" spans="2:8" ht="15.75" thickBot="1" x14ac:dyDescent="0.3">
      <c r="B4" s="3" t="s">
        <v>12</v>
      </c>
      <c r="C4" s="4">
        <v>555.28446488362533</v>
      </c>
      <c r="D4" s="4">
        <v>599.68645257555727</v>
      </c>
      <c r="E4" s="4">
        <v>622.28982271656355</v>
      </c>
      <c r="F4" s="4">
        <v>650.19483633432924</v>
      </c>
      <c r="G4" s="9"/>
      <c r="H4" t="s">
        <v>17</v>
      </c>
    </row>
    <row r="5" spans="2:8" ht="15.75" thickBot="1" x14ac:dyDescent="0.3">
      <c r="B5" s="3" t="s">
        <v>14</v>
      </c>
      <c r="C5" s="4">
        <f>C4*0.02</f>
        <v>11.105689297672507</v>
      </c>
      <c r="D5" s="4">
        <f t="shared" ref="D5:F5" si="0">D4*0.02</f>
        <v>11.993729051511146</v>
      </c>
      <c r="E5" s="4">
        <f t="shared" si="0"/>
        <v>12.445796454331271</v>
      </c>
      <c r="F5" s="4">
        <f t="shared" si="0"/>
        <v>13.003896726686586</v>
      </c>
      <c r="G5" s="10"/>
    </row>
    <row r="6" spans="2:8" ht="15.75" thickBot="1" x14ac:dyDescent="0.3">
      <c r="B6" s="3" t="s">
        <v>15</v>
      </c>
      <c r="C6" s="4">
        <v>4</v>
      </c>
      <c r="D6" s="4">
        <v>3</v>
      </c>
      <c r="E6" s="4">
        <v>2</v>
      </c>
      <c r="F6" s="4">
        <v>1</v>
      </c>
      <c r="G6" s="10"/>
    </row>
    <row r="7" spans="2:8" ht="15.75" thickBot="1" x14ac:dyDescent="0.3">
      <c r="B7" s="5" t="s">
        <v>16</v>
      </c>
      <c r="C7" s="6">
        <f>C5*C6</f>
        <v>44.422757190690028</v>
      </c>
      <c r="D7" s="6">
        <f t="shared" ref="D7:F7" si="1">D5*D6</f>
        <v>35.981187154533437</v>
      </c>
      <c r="E7" s="6">
        <f t="shared" si="1"/>
        <v>24.891592908662542</v>
      </c>
      <c r="F7" s="6">
        <f t="shared" si="1"/>
        <v>13.003896726686586</v>
      </c>
      <c r="G7" s="6">
        <f>SUM(C7:F7)</f>
        <v>118.2994339805726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336F-C2B4-4383-934C-63FC32E5A620}">
  <dimension ref="B2:F18"/>
  <sheetViews>
    <sheetView workbookViewId="0">
      <selection activeCell="E26" sqref="E26"/>
    </sheetView>
  </sheetViews>
  <sheetFormatPr defaultRowHeight="15" x14ac:dyDescent="0.25"/>
  <cols>
    <col min="2" max="2" width="41.85546875" customWidth="1"/>
  </cols>
  <sheetData>
    <row r="2" spans="2:6" ht="15.75" thickBot="1" x14ac:dyDescent="0.3"/>
    <row r="3" spans="2:6" ht="15.75" thickBot="1" x14ac:dyDescent="0.3">
      <c r="B3" s="1" t="s">
        <v>0</v>
      </c>
      <c r="C3" s="2">
        <v>2022</v>
      </c>
      <c r="D3" s="2">
        <v>2023</v>
      </c>
      <c r="E3" s="2">
        <v>2024</v>
      </c>
      <c r="F3" s="2">
        <v>2025</v>
      </c>
    </row>
    <row r="4" spans="2:6" ht="15.75" thickBot="1" x14ac:dyDescent="0.3">
      <c r="B4" s="3" t="s">
        <v>1</v>
      </c>
      <c r="C4" s="4">
        <v>96.264867479861252</v>
      </c>
      <c r="D4" s="4">
        <v>99.462550936464197</v>
      </c>
      <c r="E4" s="4">
        <v>113.68952964876453</v>
      </c>
      <c r="F4" s="4">
        <v>140.84315118359476</v>
      </c>
    </row>
    <row r="5" spans="2:6" ht="15.75" thickBot="1" x14ac:dyDescent="0.3">
      <c r="B5" s="3" t="s">
        <v>2</v>
      </c>
      <c r="C5" s="4">
        <v>489.504637</v>
      </c>
      <c r="D5" s="4">
        <v>508.09757738176199</v>
      </c>
      <c r="E5" s="4">
        <v>527.39673667527597</v>
      </c>
      <c r="F5" s="4">
        <v>547.42893931718697</v>
      </c>
    </row>
    <row r="6" spans="2:6" ht="15.75" thickBot="1" x14ac:dyDescent="0.3">
      <c r="B6" s="3" t="s">
        <v>3</v>
      </c>
      <c r="C6" s="4">
        <v>0.77640500000000001</v>
      </c>
      <c r="D6" s="4">
        <v>1.1523017500000001</v>
      </c>
      <c r="E6" s="4">
        <v>1.5255850124999999</v>
      </c>
      <c r="F6" s="4">
        <v>1.927462764375</v>
      </c>
    </row>
    <row r="7" spans="2:6" ht="15.75" thickBot="1" x14ac:dyDescent="0.3">
      <c r="B7" s="5" t="s">
        <v>5</v>
      </c>
      <c r="C7" s="6">
        <f>SUM(C4:C6)</f>
        <v>586.54590947986117</v>
      </c>
      <c r="D7" s="6">
        <f>SUM(D4:D6)</f>
        <v>608.71243006822613</v>
      </c>
      <c r="E7" s="6">
        <f>SUM(E4:E6)</f>
        <v>642.61185133654044</v>
      </c>
      <c r="F7" s="6">
        <f>SUM(F4:F6)</f>
        <v>690.19955326515674</v>
      </c>
    </row>
    <row r="8" spans="2:6" ht="15.75" thickBot="1" x14ac:dyDescent="0.3">
      <c r="B8" s="3"/>
      <c r="C8" s="4"/>
      <c r="D8" s="4"/>
      <c r="E8" s="4"/>
      <c r="F8" s="4"/>
    </row>
    <row r="9" spans="2:6" ht="15.75" thickBot="1" x14ac:dyDescent="0.3">
      <c r="B9" s="3" t="s">
        <v>6</v>
      </c>
      <c r="C9" s="4"/>
      <c r="D9" s="4"/>
      <c r="E9" s="4"/>
      <c r="F9" s="4"/>
    </row>
    <row r="10" spans="2:6" ht="15.75" thickBot="1" x14ac:dyDescent="0.3">
      <c r="B10" s="7" t="s">
        <v>7</v>
      </c>
      <c r="C10" s="4">
        <v>-9.8774840311953902</v>
      </c>
      <c r="D10" s="4">
        <v>-9.9261557019350395</v>
      </c>
      <c r="E10" s="4">
        <v>-10.011303377777701</v>
      </c>
      <c r="F10" s="4">
        <v>-10.077559941769099</v>
      </c>
    </row>
    <row r="11" spans="2:6" ht="15.75" thickBot="1" x14ac:dyDescent="0.3">
      <c r="B11" s="7" t="s">
        <v>8</v>
      </c>
      <c r="C11" s="4">
        <v>-4.4731467585397482</v>
      </c>
      <c r="D11" s="4">
        <v>-4.6820156201664727</v>
      </c>
      <c r="E11" s="4">
        <v>-4.7067321085013178</v>
      </c>
      <c r="F11" s="4">
        <v>-6.6608617484754014</v>
      </c>
    </row>
    <row r="12" spans="2:6" ht="15.75" thickBot="1" x14ac:dyDescent="0.3">
      <c r="B12" s="7" t="s">
        <v>9</v>
      </c>
      <c r="C12" s="4">
        <v>8.4968146058880301</v>
      </c>
      <c r="D12" s="4">
        <v>9.1191975053049585</v>
      </c>
      <c r="E12" s="4">
        <v>9.8159217881756096</v>
      </c>
      <c r="F12" s="4">
        <v>10.549984283387301</v>
      </c>
    </row>
    <row r="13" spans="2:6" ht="15.75" thickBot="1" x14ac:dyDescent="0.3">
      <c r="B13" s="7" t="s">
        <v>10</v>
      </c>
      <c r="C13" s="4">
        <v>18.994</v>
      </c>
      <c r="D13" s="4">
        <v>19.065999999999999</v>
      </c>
      <c r="E13" s="4">
        <v>19.138272928293098</v>
      </c>
      <c r="F13" s="4">
        <v>19.210819819460699</v>
      </c>
    </row>
    <row r="14" spans="2:6" ht="15.75" thickBot="1" x14ac:dyDescent="0.3">
      <c r="B14" s="5" t="s">
        <v>11</v>
      </c>
      <c r="C14" s="6">
        <f>SUM(C10:C13)</f>
        <v>13.140183816152891</v>
      </c>
      <c r="D14" s="6">
        <f t="shared" ref="D14:F14" si="0">SUM(D10:D13)</f>
        <v>13.577026183203445</v>
      </c>
      <c r="E14" s="6">
        <f t="shared" si="0"/>
        <v>14.23615923018969</v>
      </c>
      <c r="F14" s="6">
        <f t="shared" si="0"/>
        <v>13.0223824126035</v>
      </c>
    </row>
    <row r="15" spans="2:6" ht="15.75" thickBot="1" x14ac:dyDescent="0.3">
      <c r="B15" s="5"/>
      <c r="C15" s="8"/>
      <c r="D15" s="8"/>
      <c r="E15" s="8"/>
      <c r="F15" s="8"/>
    </row>
    <row r="16" spans="2:6" ht="15.75" thickBot="1" x14ac:dyDescent="0.3">
      <c r="B16" s="5" t="s">
        <v>4</v>
      </c>
      <c r="C16" s="8">
        <v>2.806174184580124</v>
      </c>
      <c r="D16" s="8">
        <v>3.1849692551649391</v>
      </c>
      <c r="E16" s="8">
        <v>3.5498003903261233</v>
      </c>
      <c r="F16" s="8">
        <v>3.9009101023503048</v>
      </c>
    </row>
    <row r="17" spans="2:6" ht="15.75" thickBot="1" x14ac:dyDescent="0.3">
      <c r="B17" s="5"/>
      <c r="C17" s="8"/>
      <c r="D17" s="8"/>
      <c r="E17" s="8"/>
      <c r="F17" s="8"/>
    </row>
    <row r="18" spans="2:6" ht="15.75" thickBot="1" x14ac:dyDescent="0.3">
      <c r="B18" s="5" t="s">
        <v>12</v>
      </c>
      <c r="C18" s="8">
        <f>C7+C14+C16</f>
        <v>602.49226748059414</v>
      </c>
      <c r="D18" s="8">
        <f t="shared" ref="D18:F18" si="1">D7+D14+D16</f>
        <v>625.47442550659446</v>
      </c>
      <c r="E18" s="8">
        <f t="shared" si="1"/>
        <v>660.39781095705632</v>
      </c>
      <c r="F18" s="8">
        <f t="shared" si="1"/>
        <v>707.12284578011054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3E6-B732-4FF2-90B1-C4700E6A203A}">
  <dimension ref="B2:H8"/>
  <sheetViews>
    <sheetView workbookViewId="0">
      <selection activeCell="E26" sqref="E26"/>
    </sheetView>
  </sheetViews>
  <sheetFormatPr defaultRowHeight="15" x14ac:dyDescent="0.25"/>
  <cols>
    <col min="2" max="2" width="31" customWidth="1"/>
  </cols>
  <sheetData>
    <row r="2" spans="2:8" ht="15.75" thickBot="1" x14ac:dyDescent="0.3"/>
    <row r="3" spans="2:8" ht="27.75" thickBot="1" x14ac:dyDescent="0.3">
      <c r="B3" s="1" t="s">
        <v>0</v>
      </c>
      <c r="C3" s="2">
        <v>2022</v>
      </c>
      <c r="D3" s="2">
        <v>2023</v>
      </c>
      <c r="E3" s="2">
        <v>2024</v>
      </c>
      <c r="F3" s="2">
        <v>2025</v>
      </c>
      <c r="G3" s="2" t="s">
        <v>18</v>
      </c>
    </row>
    <row r="4" spans="2:8" ht="15.75" thickBot="1" x14ac:dyDescent="0.3">
      <c r="B4" s="3" t="s">
        <v>19</v>
      </c>
      <c r="C4" s="10">
        <v>599.68645257555727</v>
      </c>
      <c r="D4" s="10">
        <v>622.28982271656355</v>
      </c>
      <c r="E4" s="10">
        <v>650.19483633432924</v>
      </c>
      <c r="F4" s="10">
        <v>681.72056741528775</v>
      </c>
      <c r="G4" s="4"/>
      <c r="H4" t="s">
        <v>23</v>
      </c>
    </row>
    <row r="5" spans="2:8" ht="15.75" thickBot="1" x14ac:dyDescent="0.3">
      <c r="B5" s="3" t="s">
        <v>20</v>
      </c>
      <c r="C5" s="10">
        <v>602.49226748059414</v>
      </c>
      <c r="D5" s="10">
        <v>625.47442550659446</v>
      </c>
      <c r="E5" s="10">
        <v>660.39781095705632</v>
      </c>
      <c r="F5" s="10">
        <v>707.12284578011054</v>
      </c>
      <c r="G5" s="10"/>
      <c r="H5" t="s">
        <v>24</v>
      </c>
    </row>
    <row r="6" spans="2:8" ht="15.75" thickBot="1" x14ac:dyDescent="0.3">
      <c r="B6" s="11" t="s">
        <v>21</v>
      </c>
      <c r="C6" s="6">
        <f>C5-C4</f>
        <v>2.8058149050368684</v>
      </c>
      <c r="D6" s="6">
        <f t="shared" ref="D6" si="0">D5-D4</f>
        <v>3.1846027900309082</v>
      </c>
      <c r="E6" s="6">
        <f>E5-E4</f>
        <v>10.202974622727083</v>
      </c>
      <c r="F6" s="6">
        <f>F5-F4</f>
        <v>25.402278364822791</v>
      </c>
      <c r="G6" s="8">
        <f>SUM(C6:F6)</f>
        <v>41.595670682617651</v>
      </c>
    </row>
    <row r="7" spans="2:8" ht="15.75" thickBot="1" x14ac:dyDescent="0.3">
      <c r="B7" s="3"/>
      <c r="C7" s="12"/>
      <c r="D7" s="12"/>
      <c r="E7" s="12"/>
      <c r="F7" s="12"/>
      <c r="G7" s="12"/>
    </row>
    <row r="8" spans="2:8" ht="15.75" thickBot="1" x14ac:dyDescent="0.3">
      <c r="B8" s="3" t="s">
        <v>22</v>
      </c>
      <c r="C8" s="13">
        <f>C6/C4</f>
        <v>4.6788032195597259E-3</v>
      </c>
      <c r="D8" s="13">
        <f>D6/D4</f>
        <v>5.1175556369036264E-3</v>
      </c>
      <c r="E8" s="13">
        <f>E6/E4</f>
        <v>1.5692180332051619E-2</v>
      </c>
      <c r="F8" s="13">
        <f>F6/F4</f>
        <v>3.7262009654680607E-2</v>
      </c>
      <c r="G8" s="13">
        <f>AVERAGE(C8:F8)</f>
        <v>1.5687637210798897E-2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5C27-4AC0-4204-87FB-A7B44BD23FA6}">
  <dimension ref="B2:G11"/>
  <sheetViews>
    <sheetView tabSelected="1" workbookViewId="0">
      <selection activeCell="E22" sqref="E22"/>
    </sheetView>
  </sheetViews>
  <sheetFormatPr defaultRowHeight="15" x14ac:dyDescent="0.25"/>
  <cols>
    <col min="2" max="2" width="23.5703125" bestFit="1" customWidth="1"/>
    <col min="3" max="7" width="14.85546875" customWidth="1"/>
  </cols>
  <sheetData>
    <row r="2" spans="2:7" ht="15.75" thickBot="1" x14ac:dyDescent="0.3"/>
    <row r="3" spans="2:7" ht="27.75" thickBot="1" x14ac:dyDescent="0.3">
      <c r="B3" s="1" t="s">
        <v>0</v>
      </c>
      <c r="C3" s="2">
        <v>2022</v>
      </c>
      <c r="D3" s="2">
        <v>2023</v>
      </c>
      <c r="E3" s="2">
        <v>2024</v>
      </c>
      <c r="F3" s="2">
        <v>2025</v>
      </c>
      <c r="G3" s="2" t="s">
        <v>18</v>
      </c>
    </row>
    <row r="4" spans="2:7" ht="15.75" thickBot="1" x14ac:dyDescent="0.3">
      <c r="B4" s="3" t="s">
        <v>20</v>
      </c>
      <c r="C4" s="10">
        <v>602.49226748059414</v>
      </c>
      <c r="D4" s="10">
        <v>625.47442550659446</v>
      </c>
      <c r="E4" s="10">
        <v>660.39781095705632</v>
      </c>
      <c r="F4" s="10">
        <v>707.12284578011054</v>
      </c>
      <c r="G4" s="12"/>
    </row>
    <row r="5" spans="2:7" ht="15.75" thickBot="1" x14ac:dyDescent="0.3">
      <c r="B5" s="3" t="s">
        <v>25</v>
      </c>
      <c r="C5" s="10">
        <v>5.9601192585397484</v>
      </c>
      <c r="D5" s="10">
        <v>6.1689881201664729</v>
      </c>
      <c r="E5" s="10">
        <v>6.1937046085013172</v>
      </c>
      <c r="F5" s="10">
        <v>8.1478342484754016</v>
      </c>
      <c r="G5" s="14"/>
    </row>
    <row r="6" spans="2:7" ht="15.75" thickBot="1" x14ac:dyDescent="0.3">
      <c r="B6" s="5" t="s">
        <v>26</v>
      </c>
      <c r="C6" s="8">
        <f>SUM(C4:C5)</f>
        <v>608.45238673913389</v>
      </c>
      <c r="D6" s="8">
        <f t="shared" ref="D6:F6" si="0">SUM(D4:D5)</f>
        <v>631.64341362676089</v>
      </c>
      <c r="E6" s="8">
        <f t="shared" si="0"/>
        <v>666.59151556555764</v>
      </c>
      <c r="F6" s="8">
        <f t="shared" si="0"/>
        <v>715.27068002858596</v>
      </c>
      <c r="G6" s="14"/>
    </row>
    <row r="7" spans="2:7" ht="15.75" thickBot="1" x14ac:dyDescent="0.3">
      <c r="B7" s="3"/>
      <c r="C7" s="14"/>
      <c r="D7" s="14"/>
      <c r="E7" s="14"/>
      <c r="F7" s="14"/>
      <c r="G7" s="12"/>
    </row>
    <row r="8" spans="2:7" ht="15.75" thickBot="1" x14ac:dyDescent="0.3">
      <c r="B8" s="3" t="s">
        <v>19</v>
      </c>
      <c r="C8" s="10">
        <v>599.68645257555727</v>
      </c>
      <c r="D8" s="10">
        <v>622.28982271656355</v>
      </c>
      <c r="E8" s="10">
        <v>650.19483633432924</v>
      </c>
      <c r="F8" s="10">
        <v>681.72056741528775</v>
      </c>
      <c r="G8" s="12"/>
    </row>
    <row r="9" spans="2:7" ht="15.75" thickBot="1" x14ac:dyDescent="0.3">
      <c r="B9" s="5" t="s">
        <v>21</v>
      </c>
      <c r="C9" s="6">
        <f>C6-C8</f>
        <v>8.7659341635766168</v>
      </c>
      <c r="D9" s="6">
        <f t="shared" ref="D9:F9" si="1">D6-D8</f>
        <v>9.3535909101973402</v>
      </c>
      <c r="E9" s="6">
        <f t="shared" si="1"/>
        <v>16.396679231228404</v>
      </c>
      <c r="F9" s="6">
        <f t="shared" si="1"/>
        <v>33.550112613298211</v>
      </c>
      <c r="G9" s="6">
        <f>SUM(C9:F9)</f>
        <v>68.066316918300572</v>
      </c>
    </row>
    <row r="10" spans="2:7" ht="15.75" thickBot="1" x14ac:dyDescent="0.3">
      <c r="B10" s="3"/>
      <c r="C10" s="4"/>
      <c r="D10" s="4"/>
      <c r="E10" s="4"/>
      <c r="F10" s="4"/>
      <c r="G10" s="4"/>
    </row>
    <row r="11" spans="2:7" ht="15.75" thickBot="1" x14ac:dyDescent="0.3">
      <c r="B11" s="3" t="s">
        <v>22</v>
      </c>
      <c r="C11" s="13">
        <f>C9/C8</f>
        <v>1.4617529086955914E-2</v>
      </c>
      <c r="D11" s="13">
        <f t="shared" ref="D11:F11" si="2">D9/D8</f>
        <v>1.5030923805510559E-2</v>
      </c>
      <c r="E11" s="13">
        <f t="shared" si="2"/>
        <v>2.5218101275103415E-2</v>
      </c>
      <c r="F11" s="13">
        <f t="shared" si="2"/>
        <v>4.9213877674986285E-2</v>
      </c>
      <c r="G11" s="13">
        <f>AVERAGE(C11:F11)</f>
        <v>2.6020107960639041E-2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5.1</vt:lpstr>
      <vt:lpstr>Table 5.2</vt:lpstr>
      <vt:lpstr>Table 5.3</vt:lpstr>
      <vt:lpstr>Table 5.4</vt:lpstr>
      <vt:lpstr>Table 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James Gall</cp:lastModifiedBy>
  <dcterms:created xsi:type="dcterms:W3CDTF">2021-09-29T21:24:44Z</dcterms:created>
  <dcterms:modified xsi:type="dcterms:W3CDTF">2021-09-29T21:40:40Z</dcterms:modified>
</cp:coreProperties>
</file>