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BI\"/>
    </mc:Choice>
  </mc:AlternateContent>
  <xr:revisionPtr revIDLastSave="0" documentId="13_ncr:1_{0A59776A-8C33-49D3-A73F-8E42A972843F}" xr6:coauthVersionLast="45" xr6:coauthVersionMax="45" xr10:uidLastSave="{00000000-0000-0000-0000-000000000000}"/>
  <bookViews>
    <workbookView xWindow="-98" yWindow="-98" windowWidth="20715" windowHeight="13276" xr2:uid="{F57162AA-9730-4920-A5F2-51C87D5427D1}"/>
  </bookViews>
  <sheets>
    <sheet name="Non-Emitting Energ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H34" i="2"/>
  <c r="H36" i="2" l="1"/>
  <c r="M36" i="2" l="1"/>
  <c r="L36" i="2"/>
  <c r="K36" i="2"/>
  <c r="J36" i="2"/>
  <c r="I36" i="2"/>
  <c r="M35" i="2"/>
  <c r="I35" i="2"/>
  <c r="J35" i="2"/>
  <c r="K35" i="2"/>
  <c r="L35" i="2"/>
  <c r="H35" i="2"/>
  <c r="L24" i="2"/>
  <c r="K24" i="2"/>
  <c r="J24" i="2"/>
  <c r="I24" i="2"/>
  <c r="H24" i="2"/>
  <c r="L23" i="2"/>
  <c r="K23" i="2"/>
  <c r="J23" i="2"/>
  <c r="I23" i="2"/>
  <c r="H23" i="2"/>
  <c r="B24" i="2" l="1"/>
  <c r="I11" i="2" l="1"/>
  <c r="J11" i="2"/>
  <c r="K11" i="2"/>
  <c r="L11" i="2"/>
  <c r="H11" i="2"/>
  <c r="L29" i="2"/>
  <c r="K29" i="2"/>
  <c r="J29" i="2"/>
  <c r="I29" i="2"/>
  <c r="H29" i="2"/>
  <c r="L28" i="2"/>
  <c r="K28" i="2"/>
  <c r="J28" i="2"/>
  <c r="I28" i="2"/>
  <c r="H28" i="2"/>
  <c r="L26" i="2"/>
  <c r="K26" i="2"/>
  <c r="J26" i="2"/>
  <c r="I26" i="2"/>
  <c r="H26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L14" i="2"/>
  <c r="K14" i="2"/>
  <c r="J14" i="2"/>
  <c r="I14" i="2"/>
  <c r="H14" i="2"/>
  <c r="L13" i="2"/>
  <c r="K13" i="2"/>
  <c r="J13" i="2"/>
  <c r="I13" i="2"/>
  <c r="H13" i="2"/>
  <c r="H12" i="2"/>
  <c r="I12" i="2"/>
  <c r="J12" i="2"/>
  <c r="K12" i="2"/>
  <c r="L12" i="2"/>
  <c r="H7" i="2"/>
  <c r="H8" i="2"/>
  <c r="H9" i="2"/>
  <c r="H10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L6" i="2"/>
  <c r="K6" i="2"/>
  <c r="J6" i="2"/>
  <c r="I6" i="2"/>
  <c r="J27" i="2" l="1"/>
  <c r="B31" i="2"/>
  <c r="H27" i="2"/>
  <c r="K27" i="2"/>
  <c r="I27" i="2"/>
  <c r="L27" i="2"/>
  <c r="J22" i="2"/>
  <c r="L22" i="2"/>
  <c r="K22" i="2"/>
  <c r="I22" i="2"/>
  <c r="F11" i="2"/>
  <c r="E11" i="2"/>
  <c r="D11" i="2"/>
  <c r="C11" i="2"/>
  <c r="B11" i="2"/>
  <c r="F30" i="2"/>
  <c r="E30" i="2"/>
  <c r="D30" i="2"/>
  <c r="C30" i="2"/>
  <c r="C31" i="2" s="1"/>
  <c r="D22" i="2"/>
  <c r="E22" i="2"/>
  <c r="F22" i="2"/>
  <c r="C22" i="2"/>
  <c r="K30" i="2" l="1"/>
  <c r="K31" i="2" s="1"/>
  <c r="K34" i="2" s="1"/>
  <c r="H31" i="2"/>
  <c r="J30" i="2"/>
  <c r="J31" i="2" s="1"/>
  <c r="J34" i="2" s="1"/>
  <c r="L30" i="2"/>
  <c r="L31" i="2" s="1"/>
  <c r="L34" i="2" s="1"/>
  <c r="I30" i="2"/>
  <c r="I31" i="2" s="1"/>
  <c r="I34" i="2" s="1"/>
  <c r="F31" i="2"/>
  <c r="E31" i="2"/>
  <c r="D31" i="2"/>
  <c r="M34" i="2" l="1"/>
  <c r="F24" i="2"/>
  <c r="E24" i="2"/>
  <c r="D24" i="2"/>
  <c r="C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Hermanson, Lori</author>
  </authors>
  <commentList>
    <comment ref="G3" authorId="0" shapeId="0" xr:uid="{F4037527-2588-4B1D-8E1E-7FD137DA2C17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from J Lyons I-937 rpts
</t>
        </r>
      </text>
    </comment>
    <comment ref="G4" authorId="0" shapeId="0" xr:uid="{3CE3D0EC-6557-4D02-BB8D-57FB9A73B9D7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from I-937 reports
</t>
        </r>
      </text>
    </comment>
    <comment ref="A7" authorId="0" shapeId="0" xr:uid="{5D3E841D-C2F4-40BA-93D0-DA2FEFB73C73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on the borderline of a named community</t>
        </r>
      </text>
    </comment>
    <comment ref="A11" authorId="0" shapeId="0" xr:uid="{4D10E2E3-25AA-4A97-B75F-B9D939D5C77A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Per John Lyons - 95.4% clean</t>
        </r>
      </text>
    </comment>
    <comment ref="A30" authorId="0" shapeId="0" xr:uid="{16D7E300-FF55-4FF9-AABD-53350B3AF54E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add a fotenote to chapter re: cumulative effect of EE prior to 2016 is ignored for purposes of this chart</t>
        </r>
      </text>
    </comment>
  </commentList>
</comments>
</file>

<file path=xl/sharedStrings.xml><?xml version="1.0" encoding="utf-8"?>
<sst xmlns="http://schemas.openxmlformats.org/spreadsheetml/2006/main" count="35" uniqueCount="34">
  <si>
    <t>Little Falls</t>
  </si>
  <si>
    <t>Upper Falls</t>
  </si>
  <si>
    <t>Monroe Street</t>
  </si>
  <si>
    <t>Northeast</t>
  </si>
  <si>
    <t>Kettle Falls</t>
  </si>
  <si>
    <t>Rattlesnake Flat</t>
  </si>
  <si>
    <t>Deep Creek</t>
  </si>
  <si>
    <t>Sheep Creek</t>
  </si>
  <si>
    <t>Phillips Ranch</t>
  </si>
  <si>
    <t>Nine Mile</t>
  </si>
  <si>
    <t>Upriver (net of load)</t>
  </si>
  <si>
    <t>(Increases/decreases in clean investments in named communities)</t>
  </si>
  <si>
    <t>Clean Investments in Named Communities</t>
  </si>
  <si>
    <t>Equity Area: Community Development</t>
  </si>
  <si>
    <t>Percent of non-emitting/clean energy (including EE) in named communities (MWh)</t>
  </si>
  <si>
    <t>Retail Sales (from I-937 rpts)</t>
  </si>
  <si>
    <t>Meyers Falls</t>
  </si>
  <si>
    <t>Percent Non-emitting/Clean Energy in Named Communities</t>
  </si>
  <si>
    <t>Energy Efficiency - LI (named communities)</t>
  </si>
  <si>
    <t>Energy Efficiency - Res (named communities)</t>
  </si>
  <si>
    <t>Energy Efficiency - Nonres (named communities)</t>
  </si>
  <si>
    <t>Cumulative impact of EE</t>
  </si>
  <si>
    <t>Adams-Nielson (WA)</t>
  </si>
  <si>
    <t>Retail Sales (from I-937 rpts) adj for cumulative EE</t>
  </si>
  <si>
    <t>Energy Efficiency - WA LI (total)</t>
  </si>
  <si>
    <t>Energy Efficiency - WA Res (total)</t>
  </si>
  <si>
    <t>Energy Efficiency -WA Nonres (total)</t>
  </si>
  <si>
    <t>pt ratios</t>
  </si>
  <si>
    <t>% Clean (KF)</t>
  </si>
  <si>
    <t>avg</t>
  </si>
  <si>
    <t>Total MWh EE in Named Communities</t>
  </si>
  <si>
    <t>Total MWHh Non-Emitting/Clean in Named Communities</t>
  </si>
  <si>
    <t>Energy Efficiency</t>
  </si>
  <si>
    <t>Renewable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</si>
</sst>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ill="1"/>
    <xf numFmtId="164" fontId="0" fillId="0" borderId="0" xfId="1" applyNumberFormat="1" applyFont="1" applyAlignment="1">
      <alignment wrapText="1"/>
    </xf>
    <xf numFmtId="0" fontId="0" fillId="0" borderId="0" xfId="2" applyNumberFormat="1" applyFont="1"/>
    <xf numFmtId="3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4" fontId="0" fillId="0" borderId="0" xfId="0" applyNumberFormat="1" applyFill="1"/>
    <xf numFmtId="165" fontId="0" fillId="0" borderId="0" xfId="0" applyNumberForma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4D82E"/>
      <color rgb="FF0076B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47527559055119"/>
          <c:y val="2.4706814695254507E-2"/>
          <c:w val="0.84007580052493436"/>
          <c:h val="0.886474912045568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'Non-Emitting Energy'!$G$34</c:f>
              <c:strCache>
                <c:ptCount val="1"/>
                <c:pt idx="0">
                  <c:v>Renewable Energy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24735937140035E-17"/>
                  <c:y val="-0.32779316712834716"/>
                </c:manualLayout>
              </c:layout>
              <c:tx>
                <c:rich>
                  <a:bodyPr/>
                  <a:lstStyle/>
                  <a:p>
                    <a:fld id="{9EFAA88F-FFED-4C6D-A284-6BDD45DCB6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26-4DDF-AB3C-AC1A320BB1BD}"/>
                </c:ext>
              </c:extLst>
            </c:dLbl>
            <c:dLbl>
              <c:idx val="1"/>
              <c:layout>
                <c:manualLayout>
                  <c:x val="0"/>
                  <c:y val="-0.30470914127423826"/>
                </c:manualLayout>
              </c:layout>
              <c:tx>
                <c:rich>
                  <a:bodyPr/>
                  <a:lstStyle/>
                  <a:p>
                    <a:fld id="{395B60BE-334D-428B-9DB1-5F5E90ACE5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A26-4DDF-AB3C-AC1A320BB1BD}"/>
                </c:ext>
              </c:extLst>
            </c:dLbl>
            <c:dLbl>
              <c:idx val="2"/>
              <c:layout>
                <c:manualLayout>
                  <c:x val="-2.7300027300028299E-3"/>
                  <c:y val="-0.32317636195752547"/>
                </c:manualLayout>
              </c:layout>
              <c:tx>
                <c:rich>
                  <a:bodyPr/>
                  <a:lstStyle/>
                  <a:p>
                    <a:fld id="{13A83747-EA8F-4876-BF4C-70CE39974E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A26-4DDF-AB3C-AC1A320BB1BD}"/>
                </c:ext>
              </c:extLst>
            </c:dLbl>
            <c:dLbl>
              <c:idx val="3"/>
              <c:layout>
                <c:manualLayout>
                  <c:x val="-2.730078740157578E-3"/>
                  <c:y val="-0.35407444962940737"/>
                </c:manualLayout>
              </c:layout>
              <c:tx>
                <c:rich>
                  <a:bodyPr/>
                  <a:lstStyle/>
                  <a:p>
                    <a:fld id="{C10B0932-A542-4471-92DC-C59995A48A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A26-4DDF-AB3C-AC1A320BB1BD}"/>
                </c:ext>
              </c:extLst>
            </c:dLbl>
            <c:dLbl>
              <c:idx val="4"/>
              <c:layout>
                <c:manualLayout>
                  <c:x val="1.0009894374856014E-16"/>
                  <c:y val="-0.35087719298245618"/>
                </c:manualLayout>
              </c:layout>
              <c:tx>
                <c:rich>
                  <a:bodyPr/>
                  <a:lstStyle/>
                  <a:p>
                    <a:fld id="{DA04DEE9-4308-4121-8D09-A99C578903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26-4DDF-AB3C-AC1A320BB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'Non-Emitting Energy'!$H$5:$L$5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'Non-Emitting Energy'!$H$34:$L$34</c:f>
              <c:numCache>
                <c:formatCode>0.0%</c:formatCode>
                <c:ptCount val="5"/>
                <c:pt idx="0">
                  <c:v>0.10015988254937558</c:v>
                </c:pt>
                <c:pt idx="1">
                  <c:v>9.0159299114420291E-2</c:v>
                </c:pt>
                <c:pt idx="2">
                  <c:v>9.7727266298164514E-2</c:v>
                </c:pt>
                <c:pt idx="3">
                  <c:v>9.9662541727672541E-2</c:v>
                </c:pt>
                <c:pt idx="4">
                  <c:v>0.10690210252652728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'Non-Emitting Energy'!$H$36:$L$36</c15:f>
                <c15:dlblRangeCache>
                  <c:ptCount val="5"/>
                  <c:pt idx="0">
                    <c:v>10.1%</c:v>
                  </c:pt>
                  <c:pt idx="1">
                    <c:v>9.2%</c:v>
                  </c:pt>
                  <c:pt idx="2">
                    <c:v>10.0%</c:v>
                  </c:pt>
                  <c:pt idx="3">
                    <c:v>10.3%</c:v>
                  </c:pt>
                  <c:pt idx="4">
                    <c:v>11.0%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A26-4DDF-AB3C-AC1A320BB1BD}"/>
            </c:ext>
          </c:extLst>
        </c:ser>
        <c:ser>
          <c:idx val="1"/>
          <c:order val="1"/>
          <c:tx>
            <c:strRef>
              <c:f>'Non-Emitting Energy'!$G$35</c:f>
              <c:strCache>
                <c:ptCount val="1"/>
                <c:pt idx="0">
                  <c:v>Energy Efficiency</c:v>
                </c:pt>
              </c:strCache>
            </c:strRef>
          </c:tx>
          <c:spPr>
            <a:solidFill>
              <a:srgbClr val="C4D82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'Non-Emitting Energy'!$H$5:$L$5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'Non-Emitting Energy'!$H$35:$L$35</c:f>
              <c:numCache>
                <c:formatCode>0.0%</c:formatCode>
                <c:ptCount val="5"/>
                <c:pt idx="0">
                  <c:v>5.4329687714897213E-4</c:v>
                </c:pt>
                <c:pt idx="1">
                  <c:v>1.6145117696270068E-3</c:v>
                </c:pt>
                <c:pt idx="2">
                  <c:v>2.5069503397931931E-3</c:v>
                </c:pt>
                <c:pt idx="3">
                  <c:v>2.8662729651953295E-3</c:v>
                </c:pt>
                <c:pt idx="4">
                  <c:v>3.0689276490824115E-3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DDF-AB3C-AC1A320BB1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28908863"/>
        <c:axId val="2007209279"/>
      </c:barChart>
      <c:catAx>
        <c:axId val="11289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07209279"/>
        <c:crosses val="autoZero"/>
        <c:auto val="1"/>
        <c:lblAlgn val="ctr"/>
        <c:lblOffset val="100"/>
        <c:noMultiLvlLbl val="0"/>
      </c:catAx>
      <c:valAx>
        <c:axId val="2007209279"/>
        <c:scaling>
          <c:orientation val="minMax"/>
          <c:max val="0.1500000000000000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Percent of Retail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8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8908863"/>
        <c:crosses val="autoZero"/>
        <c:crossBetween val="between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223979002624674"/>
          <c:y val="6.3013854542820782E-2"/>
          <c:w val="0.26913427821522312"/>
          <c:h val="0.12171131368105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2</xdr:row>
      <xdr:rowOff>72390</xdr:rowOff>
    </xdr:from>
    <xdr:to>
      <xdr:col>21</xdr:col>
      <xdr:colOff>95250</xdr:colOff>
      <xdr:row>17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E2D6C4-1818-45EB-BBFE-ECC55B284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F470-1B21-494E-B4A4-FA6AE2ACED3F}">
  <dimension ref="A1:S36"/>
  <sheetViews>
    <sheetView tabSelected="1" topLeftCell="A2" workbookViewId="0">
      <selection activeCell="G10" sqref="G10"/>
    </sheetView>
  </sheetViews>
  <sheetFormatPr defaultRowHeight="14.25" x14ac:dyDescent="0.45"/>
  <cols>
    <col min="1" max="1" width="70.59765625" bestFit="1" customWidth="1"/>
    <col min="2" max="6" width="10.86328125" bestFit="1" customWidth="1"/>
    <col min="7" max="7" width="12" bestFit="1" customWidth="1"/>
    <col min="8" max="11" width="10.86328125" customWidth="1"/>
    <col min="12" max="12" width="9.86328125" bestFit="1" customWidth="1"/>
  </cols>
  <sheetData>
    <row r="1" spans="1:15" x14ac:dyDescent="0.45">
      <c r="A1" s="4" t="s">
        <v>14</v>
      </c>
    </row>
    <row r="2" spans="1:15" x14ac:dyDescent="0.45">
      <c r="A2" t="s">
        <v>11</v>
      </c>
      <c r="O2" t="s">
        <v>17</v>
      </c>
    </row>
    <row r="3" spans="1:15" x14ac:dyDescent="0.45">
      <c r="A3" t="s">
        <v>13</v>
      </c>
      <c r="G3" t="s">
        <v>28</v>
      </c>
      <c r="H3" s="10">
        <v>0.95399999999999996</v>
      </c>
      <c r="I3" s="10">
        <v>0.95399999999999996</v>
      </c>
      <c r="J3" s="10">
        <v>0.95399999999999996</v>
      </c>
      <c r="K3" s="10">
        <v>0.95399999999999996</v>
      </c>
      <c r="L3" s="10">
        <v>0.95399999999999996</v>
      </c>
    </row>
    <row r="4" spans="1:15" x14ac:dyDescent="0.45">
      <c r="G4" t="s">
        <v>27</v>
      </c>
      <c r="H4" s="10">
        <v>0.65629999999999999</v>
      </c>
      <c r="I4" s="10">
        <v>0.6573</v>
      </c>
      <c r="J4" s="10">
        <v>0.65349999999999997</v>
      </c>
      <c r="K4" s="10">
        <v>0.65390000000000004</v>
      </c>
      <c r="L4" s="10">
        <v>0.65539999999999998</v>
      </c>
    </row>
    <row r="5" spans="1:15" x14ac:dyDescent="0.45">
      <c r="A5" t="s">
        <v>12</v>
      </c>
      <c r="B5" s="3">
        <v>2016</v>
      </c>
      <c r="C5" s="3">
        <v>2017</v>
      </c>
      <c r="D5" s="3">
        <v>2018</v>
      </c>
      <c r="E5" s="3">
        <v>2019</v>
      </c>
      <c r="F5" s="3">
        <v>2020</v>
      </c>
      <c r="G5" s="3"/>
      <c r="H5" s="3">
        <v>2016</v>
      </c>
      <c r="I5" s="3">
        <v>2017</v>
      </c>
      <c r="J5" s="3">
        <v>2018</v>
      </c>
      <c r="K5" s="3">
        <v>2019</v>
      </c>
      <c r="L5" s="3">
        <v>2020</v>
      </c>
    </row>
    <row r="6" spans="1:15" x14ac:dyDescent="0.45">
      <c r="A6" s="5" t="s">
        <v>0</v>
      </c>
      <c r="B6" s="8">
        <v>182385</v>
      </c>
      <c r="C6" s="8">
        <v>183422</v>
      </c>
      <c r="D6" s="8">
        <v>166423</v>
      </c>
      <c r="E6" s="8">
        <v>163998</v>
      </c>
      <c r="F6" s="8">
        <v>212533</v>
      </c>
      <c r="G6" s="8"/>
      <c r="H6" s="8">
        <f>B6*$H$4</f>
        <v>119699.2755</v>
      </c>
      <c r="I6" s="8">
        <f>C6*$I$4</f>
        <v>120563.2806</v>
      </c>
      <c r="J6" s="8">
        <f>D6*$J$4</f>
        <v>108757.4305</v>
      </c>
      <c r="K6" s="8">
        <f>E6*$K$4</f>
        <v>107238.29220000001</v>
      </c>
      <c r="L6" s="8">
        <f>F6*$L$4</f>
        <v>139294.12820000001</v>
      </c>
    </row>
    <row r="7" spans="1:15" x14ac:dyDescent="0.45">
      <c r="A7" s="5" t="s">
        <v>9</v>
      </c>
      <c r="B7" s="8">
        <v>108780</v>
      </c>
      <c r="C7" s="8">
        <v>114367</v>
      </c>
      <c r="D7" s="8">
        <v>143308</v>
      </c>
      <c r="E7" s="8">
        <v>119575</v>
      </c>
      <c r="F7" s="8">
        <v>117927</v>
      </c>
      <c r="G7" s="8"/>
      <c r="H7" s="8">
        <f t="shared" ref="H7:H10" si="0">B7*$H$4</f>
        <v>71392.313999999998</v>
      </c>
      <c r="I7" s="8">
        <f t="shared" ref="I7:I10" si="1">C7*$I$4</f>
        <v>75173.429099999994</v>
      </c>
      <c r="J7" s="8">
        <f t="shared" ref="J7:J10" si="2">D7*$J$4</f>
        <v>93651.777999999991</v>
      </c>
      <c r="K7" s="8">
        <f t="shared" ref="K7:K10" si="3">E7*$K$4</f>
        <v>78190.092499999999</v>
      </c>
      <c r="L7" s="8">
        <f t="shared" ref="L7:L10" si="4">F7*$L$4</f>
        <v>77289.355800000005</v>
      </c>
    </row>
    <row r="8" spans="1:15" x14ac:dyDescent="0.45">
      <c r="A8" s="5" t="s">
        <v>1</v>
      </c>
      <c r="B8" s="8">
        <v>62708</v>
      </c>
      <c r="C8" s="8">
        <v>68396</v>
      </c>
      <c r="D8" s="8">
        <v>61161</v>
      </c>
      <c r="E8" s="8">
        <v>66538</v>
      </c>
      <c r="F8" s="8">
        <v>58141</v>
      </c>
      <c r="G8" s="8"/>
      <c r="H8" s="8">
        <f t="shared" si="0"/>
        <v>41155.260399999999</v>
      </c>
      <c r="I8" s="8">
        <f t="shared" si="1"/>
        <v>44956.690799999997</v>
      </c>
      <c r="J8" s="8">
        <f t="shared" si="2"/>
        <v>39968.713499999998</v>
      </c>
      <c r="K8" s="8">
        <f t="shared" si="3"/>
        <v>43509.198199999999</v>
      </c>
      <c r="L8" s="8">
        <f t="shared" si="4"/>
        <v>38105.611400000002</v>
      </c>
    </row>
    <row r="9" spans="1:15" x14ac:dyDescent="0.45">
      <c r="A9" s="5" t="s">
        <v>2</v>
      </c>
      <c r="B9" s="8">
        <v>96851</v>
      </c>
      <c r="C9" s="8">
        <v>95459</v>
      </c>
      <c r="D9" s="8">
        <v>81033</v>
      </c>
      <c r="E9" s="8">
        <v>98076</v>
      </c>
      <c r="F9" s="8">
        <v>83100</v>
      </c>
      <c r="G9" s="8"/>
      <c r="H9" s="8">
        <f t="shared" si="0"/>
        <v>63563.311300000001</v>
      </c>
      <c r="I9" s="8">
        <f t="shared" si="1"/>
        <v>62745.200700000001</v>
      </c>
      <c r="J9" s="8">
        <f t="shared" si="2"/>
        <v>52955.065499999997</v>
      </c>
      <c r="K9" s="8">
        <f t="shared" si="3"/>
        <v>64131.896400000005</v>
      </c>
      <c r="L9" s="8">
        <f t="shared" si="4"/>
        <v>54463.74</v>
      </c>
    </row>
    <row r="10" spans="1:15" x14ac:dyDescent="0.45">
      <c r="A10" s="5" t="s">
        <v>3</v>
      </c>
      <c r="B10" s="8">
        <v>1087</v>
      </c>
      <c r="C10" s="8">
        <v>390</v>
      </c>
      <c r="D10" s="8">
        <v>1515</v>
      </c>
      <c r="E10" s="8">
        <v>3459</v>
      </c>
      <c r="F10" s="8">
        <v>666</v>
      </c>
      <c r="G10" s="8"/>
      <c r="H10" s="8">
        <f t="shared" si="0"/>
        <v>713.3981</v>
      </c>
      <c r="I10" s="8">
        <f t="shared" si="1"/>
        <v>256.34699999999998</v>
      </c>
      <c r="J10" s="8">
        <f t="shared" si="2"/>
        <v>990.05250000000001</v>
      </c>
      <c r="K10" s="8">
        <f t="shared" si="3"/>
        <v>2261.8401000000003</v>
      </c>
      <c r="L10" s="8">
        <f t="shared" si="4"/>
        <v>436.49639999999999</v>
      </c>
    </row>
    <row r="11" spans="1:15" x14ac:dyDescent="0.45">
      <c r="A11" s="5" t="s">
        <v>4</v>
      </c>
      <c r="B11" s="8">
        <f>341370</f>
        <v>341370</v>
      </c>
      <c r="C11" s="8">
        <f>290117</f>
        <v>290117</v>
      </c>
      <c r="D11" s="8">
        <f>336936</f>
        <v>336936</v>
      </c>
      <c r="E11" s="8">
        <f>316112</f>
        <v>316112</v>
      </c>
      <c r="F11" s="8">
        <f>264851</f>
        <v>264851</v>
      </c>
      <c r="G11" s="8"/>
      <c r="H11" s="8">
        <f>B11*$H$4*H3</f>
        <v>213735.23897399998</v>
      </c>
      <c r="I11" s="8">
        <f t="shared" ref="I11:L11" si="5">C11*$H$4*I3</f>
        <v>181645.21289339999</v>
      </c>
      <c r="J11" s="8">
        <f t="shared" si="5"/>
        <v>210959.06634719999</v>
      </c>
      <c r="K11" s="8">
        <f t="shared" si="5"/>
        <v>197920.94754239998</v>
      </c>
      <c r="L11" s="8">
        <f t="shared" si="5"/>
        <v>165825.91258019998</v>
      </c>
    </row>
    <row r="12" spans="1:15" x14ac:dyDescent="0.45">
      <c r="A12" s="5" t="s">
        <v>10</v>
      </c>
      <c r="B12" s="8">
        <v>54960</v>
      </c>
      <c r="C12" s="8">
        <v>45390</v>
      </c>
      <c r="D12" s="8">
        <v>49931.000000000007</v>
      </c>
      <c r="E12" s="8">
        <v>36888</v>
      </c>
      <c r="F12" s="8">
        <v>47621</v>
      </c>
      <c r="G12" s="8"/>
      <c r="H12" s="8">
        <f t="shared" ref="H12" si="6">B12*$H$4</f>
        <v>36070.248</v>
      </c>
      <c r="I12" s="8">
        <f t="shared" ref="I12" si="7">C12*$I$4</f>
        <v>29834.847000000002</v>
      </c>
      <c r="J12" s="8">
        <f t="shared" ref="J12" si="8">D12*$J$4</f>
        <v>32629.908500000005</v>
      </c>
      <c r="K12" s="8">
        <f t="shared" ref="K12" si="9">E12*$K$4</f>
        <v>24121.063200000001</v>
      </c>
      <c r="L12" s="8">
        <f t="shared" ref="L12" si="10">F12*$L$4</f>
        <v>31210.803400000001</v>
      </c>
    </row>
    <row r="13" spans="1:15" x14ac:dyDescent="0.45">
      <c r="A13" s="5" t="s">
        <v>22</v>
      </c>
      <c r="B13" s="8">
        <v>0</v>
      </c>
      <c r="C13" s="8">
        <v>0</v>
      </c>
      <c r="D13" s="8">
        <v>1614</v>
      </c>
      <c r="E13" s="8">
        <v>42346</v>
      </c>
      <c r="F13" s="8">
        <v>45281</v>
      </c>
      <c r="G13" s="8"/>
      <c r="H13" s="8">
        <f>B13</f>
        <v>0</v>
      </c>
      <c r="I13" s="8">
        <f>C13</f>
        <v>0</v>
      </c>
      <c r="J13" s="8">
        <f>D13</f>
        <v>1614</v>
      </c>
      <c r="K13" s="8">
        <f>E13</f>
        <v>42346</v>
      </c>
      <c r="L13" s="8">
        <f>F13</f>
        <v>45281</v>
      </c>
    </row>
    <row r="14" spans="1:15" x14ac:dyDescent="0.45">
      <c r="A14" s="5" t="s">
        <v>5</v>
      </c>
      <c r="B14" s="8">
        <v>0</v>
      </c>
      <c r="C14" s="8">
        <v>0</v>
      </c>
      <c r="D14" s="8">
        <v>0</v>
      </c>
      <c r="E14" s="8">
        <v>0</v>
      </c>
      <c r="F14" s="8">
        <v>37157</v>
      </c>
      <c r="G14" s="8"/>
      <c r="H14" s="8">
        <f t="shared" ref="H14" si="11">B14*$H$4</f>
        <v>0</v>
      </c>
      <c r="I14" s="8">
        <f t="shared" ref="I14" si="12">C14*$I$4</f>
        <v>0</v>
      </c>
      <c r="J14" s="8">
        <f t="shared" ref="J14" si="13">D14*$J$4</f>
        <v>0</v>
      </c>
      <c r="K14" s="8">
        <f t="shared" ref="K14" si="14">E14*$K$4</f>
        <v>0</v>
      </c>
      <c r="L14" s="8">
        <f t="shared" ref="L14" si="15">F14*$L$4</f>
        <v>24352.697799999998</v>
      </c>
    </row>
    <row r="15" spans="1:15" x14ac:dyDescent="0.45">
      <c r="A15" s="5" t="s">
        <v>16</v>
      </c>
      <c r="B15" s="8">
        <v>10034.27</v>
      </c>
      <c r="C15" s="8">
        <v>11024.87</v>
      </c>
      <c r="D15" s="8">
        <v>10212.51</v>
      </c>
      <c r="E15" s="8">
        <v>9414.32</v>
      </c>
      <c r="F15" s="8">
        <v>11444.71</v>
      </c>
      <c r="G15" s="8"/>
      <c r="H15" s="8">
        <f t="shared" ref="H15:H18" si="16">B15*$H$4</f>
        <v>6585.4914010000002</v>
      </c>
      <c r="I15" s="8">
        <f t="shared" ref="I15:I18" si="17">C15*$I$4</f>
        <v>7246.6470510000008</v>
      </c>
      <c r="J15" s="8">
        <f t="shared" ref="J15:J18" si="18">D15*$J$4</f>
        <v>6673.8752850000001</v>
      </c>
      <c r="K15" s="8">
        <f t="shared" ref="K15:K18" si="19">E15*$K$4</f>
        <v>6156.0238479999998</v>
      </c>
      <c r="L15" s="8">
        <f t="shared" ref="L15:L18" si="20">F15*$L$4</f>
        <v>7500.8629339999989</v>
      </c>
    </row>
    <row r="16" spans="1:15" x14ac:dyDescent="0.45">
      <c r="A16" s="5" t="s">
        <v>6</v>
      </c>
      <c r="B16" s="8">
        <v>0</v>
      </c>
      <c r="C16" s="8">
        <v>121.44</v>
      </c>
      <c r="D16" s="8">
        <v>127.5</v>
      </c>
      <c r="E16" s="8">
        <v>139.08000000000001</v>
      </c>
      <c r="F16" s="8">
        <v>322.2</v>
      </c>
      <c r="G16" s="8"/>
      <c r="H16" s="8">
        <f t="shared" si="16"/>
        <v>0</v>
      </c>
      <c r="I16" s="8">
        <f t="shared" si="17"/>
        <v>79.822512000000003</v>
      </c>
      <c r="J16" s="8">
        <f t="shared" si="18"/>
        <v>83.321249999999992</v>
      </c>
      <c r="K16" s="8">
        <f t="shared" si="19"/>
        <v>90.944412000000014</v>
      </c>
      <c r="L16" s="8">
        <f t="shared" si="20"/>
        <v>211.16987999999998</v>
      </c>
    </row>
    <row r="17" spans="1:19" x14ac:dyDescent="0.45">
      <c r="A17" s="5" t="s">
        <v>7</v>
      </c>
      <c r="B17" s="8">
        <v>10607.07034</v>
      </c>
      <c r="C17" s="8">
        <v>7313.3421900000003</v>
      </c>
      <c r="D17" s="8">
        <v>6223.8453100000006</v>
      </c>
      <c r="E17" s="8">
        <v>6804.3608700000013</v>
      </c>
      <c r="F17" s="8">
        <v>8356.1369100000029</v>
      </c>
      <c r="G17" s="8"/>
      <c r="H17" s="8">
        <f t="shared" si="16"/>
        <v>6961.4202641419997</v>
      </c>
      <c r="I17" s="8">
        <f t="shared" si="17"/>
        <v>4807.0598214870006</v>
      </c>
      <c r="J17" s="8">
        <f t="shared" si="18"/>
        <v>4067.2829100850004</v>
      </c>
      <c r="K17" s="8">
        <f t="shared" si="19"/>
        <v>4449.371572893001</v>
      </c>
      <c r="L17" s="8">
        <f t="shared" si="20"/>
        <v>5476.6121308140018</v>
      </c>
    </row>
    <row r="18" spans="1:19" x14ac:dyDescent="0.45">
      <c r="A18" s="5" t="s">
        <v>8</v>
      </c>
      <c r="B18" s="8">
        <v>42.408000000000001</v>
      </c>
      <c r="C18" s="8">
        <v>48.276000000000003</v>
      </c>
      <c r="D18" s="8">
        <v>56.042999999999999</v>
      </c>
      <c r="E18" s="8">
        <v>25.532</v>
      </c>
      <c r="F18" s="8">
        <v>26.538</v>
      </c>
      <c r="G18" s="8"/>
      <c r="H18" s="8">
        <f t="shared" si="16"/>
        <v>27.832370400000002</v>
      </c>
      <c r="I18" s="8">
        <f t="shared" si="17"/>
        <v>31.731814800000002</v>
      </c>
      <c r="J18" s="8">
        <f t="shared" si="18"/>
        <v>36.624100499999997</v>
      </c>
      <c r="K18" s="8">
        <f t="shared" si="19"/>
        <v>16.6953748</v>
      </c>
      <c r="L18" s="8">
        <f t="shared" si="20"/>
        <v>17.393005200000001</v>
      </c>
    </row>
    <row r="19" spans="1:19" x14ac:dyDescent="0.45">
      <c r="A19" s="5" t="s">
        <v>18</v>
      </c>
      <c r="B19" s="8">
        <v>309.49849999999998</v>
      </c>
      <c r="C19" s="8">
        <v>362.02499999999998</v>
      </c>
      <c r="D19" s="8">
        <v>188.78889999999998</v>
      </c>
      <c r="E19" s="8">
        <v>233.66871999999998</v>
      </c>
      <c r="F19" s="8">
        <v>51.676259999999999</v>
      </c>
      <c r="G19" s="9"/>
      <c r="H19" s="8">
        <f t="shared" ref="H19:L21" si="21">B19</f>
        <v>309.49849999999998</v>
      </c>
      <c r="I19" s="8">
        <f t="shared" si="21"/>
        <v>362.02499999999998</v>
      </c>
      <c r="J19" s="8">
        <f t="shared" si="21"/>
        <v>188.78889999999998</v>
      </c>
      <c r="K19" s="8">
        <f t="shared" si="21"/>
        <v>233.66871999999998</v>
      </c>
      <c r="L19" s="8">
        <f t="shared" si="21"/>
        <v>51.676259999999999</v>
      </c>
    </row>
    <row r="20" spans="1:19" x14ac:dyDescent="0.45">
      <c r="A20" s="5" t="s">
        <v>19</v>
      </c>
      <c r="B20" s="8">
        <v>2699.7531699999995</v>
      </c>
      <c r="C20" s="8">
        <v>6040.2445099999995</v>
      </c>
      <c r="D20" s="8">
        <v>4533.1856500000004</v>
      </c>
      <c r="E20" s="8">
        <v>2021.6506000000002</v>
      </c>
      <c r="F20" s="8">
        <v>464.40064000000001</v>
      </c>
      <c r="G20" s="9"/>
      <c r="H20" s="8">
        <f t="shared" si="21"/>
        <v>2699.7531699999995</v>
      </c>
      <c r="I20" s="8">
        <f t="shared" si="21"/>
        <v>6040.2445099999995</v>
      </c>
      <c r="J20" s="8">
        <f t="shared" si="21"/>
        <v>4533.1856500000004</v>
      </c>
      <c r="K20" s="8">
        <f t="shared" si="21"/>
        <v>2021.6506000000002</v>
      </c>
      <c r="L20" s="8">
        <f t="shared" si="21"/>
        <v>464.40064000000001</v>
      </c>
    </row>
    <row r="21" spans="1:19" x14ac:dyDescent="0.45">
      <c r="A21" s="5" t="s">
        <v>20</v>
      </c>
      <c r="B21" s="8"/>
      <c r="C21" s="8"/>
      <c r="D21" s="8"/>
      <c r="E21" s="8"/>
      <c r="F21" s="8"/>
      <c r="G21" s="8"/>
      <c r="H21" s="8">
        <f t="shared" si="21"/>
        <v>0</v>
      </c>
      <c r="I21" s="8">
        <f t="shared" si="21"/>
        <v>0</v>
      </c>
      <c r="J21" s="8">
        <f t="shared" si="21"/>
        <v>0</v>
      </c>
      <c r="K21" s="8">
        <f t="shared" si="21"/>
        <v>0</v>
      </c>
      <c r="L21" s="8">
        <f t="shared" si="21"/>
        <v>0</v>
      </c>
    </row>
    <row r="22" spans="1:19" x14ac:dyDescent="0.45">
      <c r="A22" s="5" t="s">
        <v>21</v>
      </c>
      <c r="B22" s="8"/>
      <c r="C22" s="8">
        <f>SUM($B19:B21)</f>
        <v>3009.2516699999996</v>
      </c>
      <c r="D22" s="8">
        <f>SUM($B19:C21)</f>
        <v>9411.5211799999997</v>
      </c>
      <c r="E22" s="8">
        <f>SUM($B19:D21)</f>
        <v>14133.495729999999</v>
      </c>
      <c r="F22" s="8">
        <f>SUM($B19:E21)</f>
        <v>16388.815050000001</v>
      </c>
      <c r="G22" s="8"/>
      <c r="H22" s="8"/>
      <c r="I22" s="8">
        <f>SUM($H19:H21)</f>
        <v>3009.2516699999996</v>
      </c>
      <c r="J22" s="8">
        <f>SUM($H19:I21)</f>
        <v>9411.5211799999997</v>
      </c>
      <c r="K22" s="8">
        <f>SUM($H19:J21)</f>
        <v>14133.495729999999</v>
      </c>
      <c r="L22" s="8">
        <f>SUM($H19:K21)</f>
        <v>16388.815050000001</v>
      </c>
    </row>
    <row r="23" spans="1:19" x14ac:dyDescent="0.45">
      <c r="A23" s="5" t="s">
        <v>30</v>
      </c>
      <c r="B23" s="8"/>
      <c r="C23" s="8"/>
      <c r="D23" s="8"/>
      <c r="E23" s="8"/>
      <c r="F23" s="8"/>
      <c r="G23" s="8"/>
      <c r="H23" s="8">
        <f>SUM(H18:H22)</f>
        <v>3037.0840403999996</v>
      </c>
      <c r="I23" s="8">
        <f t="shared" ref="I23:L23" si="22">SUM(I18:I22)</f>
        <v>9443.2529947999992</v>
      </c>
      <c r="J23" s="8">
        <f t="shared" si="22"/>
        <v>14170.1198305</v>
      </c>
      <c r="K23" s="8">
        <f t="shared" si="22"/>
        <v>16405.510424799999</v>
      </c>
      <c r="L23" s="8">
        <f t="shared" si="22"/>
        <v>16922.284955200001</v>
      </c>
    </row>
    <row r="24" spans="1:19" x14ac:dyDescent="0.45">
      <c r="A24" t="s">
        <v>31</v>
      </c>
      <c r="B24" s="8">
        <f>SUM(B6:B22)</f>
        <v>871834.00001000008</v>
      </c>
      <c r="C24" s="8">
        <f t="shared" ref="C24:F24" si="23">SUM(C6:C22)</f>
        <v>825460.44936999993</v>
      </c>
      <c r="D24" s="8">
        <f t="shared" si="23"/>
        <v>872674.39404000004</v>
      </c>
      <c r="E24" s="8">
        <f t="shared" si="23"/>
        <v>879764.10791999986</v>
      </c>
      <c r="F24" s="8">
        <f t="shared" si="23"/>
        <v>904331.47685999982</v>
      </c>
      <c r="G24" s="8"/>
      <c r="H24" s="8">
        <f>SUM(H6:H18)</f>
        <v>559903.79030954186</v>
      </c>
      <c r="I24" s="8">
        <f t="shared" ref="I24:L24" si="24">SUM(I6:I18)</f>
        <v>527340.26929268695</v>
      </c>
      <c r="J24" s="8">
        <f t="shared" si="24"/>
        <v>552387.11839278508</v>
      </c>
      <c r="K24" s="8">
        <f t="shared" si="24"/>
        <v>570432.36535009299</v>
      </c>
      <c r="L24" s="8">
        <f t="shared" si="24"/>
        <v>589465.78353021375</v>
      </c>
    </row>
    <row r="25" spans="1:19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9" x14ac:dyDescent="0.45">
      <c r="A26" t="s">
        <v>15</v>
      </c>
      <c r="B26" s="11">
        <v>5578322</v>
      </c>
      <c r="C26" s="11">
        <v>5817351</v>
      </c>
      <c r="D26" s="11">
        <v>5608062</v>
      </c>
      <c r="E26" s="11">
        <v>5672876</v>
      </c>
      <c r="F26" s="11">
        <v>5461691</v>
      </c>
      <c r="G26" s="1"/>
      <c r="H26" s="8">
        <f t="shared" ref="H26:L29" si="25">B26</f>
        <v>5578322</v>
      </c>
      <c r="I26" s="8">
        <f t="shared" si="25"/>
        <v>5817351</v>
      </c>
      <c r="J26" s="8">
        <f t="shared" si="25"/>
        <v>5608062</v>
      </c>
      <c r="K26" s="8">
        <f t="shared" si="25"/>
        <v>5672876</v>
      </c>
      <c r="L26" s="8">
        <f t="shared" si="25"/>
        <v>5461691</v>
      </c>
      <c r="S26" s="13"/>
    </row>
    <row r="27" spans="1:19" x14ac:dyDescent="0.45">
      <c r="A27" s="5" t="s">
        <v>24</v>
      </c>
      <c r="B27" s="11">
        <v>681.20524</v>
      </c>
      <c r="C27" s="11">
        <v>1000.4635</v>
      </c>
      <c r="D27" s="11">
        <v>488.68892</v>
      </c>
      <c r="E27" s="11">
        <v>498.76941999999997</v>
      </c>
      <c r="F27" s="11">
        <v>181.97159999999997</v>
      </c>
      <c r="G27" s="9"/>
      <c r="H27" s="8">
        <f t="shared" si="25"/>
        <v>681.20524</v>
      </c>
      <c r="I27" s="8">
        <f t="shared" si="25"/>
        <v>1000.4635</v>
      </c>
      <c r="J27" s="8">
        <f t="shared" si="25"/>
        <v>488.68892</v>
      </c>
      <c r="K27" s="8">
        <f t="shared" si="25"/>
        <v>498.76941999999997</v>
      </c>
      <c r="L27" s="8">
        <f t="shared" si="25"/>
        <v>181.97159999999997</v>
      </c>
    </row>
    <row r="28" spans="1:19" x14ac:dyDescent="0.45">
      <c r="A28" s="5" t="s">
        <v>25</v>
      </c>
      <c r="B28" s="11">
        <v>11097.102969999991</v>
      </c>
      <c r="C28" s="11">
        <v>18853.910200000006</v>
      </c>
      <c r="D28" s="11">
        <v>12150.3055</v>
      </c>
      <c r="E28" s="11">
        <v>5992.0994999999994</v>
      </c>
      <c r="F28" s="11">
        <v>1435.4845499999994</v>
      </c>
      <c r="G28" s="9"/>
      <c r="H28" s="8">
        <f t="shared" si="25"/>
        <v>11097.102969999991</v>
      </c>
      <c r="I28" s="8">
        <f t="shared" si="25"/>
        <v>18853.910200000006</v>
      </c>
      <c r="J28" s="8">
        <f t="shared" si="25"/>
        <v>12150.3055</v>
      </c>
      <c r="K28" s="8">
        <f t="shared" si="25"/>
        <v>5992.0994999999994</v>
      </c>
      <c r="L28" s="8">
        <f t="shared" si="25"/>
        <v>1435.4845499999994</v>
      </c>
    </row>
    <row r="29" spans="1:19" x14ac:dyDescent="0.45">
      <c r="A29" t="s">
        <v>26</v>
      </c>
      <c r="B29" s="6"/>
      <c r="C29" s="1"/>
      <c r="D29" s="1"/>
      <c r="E29" s="1"/>
      <c r="F29" s="1"/>
      <c r="G29" s="1"/>
      <c r="H29" s="8">
        <f t="shared" si="25"/>
        <v>0</v>
      </c>
      <c r="I29" s="8">
        <f t="shared" si="25"/>
        <v>0</v>
      </c>
      <c r="J29" s="8">
        <f t="shared" si="25"/>
        <v>0</v>
      </c>
      <c r="K29" s="8">
        <f t="shared" si="25"/>
        <v>0</v>
      </c>
      <c r="L29" s="8">
        <f t="shared" si="25"/>
        <v>0</v>
      </c>
    </row>
    <row r="30" spans="1:19" x14ac:dyDescent="0.45">
      <c r="A30" s="5" t="s">
        <v>21</v>
      </c>
      <c r="B30" s="9"/>
      <c r="C30" s="9">
        <f>SUM($B27:B29)</f>
        <v>11778.30820999999</v>
      </c>
      <c r="D30" s="9">
        <f>SUM($B27:C29)</f>
        <v>31632.681909999996</v>
      </c>
      <c r="E30" s="9">
        <f>SUM($B27:D29)</f>
        <v>44271.676329999995</v>
      </c>
      <c r="F30" s="9">
        <f>SUM($B27:E29)</f>
        <v>50762.545249999996</v>
      </c>
      <c r="G30" s="9"/>
      <c r="I30" s="9">
        <f>SUM($H27:H29)</f>
        <v>11778.30820999999</v>
      </c>
      <c r="J30" s="9">
        <f>SUM($H27:I29)</f>
        <v>31632.681909999996</v>
      </c>
      <c r="K30" s="9">
        <f>SUM($H27:J29)</f>
        <v>44271.676329999995</v>
      </c>
      <c r="L30" s="9">
        <f>SUM($H27:K29)</f>
        <v>50762.545249999996</v>
      </c>
    </row>
    <row r="31" spans="1:19" x14ac:dyDescent="0.45">
      <c r="A31" t="s">
        <v>23</v>
      </c>
      <c r="B31" s="9">
        <f>SUM(B26:B30)</f>
        <v>5590100.3082100004</v>
      </c>
      <c r="C31" s="9">
        <f>SUM(C26:C30)</f>
        <v>5848983.6819099998</v>
      </c>
      <c r="D31" s="9">
        <f>SUM(D26:D30)</f>
        <v>5652333.6763299992</v>
      </c>
      <c r="E31" s="9">
        <f>SUM(E26:E30)</f>
        <v>5723638.5452499995</v>
      </c>
      <c r="F31" s="9">
        <f>SUM(F26:F30)</f>
        <v>5514071.0014000004</v>
      </c>
      <c r="G31" s="9"/>
      <c r="H31" s="9">
        <f>SUM(H26:H30)</f>
        <v>5590100.3082100004</v>
      </c>
      <c r="I31" s="9">
        <f t="shared" ref="I31:L31" si="26">SUM(I26:I30)</f>
        <v>5848983.6819099998</v>
      </c>
      <c r="J31" s="9">
        <f t="shared" si="26"/>
        <v>5652333.6763299992</v>
      </c>
      <c r="K31" s="9">
        <f t="shared" si="26"/>
        <v>5723638.5452499995</v>
      </c>
      <c r="L31" s="9">
        <f t="shared" si="26"/>
        <v>5514071.0014000004</v>
      </c>
    </row>
    <row r="33" spans="2:13" x14ac:dyDescent="0.45">
      <c r="M33" t="s">
        <v>29</v>
      </c>
    </row>
    <row r="34" spans="2:13" x14ac:dyDescent="0.45">
      <c r="B34" s="2"/>
      <c r="C34" s="2"/>
      <c r="D34" s="2"/>
      <c r="E34" s="2"/>
      <c r="F34" s="2"/>
      <c r="G34" s="2" t="s">
        <v>33</v>
      </c>
      <c r="H34" s="2">
        <f>H24/H31</f>
        <v>0.10015988254937558</v>
      </c>
      <c r="I34" s="2">
        <f>I24/I31</f>
        <v>9.0159299114420291E-2</v>
      </c>
      <c r="J34" s="2">
        <f>J24/J31</f>
        <v>9.7727266298164514E-2</v>
      </c>
      <c r="K34" s="2">
        <f>K24/K31</f>
        <v>9.9662541727672541E-2</v>
      </c>
      <c r="L34" s="2">
        <f>L24/L31</f>
        <v>0.10690210252652728</v>
      </c>
      <c r="M34" s="12">
        <f>AVERAGE(H34:L34)</f>
        <v>9.8922218443232041E-2</v>
      </c>
    </row>
    <row r="35" spans="2:13" x14ac:dyDescent="0.45">
      <c r="B35" s="2"/>
      <c r="C35" s="2"/>
      <c r="D35" s="2"/>
      <c r="E35" s="2"/>
      <c r="F35" s="2"/>
      <c r="G35" s="2" t="s">
        <v>32</v>
      </c>
      <c r="H35" s="2">
        <f>H23/H31</f>
        <v>5.4329687714897213E-4</v>
      </c>
      <c r="I35" s="2">
        <f t="shared" ref="I35:L35" si="27">I23/I31</f>
        <v>1.6145117696270068E-3</v>
      </c>
      <c r="J35" s="2">
        <f t="shared" si="27"/>
        <v>2.5069503397931931E-3</v>
      </c>
      <c r="K35" s="2">
        <f t="shared" si="27"/>
        <v>2.8662729651953295E-3</v>
      </c>
      <c r="L35" s="2">
        <f t="shared" si="27"/>
        <v>3.0689276490824115E-3</v>
      </c>
      <c r="M35" s="12">
        <f>AVERAGE(H35:L35)</f>
        <v>2.1199919201693824E-3</v>
      </c>
    </row>
    <row r="36" spans="2:13" x14ac:dyDescent="0.45">
      <c r="B36" s="7"/>
      <c r="C36" s="7"/>
      <c r="D36" s="7"/>
      <c r="E36" s="7"/>
      <c r="F36" s="7"/>
      <c r="G36" s="7"/>
      <c r="H36" s="2">
        <f>SUM(H34:H35)</f>
        <v>0.10070317942652456</v>
      </c>
      <c r="I36" s="2">
        <f t="shared" ref="I36:L36" si="28">SUM(I34:I35)</f>
        <v>9.1773810884047291E-2</v>
      </c>
      <c r="J36" s="2">
        <f t="shared" si="28"/>
        <v>0.1002342166379577</v>
      </c>
      <c r="K36" s="2">
        <f t="shared" si="28"/>
        <v>0.10252881469286787</v>
      </c>
      <c r="L36" s="2">
        <f t="shared" si="28"/>
        <v>0.10997103017560969</v>
      </c>
      <c r="M36" s="12">
        <f>AVERAGE(H36:L36)</f>
        <v>0.10104221036340144</v>
      </c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Non-Emitting Energy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Hermanson, Lori</dc:creator>
  <cp:lastModifiedBy>Brandon, Annette</cp:lastModifiedBy>
  <dcterms:created xsi:type="dcterms:W3CDTF">2021-07-21T22:50:55Z</dcterms:created>
  <dcterms:modified xsi:type="dcterms:W3CDTF">2021-09-23T23:04:06Z</dcterms:modified>
</cp:coreProperties>
</file>